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bin" ContentType="application/vnd.openxmlformats-officedocument.spreadsheetml.printerSettings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bookViews>
    <workbookView xWindow="-120" yWindow="-120" windowWidth="24240" windowHeight="13020" tabRatio="823" activeTab="0"/>
  </bookViews>
  <sheets>
    <sheet name="Summary S" sheetId="1" r:id="rId3"/>
    <sheet name="Supply Status" sheetId="2" r:id="rId4"/>
    <sheet name="Summary E" sheetId="3" r:id="rId5"/>
    <sheet name="DPR Sheet " sheetId="4" state="hidden" r:id="rId6"/>
    <sheet name="DS" sheetId="5" r:id="rId7"/>
    <sheet name="CS" sheetId="6" r:id="rId8"/>
    <sheet name="Hindrance Record" sheetId="7" r:id="rId9"/>
    <sheet name="Earthing" sheetId="8" r:id="rId10"/>
    <sheet name="Foundation" sheetId="9" r:id="rId11"/>
    <sheet name="Erection Compiled" sheetId="10" r:id="rId12"/>
    <sheet name="Tack Welding" sheetId="11" r:id="rId13"/>
    <sheet name="Visual Chart" sheetId="12" r:id="rId14"/>
    <sheet name="WIP" sheetId="13" r:id="rId15"/>
    <sheet name="Statuary clearance" sheetId="14" r:id="rId16"/>
    <sheet name="Stringing" sheetId="15" state="hidden" r:id="rId17"/>
    <sheet name="OPGW" sheetId="16" state="hidden" r:id="rId18"/>
    <sheet name="Accessories" sheetId="17" state="hidden" r:id="rId19"/>
    <sheet name="Shield Wire Earthing" sheetId="18" r:id="rId20"/>
    <sheet name="TS Gantry - AP44" sheetId="19" r:id="rId21"/>
    <sheet name="Project Details" sheetId="20" state="hidden" r:id="rId22"/>
    <sheet name="Sheet1" sheetId="21" r:id="rId23"/>
    <sheet name="L3 Plan" sheetId="22" state="hidden" r:id="rId24"/>
    <sheet name="Supply DPR " sheetId="23" state="hidden" r:id="rId25"/>
    <sheet name="Power line Crossings " sheetId="24" state="hidden" r:id="rId26"/>
    <sheet name="Hardware" sheetId="25" state="hidden" r:id="rId27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<sst xmlns="http://schemas.openxmlformats.org/spreadsheetml/2006/main" count="11776" uniqueCount="1793">
  <si>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</si>
  <si>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</si>
  <si>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</si>
  <si>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</si>
  <si>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</si>
  <si>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</si>
  <si>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</si>
  <si>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</si>
  <si>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</si>
  <si>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</si>
  <si>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</si>
  <si>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</si>
  <si>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</si>
  <si>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</si>
  <si>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</si>
  <si>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</si>
  <si>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</si>
  <si>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</si>
  <si>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</si>
  <si>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</si>
  <si>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</si>
  <si>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</si>
  <si>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</si>
  <si>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</si>
  <si>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</si>
  <si>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</si>
  <si>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</si>
  <si>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</si>
  <si>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</si>
  <si>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</si>
  <si>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</si>
  <si>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</si>
  <si>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</si>
  <si>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</si>
  <si>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</si>
  <si>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</si>
  <si>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</si>
  <si>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</si>
  <si>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</si>
  <si>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</si>
  <si>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</si>
  <si>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</si>
  <si>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</si>
  <si>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</si>
  <si>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</si>
  <si>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</si>
  <si>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</si>
  <si>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</si>
  <si>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</si>
  <si>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</si>
  <si>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</si>
  <si>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</si>
  <si>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</si>
  <si>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</si>
  <si>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</si>
  <si>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</si>
  <si>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</si>
  <si>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</si>
  <si>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</si>
  <si>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</si>
  <si>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</si>
  <si>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</si>
  <si>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</si>
  <si>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</si>
  <si>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</si>
  <si>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</si>
  <si>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</si>
  <si>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</si>
  <si>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</si>
  <si>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</si>
  <si>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</si>
  <si>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</si>
  <si>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</si>
  <si>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</si>
  <si>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</si>
  <si>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</si>
  <si>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</si>
  <si>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</si>
  <si>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</si>
  <si>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</si>
  <si>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</si>
  <si>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</si>
  <si>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</si>
  <si>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</si>
  <si>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</si>
  <si>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</si>
  <si>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</si>
  <si>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</si>
  <si>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</si>
  <si>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</si>
  <si>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</si>
  <si>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</si>
  <si>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</si>
  <si>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</si>
  <si>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</si>
  <si>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</si>
  <si>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</si>
  <si>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</si>
  <si>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</si>
  <si>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</si>
  <si>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</si>
  <si>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</si>
  <si>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</si>
  <si>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</si>
  <si>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</si>
  <si>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</si>
  <si>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</si>
  <si>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</si>
  <si>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</si>
  <si>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</si>
  <si>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</si>
  <si>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</si>
  <si>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</si>
  <si>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</si>
  <si>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</si>
  <si>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</si>
  <si>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</si>
  <si>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</si>
  <si>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</si>
  <si>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</si>
  <si>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</si>
  <si>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</si>
  <si>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</si>
  <si>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</si>
  <si>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</si>
  <si>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</si>
  <si>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</si>
  <si>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</si>
  <si>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</si>
  <si>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</si>
  <si>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</si>
  <si>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</si>
  <si>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</si>
  <si>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</si>
  <si>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</si>
  <si>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</si>
  <si>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</si>
  <si>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</si>
  <si>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</si>
  <si>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</si>
  <si>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</si>
  <si>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</si>
  <si>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</si>
  <si>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</si>
  <si>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</si>
  <si>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</si>
  <si>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</si>
  <si>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</si>
  <si>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</si>
  <si>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</si>
  <si>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</si>
  <si>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</si>
  <si>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</si>
  <si>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</si>
  <si>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</si>
  <si>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</si>
  <si>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</si>
  <si>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</si>
  <si>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</si>
  <si>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</si>
  <si>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</si>
  <si>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</si>
  <si>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</si>
  <si>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</si>
  <si>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</si>
  <si>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</si>
  <si>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</si>
  <si>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</si>
  <si>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</si>
  <si>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</si>
  <si>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</si>
  <si>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</si>
  <si>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</si>
  <si>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</si>
  <si>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</si>
  <si>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</si>
  <si>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</si>
  <si>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</si>
  <si>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</si>
  <si>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</si>
  <si>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</si>
  <si>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</si>
  <si>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</si>
  <si>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</si>
  <si>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</si>
  <si>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</si>
  <si>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</si>
  <si>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</si>
  <si>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</si>
  <si>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</si>
  <si>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</si>
  <si>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</si>
  <si>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</si>
  <si>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</si>
  <si>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</si>
  <si>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</si>
  <si>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</si>
  <si>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</si>
  <si>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</si>
  <si>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</si>
  <si>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</si>
  <si>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</si>
  <si>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</si>
  <si>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</si>
  <si>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</si>
  <si>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</si>
  <si>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</si>
  <si>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</si>
  <si>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</si>
  <si>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</si>
  <si>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</si>
  <si>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</si>
  <si>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</si>
  <si>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</si>
  <si>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</si>
  <si>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</si>
  <si>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</si>
  <si>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</si>
  <si>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</si>
  <si>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</si>
  <si>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</si>
  <si>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</si>
  <si>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</si>
  <si>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</si>
  <si>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</si>
  <si>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</si>
  <si>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</si>
  <si>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</si>
  <si>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</si>
  <si>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</si>
  <si>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</si>
  <si>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</si>
  <si>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</si>
  <si>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</si>
  <si>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</si>
  <si>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</si>
  <si>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</si>
  <si>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</si>
  <si>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</si>
  <si>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</si>
  <si>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</si>
  <si>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</si>
  <si>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</si>
  <si>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</si>
  <si>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</si>
  <si>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</si>
  <si>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</si>
  <si>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</si>
  <si>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</si>
  <si>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</si>
  <si>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</si>
  <si>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</si>
  <si>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</si>
  <si>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</si>
  <si>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</si>
  <si>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</si>
  <si>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</si>
  <si>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</si>
  <si>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</si>
  <si>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</si>
  <si>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</si>
  <si>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</si>
  <si>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</si>
  <si>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</si>
  <si>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</si>
  <si>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</si>
  <si>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</si>
  <si>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</si>
  <si>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</si>
  <si>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</si>
  <si>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</si>
  <si>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</si>
  <si>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</si>
  <si>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</si>
  <si>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</si>
  <si>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</si>
  <si>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</si>
  <si>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</si>
  <si>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</si>
  <si>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</si>
  <si>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</si>
  <si>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</si>
  <si>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</si>
  <si>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</si>
  <si>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</si>
  <si>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</si>
  <si>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</si>
  <si>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</si>
  <si>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</si>
  <si>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</si>
  <si>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</si>
  <si>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</si>
  <si>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</si>
  <si>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</si>
  <si>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</si>
  <si>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</si>
  <si>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</si>
  <si>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</si>
  <si>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</si>
  <si>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</si>
  <si>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</si>
  <si>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</si>
  <si>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</si>
  <si>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</si>
  <si>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</si>
  <si>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</si>
  <si>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</si>
  <si>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</si>
  <si>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</si>
  <si>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</si>
  <si>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</si>
  <si>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</si>
  <si>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</si>
  <si>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</si>
  <si>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</si>
  <si>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</si>
  <si>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</si>
  <si>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</si>
  <si>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</si>
  <si>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</si>
  <si>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</si>
  <si>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</si>
  <si>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</si>
  <si>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</si>
  <si>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</si>
  <si>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</si>
  <si>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</si>
  <si>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</si>
  <si>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</si>
  <si>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</si>
  <si>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</si>
  <si>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</si>
  <si>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</si>
  <si>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</si>
  <si>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</si>
  <si>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</si>
  <si>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</si>
  <si>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</si>
  <si>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</si>
  <si>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</si>
  <si>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</si>
  <si>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</si>
  <si>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</si>
  <si>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</si>
  <si>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</si>
  <si>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</si>
  <si>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</si>
  <si>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</si>
  <si>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</si>
  <si>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</si>
  <si>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</si>
  <si>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</si>
  <si>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</si>
  <si>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</si>
  <si>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</si>
  <si>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</si>
  <si>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</si>
  <si>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</si>
  <si>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</si>
  <si>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</si>
  <si>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</si>
  <si>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</si>
  <si>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</si>
  <si>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</si>
  <si>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</si>
  <si>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</si>
  <si>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</si>
  <si>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</si>
  <si>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</si>
  <si>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</si>
  <si>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</si>
  <si>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</si>
  <si>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</si>
  <si>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</si>
  <si>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</si>
  <si>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</si>
  <si>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</si>
  <si>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</si>
  <si>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</si>
  <si>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</si>
  <si>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</si>
  <si>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</si>
  <si>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</si>
  <si>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</si>
  <si>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</si>
  <si>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</si>
  <si>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</si>
  <si>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</si>
  <si>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</si>
  <si>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</si>
  <si>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</si>
  <si>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</si>
  <si>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</si>
  <si>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</si>
  <si>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</si>
  <si>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</si>
  <si>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</si>
  <si>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</si>
  <si>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</si>
  <si>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</si>
  <si>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</si>
  <si>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</si>
  <si>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</si>
  <si>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</si>
  <si>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</si>
  <si>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</si>
  <si>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</si>
  <si>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</si>
  <si>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</si>
  <si>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</si>
  <si>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</si>
  <si>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</si>
  <si>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</si>
  <si>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</si>
  <si>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</si>
  <si>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</si>
  <si>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</si>
  <si>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</si>
  <si>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</si>
  <si>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</si>
  <si>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</si>
  <si>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</si>
  <si>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</si>
  <si>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</si>
  <si>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</si>
  <si>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</si>
  <si>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</si>
  <si>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</si>
  <si>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</si>
  <si>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</si>
  <si>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</si>
  <si>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</si>
  <si>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</si>
  <si>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</si>
  <si>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</si>
  <si>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</si>
  <si>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</si>
  <si>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</si>
  <si>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</si>
  <si>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</si>
  <si>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</si>
  <si>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</si>
  <si>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</si>
  <si>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</si>
  <si>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</si>
  <si>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</si>
  <si>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</si>
  <si>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</si>
  <si>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</si>
  <si>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</si>
  <si>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</si>
  <si>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</si>
  <si>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</si>
  <si>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</si>
  <si>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</si>
  <si>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</si>
  <si>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</si>
  <si>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</si>
  <si>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</si>
  <si>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</si>
  <si>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</si>
  <si>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</si>
  <si>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</si>
  <si>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</si>
  <si>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</si>
  <si>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</si>
  <si>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</si>
  <si>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</si>
  <si>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</si>
  <si>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</si>
  <si>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</si>
  <si>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</si>
  <si>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</si>
  <si>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</si>
  <si>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</si>
  <si>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</si>
  <si>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</si>
  <si>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</si>
  <si>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</si>
  <si>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</si>
  <si>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</si>
  <si>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</si>
  <si>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</si>
  <si>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</si>
  <si>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</si>
  <si>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</si>
  <si>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</si>
  <si>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</si>
  <si>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</si>
  <si>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</si>
  <si>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</si>
  <si>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</si>
  <si>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</si>
  <si>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</si>
  <si>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</si>
  <si>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</si>
  <si>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</si>
  <si>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</si>
  <si>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</si>
  <si>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</si>
  <si>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</si>
  <si>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</si>
  <si>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</si>
  <si>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</si>
  <si>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</si>
  <si>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</si>
  <si>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</si>
  <si>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</si>
  <si>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</si>
  <si>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</si>
  <si>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</si>
  <si>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</si>
  <si>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</si>
  <si>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</si>
  <si>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</si>
  <si>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</si>
  <si>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</si>
  <si>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</si>
  <si>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</si>
  <si>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</si>
  <si>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</si>
  <si>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</si>
  <si>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</si>
  <si>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</si>
  <si>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</si>
  <si>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</si>
  <si>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</si>
  <si>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</si>
  <si>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</si>
  <si>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</si>
  <si>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</si>
  <si>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</si>
  <si>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</si>
  <si>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</si>
  <si>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</si>
  <si>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</si>
  <si>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</si>
  <si>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</si>
  <si>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</si>
  <si>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</si>
  <si>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</si>
  <si>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</si>
  <si>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</si>
  <si>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</si>
  <si>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</si>
  <si>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</si>
  <si>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</si>
  <si>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</si>
  <si>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</si>
  <si>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</si>
  <si>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</si>
  <si>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</si>
  <si>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</si>
  <si>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</si>
  <si>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</si>
  <si>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</si>
  <si>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</si>
  <si>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</si>
  <si>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</si>
  <si>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</si>
  <si>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</si>
  <si>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</si>
  <si>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</si>
  <si>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</si>
  <si>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</si>
  <si>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</si>
  <si>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</si>
  <si>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</si>
  <si>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</si>
  <si>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</si>
  <si>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</si>
  <si>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</si>
  <si>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</si>
  <si>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</si>
  <si>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</si>
  <si>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</si>
  <si>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</si>
  <si>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</si>
  <si>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</si>
  <si>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</si>
  <si>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</si>
  <si>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</si>
  <si>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</si>
  <si>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</si>
  <si>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</si>
  <si>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</si>
  <si>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</si>
  <si>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</si>
  <si>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</si>
  <si>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</si>
  <si>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</si>
  <si>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</si>
  <si>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</si>
  <si>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</si>
  <si>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</si>
  <si>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</si>
  <si>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</si>
  <si>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</si>
  <si>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</si>
  <si>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</si>
  <si>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</si>
  <si>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</si>
  <si>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</si>
  <si>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</si>
  <si>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</si>
  <si>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</si>
  <si>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</si>
  <si>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</si>
  <si>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</si>
  <si>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</si>
  <si>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</si>
  <si>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</si>
  <si>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</si>
  <si>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</si>
  <si>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</si>
  <si>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</si>
  <si>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</si>
  <si>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</si>
  <si>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</si>
  <si>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</si>
  <si>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</si>
  <si>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</si>
  <si>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</si>
  <si>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</si>
  <si>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</si>
  <si>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</si>
  <si>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</si>
  <si>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</si>
  <si>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</si>
  <si>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</si>
  <si>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</si>
  <si>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</si>
  <si>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</si>
  <si>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</si>
  <si>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</si>
  <si>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</si>
  <si>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</si>
  <si>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</si>
  <si>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</si>
  <si>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</si>
  <si>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</si>
  <si>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</si>
  <si>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</si>
  <si>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</si>
  <si>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</si>
  <si>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</si>
  <si>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</si>
  <si>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</si>
  <si>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</si>
  <si>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</si>
  <si>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</si>
  <si>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</si>
  <si>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</si>
  <si>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</si>
  <si>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</si>
  <si>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</si>
  <si>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</si>
  <si>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</si>
  <si>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</si>
  <si>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</si>
  <si>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</si>
  <si>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</si>
  <si>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</si>
  <si>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</si>
  <si>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</si>
  <si>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</si>
  <si>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</si>
  <si>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</si>
  <si>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</si>
  <si>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</si>
  <si>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</si>
  <si>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</si>
  <si>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</si>
  <si>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</si>
  <si>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</si>
  <si>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</si>
  <si>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</si>
  <si>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</si>
  <si>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</si>
  <si>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</si>
  <si>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</si>
  <si>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</si>
  <si>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</si>
  <si>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</si>
  <si>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</si>
  <si>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</si>
  <si>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</si>
  <si>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</si>
  <si>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</si>
  <si>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</si>
  <si>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</si>
  <si>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</si>
  <si>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</si>
  <si>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</si>
  <si>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</si>
  <si>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</si>
  <si>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</si>
  <si>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</si>
  <si>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</si>
  <si>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</si>
  <si>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</si>
  <si>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</si>
  <si>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</si>
  <si>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</si>
  <si>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</si>
  <si>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</si>
  <si>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</si>
  <si>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</si>
  <si>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</si>
  <si>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</si>
  <si>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</si>
  <si>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</si>
  <si>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</si>
  <si>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</si>
  <si>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</si>
  <si>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</si>
  <si>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</si>
  <si>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</si>
  <si>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</si>
  <si>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</si>
  <si>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</si>
  <si>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</si>
  <si>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</si>
  <si>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</si>
  <si>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</si>
  <si>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</si>
  <si>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</si>
  <si>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</si>
  <si>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</si>
  <si>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</si>
  <si>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</si>
  <si>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</si>
  <si>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</si>
  <si>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</si>
  <si>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</si>
  <si>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</si>
  <si>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</si>
  <si>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</si>
  <si>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</si>
  <si>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</si>
  <si>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</si>
  <si>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</si>
  <si>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</si>
  <si>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</si>
  <si>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</si>
  <si>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</si>
  <si>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</si>
  <si>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</si>
  <si>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</si>
  <si>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</si>
  <si>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</si>
  <si>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</si>
  <si>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</si>
  <si>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</si>
  <si>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</si>
  <si>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</si>
  <si>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</si>
  <si>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</si>
  <si>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</si>
  <si>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</si>
  <si>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</si>
  <si>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</si>
  <si>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</si>
  <si>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</si>
  <si>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</si>
  <si>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</si>
  <si>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</si>
  <si>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</si>
  <si>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</si>
  <si>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</si>
  <si>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</si>
  <si>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</si>
  <si>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</si>
  <si>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</si>
  <si>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</si>
  <si>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</si>
  <si>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</si>
  <si>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</si>
  <si>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</si>
  <si>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</si>
  <si>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</si>
  <si>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</si>
  <si>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</si>
  <si>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</si>
  <si>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</si>
  <si>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</si>
  <si>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</si>
  <si>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</si>
  <si>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</si>
  <si>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</si>
  <si>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</si>
  <si>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</si>
  <si>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</si>
  <si>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</si>
  <si>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</si>
  <si>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</si>
  <si>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</si>
  <si>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</si>
  <si>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</si>
  <si>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</si>
  <si>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</si>
  <si>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</si>
  <si>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</si>
  <si>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</si>
  <si>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</si>
  <si>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</si>
  <si>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</si>
  <si>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</si>
  <si>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</si>
  <si>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</si>
  <si>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</si>
  <si>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</si>
  <si>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</si>
  <si>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</si>
  <si>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</si>
  <si>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</si>
  <si>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</si>
  <si>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</si>
  <si>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</si>
  <si>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</si>
  <si>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</si>
  <si>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</si>
  <si>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</si>
  <si>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</si>
  <si>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</si>
  <si>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</si>
  <si>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</si>
  <si>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</si>
  <si>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</si>
  <si>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</si>
  <si>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</si>
  <si>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</si>
  <si>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</si>
  <si>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</si>
  <si>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</si>
  <si>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</si>
  <si>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</si>
  <si>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</si>
  <si>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</si>
  <si>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</si>
  <si>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</si>
  <si>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</si>
  <si>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</si>
  <si>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</si>
  <si>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</si>
  <si>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</si>
  <si>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</si>
  <si>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</si>
  <si>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</si>
  <si>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</si>
  <si>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</si>
  <si>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</si>
  <si>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</si>
  <si>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</si>
  <si>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</si>
  <si>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</si>
  <si>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</si>
  <si>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</si>
  <si>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</si>
  <si>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</si>
  <si>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</si>
  <si>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</si>
  <si>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</si>
  <si>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</si>
  <si>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</si>
  <si>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</si>
  <si>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</si>
  <si>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</si>
  <si>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</si>
  <si>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</si>
  <si>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</si>
  <si>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</si>
  <si>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</si>
  <si>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</si>
  <si>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</si>
  <si>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</si>
  <si>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</si>
  <si>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</si>
  <si>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</si>
  <si>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</si>
  <si>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</si>
  <si>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</si>
  <si>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</si>
  <si>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</si>
  <si>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</si>
  <si>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</si>
  <si>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</si>
  <si>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</si>
  <si>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</si>
  <si>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</si>
  <si>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</si>
  <si>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</si>
  <si>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</si>
  <si>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</si>
  <si>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</si>
  <si>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</si>
  <si>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</si>
  <si>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</si>
  <si>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</si>
  <si>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</si>
  <si>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</si>
  <si>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</si>
  <si>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</si>
  <si>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</si>
  <si>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</si>
  <si>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</si>
  <si>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</si>
  <si>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</si>
  <si>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</si>
  <si>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</si>
  <si>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</si>
  <si>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</si>
  <si>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</si>
  <si>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</si>
  <si>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</si>
  <si>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</si>
  <si>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</si>
  <si>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</si>
  <si>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</si>
  <si>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</si>
  <si>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</si>
  <si>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</si>
  <si>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</si>
  <si>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</si>
  <si>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</si>
  <si>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</si>
  <si>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</si>
  <si>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</si>
  <si>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</si>
  <si>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</si>
  <si>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</si>
  <si>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</si>
  <si>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</si>
  <si>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</si>
  <si>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</si>
  <si>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</si>
  <si>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</si>
  <si>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</si>
  <si>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</si>
  <si>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</si>
  <si>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</si>
  <si>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</si>
  <si>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</si>
  <si>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</si>
  <si>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</si>
  <si>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</si>
  <si>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</si>
  <si>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</si>
  <si>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</si>
  <si>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</si>
  <si>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</si>
  <si>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</si>
  <si>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</si>
  <si>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</si>
  <si>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</si>
  <si>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</si>
  <si>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</si>
  <si>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</si>
  <si>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</si>
  <si>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</si>
  <si>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</si>
  <si>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</si>
  <si>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</si>
  <si>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</si>
  <si>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</si>
  <si>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</si>
  <si>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</si>
  <si>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</si>
  <si>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</si>
  <si>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</si>
  <si>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</si>
  <si>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</si>
  <si>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</si>
  <si>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</si>
  <si>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</si>
  <si>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</si>
  <si>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</si>
  <si>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</si>
  <si>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</si>
  <si>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</si>
  <si>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</si>
  <si>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</si>
  <si>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</si>
  <si>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</si>
  <si>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</si>
  <si>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</si>
  <si>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</si>
  <si>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</si>
  <si>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</si>
  <si>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</si>
  <si>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</si>
  <si>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</si>
  <si>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</si>
  <si>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</si>
  <si>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</si>
  <si>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</si>
  <si>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</si>
  <si>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</si>
  <si>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</si>
  <si>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</si>
  <si>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</si>
  <si>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</si>
  <si>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</si>
  <si>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</si>
  <si>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</si>
  <si>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</si>
  <si>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</si>
  <si>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</si>
  <si>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</si>
  <si>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</si>
  <si>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</si>
  <si>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</si>
  <si>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</si>
  <si>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</si>
  <si>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</si>
  <si>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</si>
  <si>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</si>
  <si>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</si>
  <si>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</si>
  <si>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</si>
  <si>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</si>
  <si>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</si>
  <si>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</si>
  <si>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</si>
  <si>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</si>
  <si>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</si>
  <si>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</si>
  <si>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</si>
  <si>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</si>
  <si>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</si>
  <si>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</si>
  <si>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</si>
  <si>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</si>
  <si>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</si>
  <si>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</si>
  <si>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</si>
  <si>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</si>
  <si>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</si>
  <si>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</si>
  <si>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</si>
  <si>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</si>
  <si>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</si>
  <si>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</si>
  <si>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</si>
  <si>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</si>
  <si>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</si>
  <si>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</si>
  <si>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</si>
  <si>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</si>
  <si>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</si>
  <si>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</si>
  <si>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</si>
  <si>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</si>
  <si>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</si>
  <si>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</si>
  <si>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</si>
  <si>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</si>
  <si>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</si>
  <si>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</si>
  <si>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</si>
  <si>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</si>
  <si>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</si>
  <si>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</si>
  <si>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</si>
  <si>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</si>
  <si>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</si>
  <si>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</si>
  <si>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</si>
  <si>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</si>
  <si>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</si>
  <si>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</si>
  <si>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</si>
  <si>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</si>
  <si>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</si>
  <si>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</si>
  <si>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</si>
  <si>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</si>
  <si>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</si>
  <si>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</si>
  <si>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</si>
  <si>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</si>
  <si>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</si>
  <si>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</si>
  <si>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</si>
  <si>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</si>
  <si>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</si>
  <si>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</si>
  <si>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</si>
  <si>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</si>
  <si>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</si>
  <si>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</si>
  <si>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</si>
  <si>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</si>
  <si>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</si>
  <si>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</si>
  <si>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</si>
  <si>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</si>
  <si>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</si>
  <si>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</si>
  <si>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</si>
  <si>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</si>
  <si>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</si>
  <si>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</si>
  <si>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</si>
  <si>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</si>
  <si>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</si>
  <si>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</si>
  <si>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</si>
  <si>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</si>
  <si>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</si>
  <si>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</si>
  <si>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</si>
  <si>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</si>
  <si>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</si>
  <si>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</si>
  <si>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</si>
  <si>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</si>
  <si>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</si>
  <si>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</si>
  <si>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</si>
  <si>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</si>
  <si>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</si>
  <si>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</si>
  <si>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</si>
  <si>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</si>
  <si>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</si>
  <si>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</si>
  <si>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</si>
  <si>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</si>
  <si>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</si>
  <si>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</si>
  <si>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</si>
  <si>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</si>
  <si>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</si>
  <si>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</si>
  <si>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</si>
  <si>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</si>
  <si>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</si>
  <si>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</si>
  <si>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</si>
  <si>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</si>
  <si>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</si>
  <si>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</si>
  <si>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</si>
  <si>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</si>
  <si>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</si>
  <si>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</si>
  <si>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</si>
  <si>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</si>
  <si>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</si>
  <si>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</si>
  <si>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</si>
  <si>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</si>
  <si>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</si>
  <si>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</si>
  <si>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</si>
  <si>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</si>
  <si>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</si>
  <si>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</si>
  <si>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</si>
  <si>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</si>
  <si>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</si>
  <si>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</si>
  <si>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</si>
  <si>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</si>
  <si>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</si>
  <si>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</si>
  <si>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</si>
  <si>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</si>
  <si>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</si>
  <si>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</si>
  <si>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</si>
  <si>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</si>
  <si>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</si>
  <si>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</si>
  <si>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</si>
  <si>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</si>
  <si>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</si>
  <si>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</si>
  <si>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</si>
  <si>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</si>
  <si>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</si>
  <si>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</si>
  <si>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</si>
  <si>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</si>
  <si>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</si>
  <si>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</si>
  <si>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</si>
  <si>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</si>
  <si>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</si>
  <si>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</si>
  <si>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</si>
  <si>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</si>
  <si>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</si>
  <si>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</si>
  <si>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</si>
  <si>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</si>
  <si>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</si>
  <si>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</si>
  <si>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</si>
  <si>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</si>
  <si>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</si>
  <si>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</si>
  <si>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</si>
  <si>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</si>
  <si>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</si>
  <si>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</si>
  <si>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</si>
  <si>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</si>
  <si>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</si>
  <si>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</si>
  <si>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</si>
  <si>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</si>
  <si>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</si>
  <si>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</si>
  <si>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</si>
  <si>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</si>
  <si>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</si>
  <si>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</si>
  <si>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</si>
  <si>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</si>
  <si>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</si>
  <si>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</si>
  <si>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</si>
  <si>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</si>
  <si>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</si>
  <si>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</si>
  <si>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</si>
  <si>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</si>
  <si>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</si>
  <si>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</si>
  <si>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</si>
  <si>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</si>
  <si>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</si>
  <si>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</si>
  <si>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</si>
  <si>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</si>
  <si>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</si>
  <si>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</si>
  <si>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</si>
  <si>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</si>
  <si>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</si>
  <si>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</si>
  <si>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</si>
  <si>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</si>
  <si>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</si>
  <si>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</si>
  <si>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</si>
  <si>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</si>
  <si>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</si>
  <si>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</si>
  <si>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</si>
  <si>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</si>
  <si>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</si>
  <si>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</si>
  <si>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</si>
  <si>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</si>
  <si>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</si>
  <si>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</si>
  <si>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</si>
  <si>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</si>
  <si>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</si>
  <si>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</si>
  <si>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</si>
  <si>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</si>
  <si>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</si>
  <si>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</si>
  <si>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</si>
  <si>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</si>
  <si>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</si>
  <si>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</si>
  <si>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</si>
  <si>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</si>
  <si>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</si>
  <si>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</si>
  <si>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</si>
  <si>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</si>
  <si>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</si>
  <si>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</si>
  <si>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</si>
  <si>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</si>
  <si>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</si>
  <si>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</si>
  <si>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</si>
  <si>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</si>
  <si>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</si>
  <si>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</si>
  <si>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</si>
  <si>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</si>
  <si>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</si>
  <si>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</si>
  <si>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</si>
  <si>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</si>
  <si>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</si>
  <si>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</si>
  <si>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</si>
  <si>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</si>
  <si>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</si>
  <si>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</si>
  <si>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</si>
  <si>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</si>
  <si>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</si>
  <si>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</si>
  <si>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</si>
  <si>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</si>
  <si>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</si>
  <si>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</si>
  <si>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</si>
  <si>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</si>
  <si>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</si>
  <si>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</si>
  <si>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</si>
  <si>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</si>
  <si>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</si>
  <si>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</si>
  <si>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</si>
  <si>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</si>
  <si>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</si>
  <si>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</si>
  <si>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</si>
  <si>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</si>
  <si>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</si>
  <si>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</si>
  <si>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</si>
  <si>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</si>
  <si>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</si>
  <si>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</si>
  <si>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</si>
  <si>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</si>
  <si>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</si>
  <si>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</si>
  <si>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</si>
  <si>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</si>
  <si>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</si>
  <si>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</si>
  <si>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</si>
  <si>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</si>
  <si>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</si>
  <si>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</si>
  <si>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</si>
  <si>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</si>
  <si>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</si>
  <si>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</si>
  <si>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</si>
  <si>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</si>
  <si>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</si>
  <si>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</si>
  <si>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</si>
  <si>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</si>
  <si>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</si>
  <si>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</si>
  <si>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</si>
  <si>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</si>
  <si>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</si>
  <si>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</si>
  <si>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</si>
  <si>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</si>
  <si>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</si>
  <si>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</si>
  <si>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</si>
  <si>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</si>
  <si>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</si>
  <si>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</si>
  <si>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</si>
  <si>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</si>
  <si>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</si>
  <si>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</si>
  <si>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</si>
  <si>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</si>
  <si>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</si>
  <si>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</si>
  <si>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</si>
  <si>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</si>
  <si>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</si>
  <si>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</si>
  <si>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</si>
  <si>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</si>
  <si>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</si>
  <si>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</si>
  <si>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</si>
  <si>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</si>
  <si>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</si>
  <si>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</si>
  <si>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</si>
  <si>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</si>
  <si>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</si>
  <si>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</si>
  <si>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</si>
  <si>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</si>
  <si>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</si>
  <si>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</si>
  <si>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</si>
  <si>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</si>
  <si>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</si>
  <si>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</si>
  <si>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</si>
  <si>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</si>
  <si>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</si>
  <si>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</si>
  <si>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</si>
  <si>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</si>
  <si>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</si>
  <si>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</si>
  <si>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</si>
  <si>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</si>
  <si>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</si>
  <si>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</si>
  <si>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</si>
  <si>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</si>
  <si>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</si>
  <si>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</si>
  <si>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</si>
  <si>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</si>
  <si>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</si>
  <si>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</si>
  <si>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</si>
  <si>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</si>
  <si>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</si>
  <si>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</si>
  <si>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</si>
  <si>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</si>
  <si>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</si>
  <si>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</si>
  <si>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</si>
  <si>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</si>
  <si>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</si>
  <si>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</si>
  <si>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</si>
  <si>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</si>
  <si>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</si>
  <si>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</si>
  <si>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</si>
  <si>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</si>
  <si>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</si>
  <si>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</si>
  <si>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</si>
  <si>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</si>
  <si>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</si>
  <si>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</si>
  <si>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</si>
  <si>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</si>
  <si>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</si>
  <si>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</si>
  <si>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</si>
  <si>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</si>
  <si>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</si>
  <si>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</si>
  <si>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</si>
  <si>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</si>
  <si>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</si>
  <si>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</si>
  <si>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</si>
  <si>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</si>
  <si>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</si>
  <si>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</si>
  <si>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</si>
  <si>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</si>
  <si>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</si>
  <si>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</si>
  <si>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</si>
  <si>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</si>
  <si>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</si>
  <si>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</si>
  <si>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</si>
  <si>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</si>
  <si>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</si>
  <si>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</si>
  <si>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</si>
  <si>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</si>
  <si>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</si>
  <si>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</si>
  <si>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</si>
  <si>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</si>
  <si>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</si>
  <si>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</si>
  <si>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</si>
  <si>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</si>
  <si>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</si>
  <si>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</si>
  <si>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</si>
  <si>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</si>
  <si>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</si>
  <si>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</si>
  <si>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</si>
  <si>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</si>
  <si>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</si>
  <si>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</si>
  <si>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</si>
  <si>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</si>
  <si>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</si>
  <si>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</si>
  <si>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</si>
  <si>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</si>
  <si>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</si>
  <si>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</si>
  <si>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</si>
  <si>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</si>
  <si>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</si>
  <si>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</si>
  <si>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</si>
  <si>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</si>
  <si>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</si>
  <si>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</si>
  <si>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</si>
  <si>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</si>
  <si>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</si>
  <si>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</si>
  <si>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</si>
  <si>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</si>
  <si>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</si>
  <si>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</si>
  <si>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</si>
  <si>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</si>
  <si>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</si>
  <si>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</si>
  <si>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</si>
  <si>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</si>
  <si>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</si>
  <si>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</si>
  <si>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</si>
  <si>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</si>
  <si>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</si>
  <si>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</si>
  <si>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</si>
  <si>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</si>
  <si>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</si>
  <si>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</si>
  <si>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</si>
  <si>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</si>
  <si>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</si>
  <si>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</si>
  <si>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</si>
  <si>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</si>
  <si>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</si>
  <si>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</si>
  <si>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</si>
  <si>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</si>
  <si>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</si>
  <si>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</si>
  <si>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</si>
  <si>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</si>
  <si>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</si>
  <si>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</si>
  <si>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</si>
  <si>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</si>
  <si>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</si>
  <si>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</si>
  <si>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</si>
  <si>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</si>
  <si>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</si>
  <si>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</si>
  <si>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</si>
  <si>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</si>
  <si>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</si>
  <si>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</si>
  <si>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</si>
  <si>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</si>
  <si>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</si>
  <si>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</si>
  <si>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</si>
  <si>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</si>
  <si>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</si>
  <si>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</si>
  <si>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</si>
  <si>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</si>
  <si>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</si>
  <si>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</si>
  <si>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</si>
  <si>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</si>
  <si>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</si>
  <si>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</si>
  <si>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</si>
  <si>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</si>
  <si>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</si>
  <si>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</si>
  <si>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</si>
  <si>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</si>
  <si>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</si>
  <si>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</si>
  <si>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</si>
  <si>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</si>
  <si>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</si>
  <si>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</si>
  <si>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</si>
  <si>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</si>
  <si>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</si>
  <si>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</si>
  <si>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</si>
  <si>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</si>
  <si>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</si>
  <si>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</si>
  <si>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</si>
  <si>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</si>
  <si>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</si>
  <si>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</si>
  <si>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</si>
  <si>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</si>
  <si>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</si>
  <si>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</si>
  <si>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</si>
  <si>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</si>
  <si>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</si>
  <si>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</si>
  <si>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</si>
  <si>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</si>
  <si>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</si>
  <si>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</si>
  <si>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</si>
  <si>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</si>
  <si>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</si>
  <si>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</si>
  <si>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</si>
  <si>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</si>
  <si>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</si>
  <si>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</si>
  <si>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</si>
  <si>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</si>
  <si>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</si>
  <si>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</si>
  <si>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</si>
  <si>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</si>
  <si>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</si>
  <si>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</si>
  <si>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</si>
  <si>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</si>
  <si>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</si>
  <si>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</si>
  <si>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</si>
  <si>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</si>
  <si>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</si>
  <si>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</si>
  <si>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</si>
  <si>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</si>
  <si>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</si>
  <si>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</si>
  <si>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</si>
  <si>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</si>
  <si>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</si>
  <si>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</si>
  <si>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</si>
  <si>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</si>
  <si>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</si>
  <si>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</si>
  <si>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</si>
  <si>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</si>
  <si>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</si>
  <si>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</si>
  <si>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</si>
  <si>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</si>
  <si>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</si>
  <si>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</si>
  <si>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</si>
  <si>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</si>
  <si>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</si>
  <si>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</si>
  <si>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</si>
  <si>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</si>
  <si>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</si>
  <si>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</si>
  <si>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</si>
  <si>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</si>
  <si>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</si>
  <si>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</si>
  <si>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</si>
  <si>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</si>
  <si>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</si>
  <si>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</si>
  <si>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</si>
  <si>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</si>
  <si>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</si>
  <si>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</si>
  <si>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</si>
  <si>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</si>
  <si>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</si>
  <si>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</si>
  <si>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</si>
  <si>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</si>
  <si>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</si>
  <si>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</si>
  <si>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</si>
  <si>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</si>
  <si>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</si>
  <si>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</si>
  <si>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</si>
  <si>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</si>
  <si>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</si>
  <si>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</si>
  <si>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</si>
  <si>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</si>
  <si>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</si>
  <si>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</si>
  <si>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</si>
  <si>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</si>
  <si>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</si>
  <si>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</si>
  <si>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</si>
  <si>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</si>
  <si>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</si>
  <si>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</si>
  <si>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</si>
  <si>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</si>
  <si>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</si>
  <si>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</si>
  <si>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</si>
  <si>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</si>
  <si>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</si>
  <si>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</si>
  <si>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</si>
  <si>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</si>
  <si>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</si>
  <si>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</si>
  <si>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</si>
  <si>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</si>
  <si>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</si>
  <si>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</si>
  <si>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</si>
  <si>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</si>
  <si>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</si>
  <si>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</si>
  <si>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</si>
  <si>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</si>
  <si>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</si>
  <si>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</si>
  <si>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</si>
  <si>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</si>
  <si>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</si>
  <si>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</si>
  <si>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</si>
  <si>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</si>
  <si>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</si>
  <si>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</si>
  <si>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</si>
  <si>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</si>
  <si>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</si>
  <si>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</si>
  <si>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</si>
  <si>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</si>
  <si>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</si>
  <si>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</si>
  <si>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</si>
  <si>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</si>
  <si>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</si>
  <si>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</si>
  <si>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</si>
  <si>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</si>
  <si>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</si>
  <si>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</si>
  <si>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</si>
  <si>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</si>
  <si>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</si>
  <si>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</si>
  <si>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</si>
  <si>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</si>
  <si>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</si>
  <si>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</si>
  <si>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</si>
  <si>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</si>
  <si>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</si>
  <si>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</si>
  <si>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</si>
  <si>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</si>
  <si>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</si>
  <si>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</si>
  <si>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</si>
  <si>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</si>
  <si>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</si>
  <si>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</si>
  <si>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</si>
  <si>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</si>
  <si>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</si>
  <si>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</si>
  <si>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</si>
  <si>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</si>
  <si>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</si>
  <si>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</si>
  <si>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</si>
  <si>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</si>
  <si>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</si>
  <si>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</si>
  <si>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</si>
  <si>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</si>
  <si>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</si>
  <si>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</si>
  <si>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</si>
  <si>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</si>
  <si>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</si>
  <si>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Pit Dressing WIP</t>
  </si>
  <si>
    <t>Approved
ROW Corridor - 123.174 Km
Tower Base - 315 Nos.</t>
  </si>
  <si>
    <t>02/24</t>
  </si>
  <si>
    <t>Pit B frustum Casting &amp; Pit A Pyramid +Chimney Casing Complete</t>
  </si>
  <si>
    <t>Pit B Frustum Casting Complete</t>
  </si>
  <si>
    <t>3rd Section WIP</t>
  </si>
  <si>
    <t>Body Section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</si>
</sst>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 val="single"/>
      <sz val="14"/>
      <color theme="1"/>
      <name val="Lucida Bright"/>
      <family val="2"/>
    </font>
    <font>
      <sz val="11"/>
      <name val="Calibri"/>
      <family val="2"/>
    </font>
    <font>
      <b/>
      <u val="single"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 val="single"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</border>
    <border>
      <left style="thin">
        <color rgb="FF000000"/>
      </left>
      <right style="thin">
        <color rgb="FF000000"/>
      </right>
      <top/>
      <bottom style="medium">
        <color auto="1"/>
      </bottom>
    </border>
    <border>
      <left/>
      <right style="thin">
        <color rgb="FF000000"/>
      </right>
      <top style="thin">
        <color rgb="FF000000"/>
      </top>
      <bottom style="medium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rgb="FF000000"/>
      </left>
      <right style="thin">
        <color rgb="FF000000"/>
      </right>
      <top/>
      <bottom style="medium">
        <color auto="1"/>
      </bottom>
    </border>
    <border>
      <left/>
      <right style="thin">
        <color rgb="FF000000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</border>
    <border>
      <left/>
      <right style="thin">
        <color rgb="FF000000"/>
      </right>
      <top style="thin">
        <color auto="1"/>
      </top>
      <bottom style="medium">
        <color auto="1"/>
      </bottom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812">
    <xf numFmtId="0" fontId="0" fillId="0" borderId="0" xfId="0"/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 applyBorder="1"/>
    <xf numFmtId="0" fontId="13" fillId="3" borderId="0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Border="1" applyAlignment="1">
      <alignment horizontal="center" vertical="center" wrapText="1"/>
    </xf>
    <xf numFmtId="164" fontId="13" fillId="3" borderId="0" xfId="0" applyNumberFormat="1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 quotePrefix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Border="1" applyAlignment="1">
      <alignment horizontal="center" vertical="center" wrapText="1"/>
    </xf>
    <xf numFmtId="167" fontId="13" fillId="3" borderId="0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left" vertical="center" wrapText="1"/>
    </xf>
    <xf numFmtId="164" fontId="13" fillId="3" borderId="0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 quotePrefix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applyNumberFormat="1" applyFont="1" applyBorder="1" applyAlignment="1" quotePrefix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applyFont="1" applyBorder="1" applyAlignment="1" quotePrefix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applyNumberFormat="1" applyFont="1" applyBorder="1" applyAlignment="1" quotePrefix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applyNumberFormat="1" applyFont="1" applyBorder="1" applyAlignment="1" quotePrefix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applyNumberFormat="1" applyFont="1" applyBorder="1" applyAlignment="1" quotePrefix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applyNumberFormat="1" applyFont="1" applyBorder="1" applyAlignment="1" quotePrefix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applyNumberFormat="1" applyFont="1" applyBorder="1" applyAlignment="1" quotePrefix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quotePrefix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 quotePrefix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 quotePrefix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applyFont="1" applyBorder="1" applyAlignment="1" quotePrefix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applyFont="1" applyBorder="1" applyAlignment="1" quotePrefix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applyFont="1" applyFill="1" applyBorder="1" applyAlignment="1" quotePrefix="1">
      <alignment horizontal="center" vertical="center"/>
    </xf>
    <xf numFmtId="0" fontId="8" fillId="2" borderId="1" xfId="0" applyFont="1" applyFill="1" applyBorder="1" applyAlignment="1" quotePrefix="1">
      <alignment horizontal="center" vertical="center" wrapText="1"/>
    </xf>
    <xf numFmtId="49" fontId="8" fillId="0" borderId="1" xfId="0" applyNumberFormat="1" applyFont="1" applyBorder="1" applyAlignment="1" quotePrefix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 quotePrefix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applyNumberFormat="1" applyFont="1" applyBorder="1" applyAlignment="1" quotePrefix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applyNumberFormat="1" applyFont="1" applyBorder="1" applyAlignment="1" quotePrefix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applyNumberFormat="1" applyFont="1" applyBorder="1" applyAlignment="1" quotePrefix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applyNumberFormat="1" applyFont="1" applyFill="1" applyBorder="1" applyAlignment="1" quotePrefix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applyNumberFormat="1" applyFont="1" applyFill="1" applyBorder="1" applyAlignment="1" quotePrefix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applyNumberFormat="1" applyFont="1" applyAlignment="1" quotePrefix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applyFont="1" applyBorder="1" applyAlignment="1" quotePrefix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applyNumberFormat="1" applyFont="1" applyAlignment="1" quotePrefix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applyNumberFormat="1" applyFont="1" applyAlignment="1" quotePrefix="1">
      <alignment horizontal="center" vertical="center"/>
    </xf>
    <xf numFmtId="0" fontId="24" fillId="5" borderId="0" xfId="0" applyFont="1" applyFill="1" applyBorder="1" applyAlignment="1">
      <alignment horizontal="center"/>
    </xf>
    <xf numFmtId="0" fontId="21" fillId="5" borderId="0" xfId="0" applyFont="1" applyFill="1" applyBorder="1" applyAlignment="1">
      <alignment horizontal="center"/>
    </xf>
    <xf numFmtId="0" fontId="21" fillId="5" borderId="0" xfId="0" applyFont="1" applyFill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 applyBorder="1"/>
    <xf numFmtId="0" fontId="24" fillId="5" borderId="0" xfId="0" applyFont="1" applyFill="1" applyBorder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 quotePrefix="1">
      <alignment horizontal="center" vertical="center"/>
    </xf>
    <xf numFmtId="0" fontId="43" fillId="5" borderId="1" xfId="0" applyFont="1" applyFill="1" applyBorder="1" applyAlignment="1" quotePrefix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171" fontId="5" fillId="2" borderId="0" xfId="0" applyNumberFormat="1" applyFont="1" applyFill="1" applyBorder="1" applyAlignment="1">
      <alignment horizontal="center" vertical="center"/>
    </xf>
    <xf numFmtId="171" fontId="5" fillId="2" borderId="0" xfId="0" applyNumberFormat="1" applyFont="1" applyFill="1" applyBorder="1" applyAlignment="1">
      <alignment horizontal="left" vertical="center"/>
    </xf>
    <xf numFmtId="0" fontId="12" fillId="5" borderId="0" xfId="0" applyFont="1" applyFill="1" applyBorder="1" applyAlignment="1">
      <alignment horizontal="left" vertical="center"/>
    </xf>
    <xf numFmtId="0" fontId="25" fillId="5" borderId="0" xfId="0" applyFont="1" applyFill="1" applyBorder="1" applyAlignment="1">
      <alignment horizontal="center" vertical="center"/>
    </xf>
    <xf numFmtId="0" fontId="49" fillId="5" borderId="0" xfId="0" applyFont="1" applyFill="1" applyBorder="1" applyAlignment="1">
      <alignment horizontal="center" vertical="center"/>
    </xf>
    <xf numFmtId="171" fontId="16" fillId="2" borderId="0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applyFont="1" applyFill="1" applyBorder="1" applyAlignment="1" quotePrefix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36" fillId="2" borderId="0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 quotePrefix="1">
      <alignment horizontal="center" vertical="center" wrapText="1"/>
    </xf>
    <xf numFmtId="170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6" fontId="8" fillId="0" borderId="29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/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 quotePrefix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0" fontId="8" fillId="0" borderId="31" xfId="0" applyFont="1" applyBorder="1" applyAlignment="1" quotePrefix="1">
      <alignment horizontal="center" vertical="center"/>
    </xf>
    <xf numFmtId="49" fontId="8" fillId="0" borderId="31" xfId="0" applyNumberFormat="1" applyFont="1" applyBorder="1" applyAlignment="1" quotePrefix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20" applyNumberFormat="1" applyFont="1" applyBorder="1" applyAlignment="1">
      <alignment horizontal="center" vertical="center"/>
      <protection/>
    </xf>
    <xf numFmtId="49" fontId="8" fillId="0" borderId="1" xfId="0" applyNumberFormat="1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 quotePrefix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applyFont="1" applyBorder="1" applyAlignment="1" quotePrefix="1">
      <alignment horizontal="center" vertical="center" wrapText="1"/>
    </xf>
    <xf numFmtId="170" fontId="8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applyFont="1" applyBorder="1" applyAlignment="1" quotePrefix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49" fontId="8" fillId="0" borderId="19" xfId="0" applyNumberFormat="1" applyFont="1" applyBorder="1" applyAlignment="1" quotePrefix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applyFont="1" applyBorder="1" applyAlignment="1" quotePrefix="1">
      <alignment horizontal="center" vertical="center"/>
    </xf>
    <xf numFmtId="0" fontId="8" fillId="0" borderId="37" xfId="0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applyFont="1" applyBorder="1" applyAlignment="1" quotePrefix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applyFont="1" applyBorder="1" applyAlignment="1" quotePrefix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applyFont="1" applyBorder="1" applyAlignment="1" quotePrefix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 quotePrefix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0" fontId="8" fillId="2" borderId="60" xfId="0" applyFont="1" applyFill="1" applyBorder="1" applyAlignment="1" quotePrefix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applyNumberFormat="1" applyFont="1" applyBorder="1" applyAlignment="1" quotePrefix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21" fillId="0" borderId="82" xfId="0" applyFont="1" applyBorder="1" applyAlignment="1">
      <alignment horizontal="left" vertical="center"/>
    </xf>
    <xf numFmtId="0" fontId="3" fillId="0" borderId="83" xfId="0" applyFont="1" applyBorder="1"/>
    <xf numFmtId="0" fontId="21" fillId="0" borderId="82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" fillId="0" borderId="51" xfId="0" applyFont="1" applyBorder="1"/>
    <xf numFmtId="0" fontId="21" fillId="0" borderId="50" xfId="0" applyFont="1" applyBorder="1" applyAlignment="1">
      <alignment horizontal="center"/>
    </xf>
    <xf numFmtId="0" fontId="21" fillId="0" borderId="49" xfId="0" applyFont="1" applyBorder="1" applyAlignment="1">
      <alignment horizontal="left" vertical="center"/>
    </xf>
    <xf numFmtId="0" fontId="21" fillId="0" borderId="49" xfId="0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3" fillId="0" borderId="31" xfId="0" applyFont="1" applyBorder="1"/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3" fillId="0" borderId="43" xfId="0" applyFont="1" applyBorder="1"/>
    <xf numFmtId="0" fontId="24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/>
    </xf>
    <xf numFmtId="0" fontId="21" fillId="0" borderId="56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37" xfId="0" applyFont="1" applyBorder="1" applyAlignment="1">
      <alignment horizontal="center"/>
    </xf>
    <xf numFmtId="0" fontId="3" fillId="0" borderId="86" xfId="0" applyFont="1" applyBorder="1"/>
    <xf numFmtId="0" fontId="3" fillId="0" borderId="34" xfId="0" applyFont="1" applyBorder="1"/>
    <xf numFmtId="0" fontId="16" fillId="0" borderId="56" xfId="0" applyFont="1" applyBorder="1" applyAlignment="1">
      <alignment horizontal="center"/>
    </xf>
    <xf numFmtId="0" fontId="16" fillId="0" borderId="56" xfId="0" applyFont="1" applyBorder="1" applyAlignment="1">
      <alignment horizontal="left"/>
    </xf>
    <xf numFmtId="0" fontId="16" fillId="0" borderId="56" xfId="0" applyFont="1" applyBorder="1"/>
    <xf numFmtId="0" fontId="16" fillId="0" borderId="86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24" fillId="0" borderId="87" xfId="0" applyFont="1" applyBorder="1" applyAlignment="1">
      <alignment horizontal="center" vertical="center"/>
    </xf>
    <xf numFmtId="0" fontId="3" fillId="0" borderId="68" xfId="0" applyFont="1" applyBorder="1"/>
    <xf numFmtId="0" fontId="3" fillId="0" borderId="37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0" xfId="0" applyFont="1" applyBorder="1"/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3" fillId="0" borderId="13" xfId="0" applyFont="1" applyBorder="1"/>
    <xf numFmtId="0" fontId="5" fillId="0" borderId="90" xfId="0" applyFont="1" applyBorder="1" applyAlignment="1">
      <alignment horizontal="left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0" fontId="3" fillId="0" borderId="4" xfId="0" applyFont="1" applyBorder="1"/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5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5" fillId="0" borderId="5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16" fillId="5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3" fillId="0" borderId="86" xfId="0" applyFont="1" applyBorder="1"/>
    <xf numFmtId="0" fontId="3" fillId="0" borderId="34" xfId="0" applyFont="1" applyBorder="1"/>
    <xf numFmtId="0" fontId="16" fillId="5" borderId="87" xfId="0" applyFont="1" applyFill="1" applyBorder="1" applyAlignment="1">
      <alignment horizontal="center" vertical="center"/>
    </xf>
    <xf numFmtId="0" fontId="3" fillId="0" borderId="68" xfId="0" applyFont="1" applyBorder="1"/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3" fillId="0" borderId="95" xfId="0" applyFont="1" applyBorder="1"/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3" fillId="0" borderId="86" xfId="0" applyFont="1" applyBorder="1"/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171" fontId="5" fillId="2" borderId="0" xfId="0" applyNumberFormat="1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sharedStrings" Target="sharedStrings.xml" /><Relationship Id="rId27" Type="http://schemas.openxmlformats.org/officeDocument/2006/relationships/worksheet" Target="worksheets/sheet25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29" Type="http://schemas.openxmlformats.org/officeDocument/2006/relationships/calcChain" Target="calcChain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12" Type="http://schemas.openxmlformats.org/officeDocument/2006/relationships/worksheet" Target="worksheets/sheet10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Relationship Id="rId2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26</xdr:col>
      <xdr:colOff>0</xdr:colOff>
      <xdr:row>4</xdr:row>
      <xdr:rowOff>28575</xdr:rowOff>
    </xdr:from>
    <xdr:ext cx="447675" cy="361950"/>
    <xdr:sp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rect l="l" t="t" r="r" b="b"/>
          <a:pathLst>
            <a:path h="50" w="13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rect l="l" t="t" r="r" b="b"/>
          <a:pathLst>
            <a:path h="50" w="13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rect l="l" t="t" r="r" b="b"/>
                  <a:pathLst>
                    <a:path h="558" w="2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rect l="l" t="t" r="r" b="b"/>
                    <a:pathLst>
                      <a:path h="490" w="304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lIns="91425" tIns="45700" rIns="91425" bIns="45700" wrap="square" anchor="t" anchorCtr="0">
                    <a:noAutofit/>
                  </a:bodyPr>
                  <a:lstStyle/>
                  <a:p>
                    <a:pPr algn="l" indent="0" lvl="0" marL="0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rect l="l" t="t" r="r" b="b"/>
                    <a:pathLst>
                      <a:path h="490" w="304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lIns="91425" tIns="45700" rIns="91425" bIns="45700" wrap="square" anchor="t" anchorCtr="0">
                    <a:noAutofit/>
                  </a:bodyPr>
                  <a:lstStyle/>
                  <a:p>
                    <a:pPr algn="l" indent="0" lvl="0" marL="0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rect l="l" t="t" r="r" b="b"/>
                    <a:pathLst>
                      <a:path h="490" w="304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lIns="91425" tIns="45700" rIns="91425" bIns="45700" wrap="square" anchor="t" anchorCtr="0">
                    <a:noAutofit/>
                  </a:bodyPr>
                  <a:lstStyle/>
                  <a:p>
                    <a:pPr algn="l" indent="0" lvl="0" marL="0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rect l="l" t="t" r="r" b="b"/>
                  <a:pathLst>
                    <a:path h="490" w="216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/>
                <a:solidFill>
                  <a:srgbClr val="FEDC00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/>
                <a:solidFill>
                  <a:srgbClr val="0F91D0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/>
                <a:solidFill>
                  <a:srgbClr val="E01F26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rect l="l" t="t" r="r" b="b"/>
                  <a:pathLst>
                    <a:path h="510" w="284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rect l="l" t="t" r="r" b="b"/>
                  <a:pathLst>
                    <a:path h="95" w="138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rect l="l" t="t" r="r" b="b"/>
                  <a:pathLst>
                    <a:path h="103" w="137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lIns="91425" tIns="45700" rIns="91425" bIns="45700" wrap="square" anchor="t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/>
                <a:noFill/>
                <a:ln>
                  <a:noFill/>
                </a:ln>
              </xdr:spPr>
              <xdr:txBody>
                <a:bodyPr lIns="91425" tIns="91425" rIns="91425" bIns="91425" wrap="square" anchor="ctr" anchorCtr="0">
                  <a:noAutofit/>
                </a:bodyPr>
                <a:lstStyle/>
                <a:p>
                  <a:pPr algn="l" indent="0" lvl="0" marL="0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  <xdr:cxnSp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/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len="sm" w="sm"/>
                  <a:tailEnd type="none" len="sm" w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/>
        <a:noFill/>
        <a:ln w="28575" cap="flat" cmpd="sng">
          <a:solidFill>
            <a:srgbClr val="FF0000"/>
          </a:solidFill>
          <a:prstDash val="sysDash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/>
        <a:noFill/>
        <a:ln w="28575" cap="flat" cmpd="sng">
          <a:solidFill>
            <a:srgbClr val="FF0000"/>
          </a:solidFill>
          <a:prstDash val="sysDash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29100" y="15754350"/>
          <a:ext cx="3571875" cy="2095500"/>
        </a:xfrm>
        <a:prstGeom prst="rect"/>
        <a:noFill/>
        <a:ln w="28575" cap="flat" cmpd="sng">
          <a:solidFill>
            <a:srgbClr val="FF0000"/>
          </a:solidFill>
          <a:prstDash val="sysDash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0</xdr:rowOff>
    </xdr:from>
    <xdr:ext cx="571500" cy="1609725"/>
    <xdr:sp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2419350" y="11630025"/>
          <a:ext cx="571500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43150"/>
          <a:ext cx="3562350" cy="1666875"/>
        </a:xfrm>
        <a:prstGeom prst="rect"/>
        <a:noFill/>
        <a:ln w="28575" cap="flat" cmpd="sng">
          <a:solidFill>
            <a:srgbClr val="FF0000"/>
          </a:solidFill>
          <a:prstDash val="sysDash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01525" y="373380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34975" y="373380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68425" y="373380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/>
        <a:noFill/>
        <a:ln w="28575" cap="flat" cmpd="sng">
          <a:solidFill>
            <a:schemeClr val="tx2"/>
          </a:solidFill>
          <a:prstDash val="sysDash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rect l="l" t="t" r="r" b="b"/>
          <a:pathLst>
            <a:path h="50" w="13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/>
        <a:noFill/>
        <a:ln w="28575" cap="flat" cmpd="sng">
          <a:solidFill>
            <a:schemeClr val="tx1"/>
          </a:solidFill>
          <a:prstDash val="sysDash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triangle" len="med" w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/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/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69125" y="373380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35675" y="373380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68775" y="373380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35325" y="373380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len="sm" w="sm"/>
          <a:tailEnd type="none" len="sm" w="sm"/>
        </a:ln>
      </xdr:spPr>
      <xdr:txBody>
        <a:bodyPr lIns="91425" tIns="91425" rIns="91425" bIns="91425" wrap="square" anchor="ctr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295650" y="23174325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8010525" y="23241000"/>
          <a:ext cx="581025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419100</xdr:colOff>
      <xdr:row>19</xdr:row>
      <xdr:rowOff>9525</xdr:rowOff>
    </xdr:from>
    <xdr:ext cx="590550" cy="1571625"/>
    <xdr:sp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72075" y="41719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8020050" y="4133850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0</xdr:rowOff>
    </xdr:from>
    <xdr:ext cx="600075" cy="1571625"/>
    <xdr:sp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15478125" y="9420225"/>
          <a:ext cx="6000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10829925" y="1157287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14544675" y="11582400"/>
          <a:ext cx="254317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9886950" y="158210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390525</xdr:colOff>
      <xdr:row>106</xdr:row>
      <xdr:rowOff>19050</xdr:rowOff>
    </xdr:from>
    <xdr:ext cx="2543175" cy="1571625"/>
    <xdr:sp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7278350" y="2330767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67675" y="1190625"/>
          <a:ext cx="238125" cy="400050"/>
        </a:xfrm>
        <a:prstGeom prst="rect"/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86725" y="1524000"/>
          <a:ext cx="190500" cy="533400"/>
        </a:xfrm>
        <a:prstGeom prst="rect"/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10525" y="1876425"/>
          <a:ext cx="333375" cy="571500"/>
        </a:xfrm>
        <a:prstGeom prst="rect"/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21300" y="12592050"/>
          <a:ext cx="190500" cy="495300"/>
        </a:xfrm>
        <a:prstGeom prst="rect"/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63450" y="12668250"/>
          <a:ext cx="238125" cy="381000"/>
        </a:xfrm>
        <a:prstGeom prst="rect"/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0250" y="16916400"/>
          <a:ext cx="238125" cy="371475"/>
        </a:xfrm>
        <a:prstGeom prst="rect"/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05950" y="12592050"/>
          <a:ext cx="323850" cy="571500"/>
        </a:xfrm>
        <a:prstGeom prst="rect"/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06425" y="16840200"/>
          <a:ext cx="238125" cy="381000"/>
        </a:xfrm>
        <a:prstGeom prst="rect"/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20700" y="29860875"/>
          <a:ext cx="238125" cy="361950"/>
        </a:xfrm>
        <a:prstGeom prst="rect"/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22125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22125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22125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22125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22125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22125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22125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/>
            <a:noFill/>
            <a:ln>
              <a:noFill/>
            </a:ln>
          </xdr:spPr>
          <xdr:txBody>
            <a:bodyPr lIns="91425" tIns="91425" rIns="91425" bIns="91425" wrap="square" anchor="ctr" anchorCtr="0">
              <a:noAutofit/>
            </a:bodyPr>
            <a:lstStyle/>
            <a:p>
              <a:pPr algn="l" indent="0" lvl="0" marL="0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/>
              <a:noFill/>
              <a:ln>
                <a:noFill/>
              </a:ln>
            </xdr:spPr>
            <xdr:txBody>
              <a:bodyPr lIns="91425" tIns="91425" rIns="91425" bIns="91425" wrap="square" anchor="ctr" anchorCtr="0">
                <a:noAutofit/>
              </a:bodyPr>
              <a:lstStyle/>
              <a:p>
                <a:pPr algn="l" indent="0" lvl="0" marL="0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len="sm" w="sm"/>
                <a:tailEnd type="none" len="sm" w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len="sm" w="sm"/>
          <a:tailEnd type="none" len="sm" w="sm"/>
        </a:ln>
      </xdr:spPr>
      <xdr:txBody>
        <a:bodyPr lIns="91425" tIns="45700" rIns="91425" bIns="4570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8</xdr:col>
      <xdr:colOff>0</xdr:colOff>
      <xdr:row>0</xdr:row>
      <xdr:rowOff>0</xdr:rowOff>
    </xdr:from>
    <xdr:ext cx="57150" cy="180975"/>
    <xdr:sp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/>
        <a:noFill/>
        <a:ln>
          <a:noFill/>
        </a:ln>
      </xdr:spPr>
      <xdr:txBody>
        <a:bodyPr lIns="0" tIns="0" rIns="0" bIns="0" wrap="square" anchor="t" anchorCtr="0">
          <a:noAutofit/>
        </a:bodyPr>
        <a:lstStyle/>
        <a:p>
          <a:pPr algn="l" indent="0" lvl="0" marL="0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09725" cy="1276350"/>
        </a:xfrm>
        <a:prstGeom prst="rect"/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40050" y="0"/>
          <a:ext cx="2495550" cy="1352550"/>
        </a:xfrm>
        <a:prstGeom prst="rect"/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 topLeftCell="A1">
      <selection pane="topLeft" activeCell="H5" sqref="H5"/>
    </sheetView>
  </sheetViews>
  <sheetFormatPr defaultColWidth="14.4242857142857" defaultRowHeight="15" customHeight="1"/>
  <cols>
    <col min="1" max="1" width="8.42857142857143" customWidth="1"/>
    <col min="2" max="2" width="19.7142857142857" customWidth="1"/>
    <col min="3" max="3" width="18" customWidth="1"/>
    <col min="4" max="4" width="6" customWidth="1"/>
    <col min="5" max="5" width="17.7142857142857" customWidth="1"/>
    <col min="6" max="6" width="16.5714285714286" customWidth="1"/>
    <col min="7" max="7" width="13.7142857142857" customWidth="1"/>
    <col min="8" max="9" width="12.5714285714286" customWidth="1"/>
    <col min="10" max="10" width="48.7142857142857" customWidth="1"/>
  </cols>
  <sheetData>
    <row r="1" spans="1:10" ht="30" customHeight="1">
      <c r="A1" s="700" t="s">
        <v>0</v>
      </c>
      <c r="B1" s="669"/>
      <c r="C1" s="669"/>
      <c r="D1" s="669"/>
      <c r="E1" s="669"/>
      <c r="F1" s="669"/>
      <c r="G1" s="669"/>
      <c r="H1" s="669"/>
      <c r="I1" s="669"/>
      <c r="J1" s="657"/>
    </row>
    <row r="2" spans="1:10" ht="24.75" customHeight="1">
      <c r="A2" s="701" t="s">
        <v>1</v>
      </c>
      <c r="B2" s="669"/>
      <c r="C2" s="669"/>
      <c r="D2" s="669"/>
      <c r="E2" s="669"/>
      <c r="F2" s="669"/>
      <c r="G2" s="669"/>
      <c r="H2" s="669"/>
      <c r="I2" s="657"/>
      <c r="J2" s="1">
        <f ca="1">TODAY()-1</f>
        <v>46132</v>
      </c>
    </row>
    <row r="3" spans="1:10" ht="24.75" customHeight="1">
      <c r="A3" s="702" t="s">
        <v>2</v>
      </c>
      <c r="B3" s="669"/>
      <c r="C3" s="669"/>
      <c r="D3" s="669"/>
      <c r="E3" s="669"/>
      <c r="F3" s="669"/>
      <c r="G3" s="669"/>
      <c r="H3" s="669"/>
      <c r="I3" s="669"/>
      <c r="J3" s="657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 ht="15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si="0" ref="I5:I11">G5-H5</f>
        <v>-4</v>
      </c>
      <c r="J5" s="7"/>
    </row>
    <row r="6" spans="1:10" ht="15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1777</v>
      </c>
    </row>
    <row r="8" spans="1:10" ht="15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</v>
      </c>
      <c r="I8" s="9">
        <f t="shared" si="0"/>
        <v>835.3739999999998</v>
      </c>
      <c r="J8" s="7"/>
    </row>
    <row r="9" spans="1:10" ht="15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 ht="15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 ht="15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orientation="portrait" paperSize="9" scale="8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6"/>
  <sheetViews>
    <sheetView workbookViewId="0" topLeftCell="A55">
      <selection pane="topLeft" activeCell="H57" sqref="H57"/>
    </sheetView>
  </sheetViews>
  <sheetFormatPr defaultColWidth="14.4242857142857" defaultRowHeight="15" customHeight="1"/>
  <cols>
    <col min="1" max="1" width="8.42857142857143" customWidth="1"/>
    <col min="2" max="2" width="25.7142857142857" customWidth="1"/>
    <col min="3" max="3" width="50.7142857142857" customWidth="1"/>
    <col min="4" max="4" width="16.1428571428571" customWidth="1"/>
    <col min="5" max="5" width="5.42857142857143" customWidth="1"/>
    <col min="6" max="6" width="9.85714285714286" customWidth="1"/>
    <col min="7" max="7" width="13.7142857142857" customWidth="1"/>
    <col min="8" max="9" width="12.5714285714286" customWidth="1"/>
    <col min="10" max="10" width="20.7142857142857" customWidth="1"/>
    <col min="11" max="11" width="15.7142857142857" customWidth="1"/>
  </cols>
  <sheetData>
    <row r="1" spans="1:11" ht="30" customHeight="1">
      <c r="A1" s="703" t="s">
        <v>28</v>
      </c>
      <c r="B1" s="669"/>
      <c r="C1" s="669"/>
      <c r="D1" s="669"/>
      <c r="E1" s="669"/>
      <c r="F1" s="669"/>
      <c r="G1" s="669"/>
      <c r="H1" s="669"/>
      <c r="I1" s="669"/>
      <c r="J1" s="669"/>
      <c r="K1" s="657"/>
    </row>
    <row r="2" spans="1:11" ht="24.75" customHeight="1">
      <c r="A2" s="704" t="s">
        <v>2</v>
      </c>
      <c r="B2" s="669"/>
      <c r="C2" s="669"/>
      <c r="D2" s="669"/>
      <c r="E2" s="669"/>
      <c r="F2" s="669"/>
      <c r="G2" s="669"/>
      <c r="H2" s="669"/>
      <c r="I2" s="669"/>
      <c r="J2" s="669"/>
      <c r="K2" s="657"/>
    </row>
    <row r="3" spans="1:11" ht="15">
      <c r="A3" s="704" t="s">
        <v>29</v>
      </c>
      <c r="B3" s="669"/>
      <c r="C3" s="669"/>
      <c r="D3" s="669"/>
      <c r="E3" s="669"/>
      <c r="F3" s="669"/>
      <c r="G3" s="669"/>
      <c r="H3" s="669"/>
      <c r="I3" s="669"/>
      <c r="J3" s="669"/>
      <c r="K3" s="657"/>
    </row>
    <row r="4" spans="1:11" ht="15" customHeight="1">
      <c r="A4" s="705" t="s">
        <v>30</v>
      </c>
      <c r="B4" s="669"/>
      <c r="C4" s="669"/>
      <c r="D4" s="669"/>
      <c r="E4" s="669"/>
      <c r="F4" s="669"/>
      <c r="G4" s="669"/>
      <c r="H4" s="669"/>
      <c r="I4" s="669"/>
      <c r="J4" s="657"/>
      <c r="K4" s="1">
        <f ca="1">TODAY()-1</f>
        <v>46132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si="0" ref="I6:I106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33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33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</row>
    <row r="23" spans="1:11" ht="33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33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33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33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33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33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33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33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49.5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</row>
    <row r="32" spans="1:11" ht="33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</row>
    <row r="33" spans="1:11" ht="33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33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33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49.5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33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33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6.5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6.5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6.5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</row>
    <row r="42" spans="1:11" ht="16.5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33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6.5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6.5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6.5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6.5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49.5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49.5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49.5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49.5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33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33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33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6.5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82.5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9344.96</v>
      </c>
      <c r="I56" s="13">
        <f t="shared" si="0"/>
        <v>707.0400000000009</v>
      </c>
      <c r="J56" s="16"/>
      <c r="K56" s="16"/>
    </row>
    <row r="57" spans="1:11" ht="82.5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3592.33</v>
      </c>
      <c r="I57" s="13">
        <f t="shared" si="0"/>
        <v>262.6700000000001</v>
      </c>
      <c r="J57" s="16"/>
      <c r="K57" s="16"/>
    </row>
    <row r="58" spans="1:11" ht="66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33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540.2950000000001</v>
      </c>
      <c r="I59" s="17">
        <f t="shared" si="0"/>
        <v>38.70499999999993</v>
      </c>
      <c r="J59" s="16"/>
      <c r="K59" s="16"/>
    </row>
    <row r="60" spans="1:11" ht="33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8.29</v>
      </c>
      <c r="G60" s="13"/>
      <c r="H60" s="17">
        <v>8.29</v>
      </c>
      <c r="I60" s="17">
        <f t="shared" si="0"/>
        <v>0</v>
      </c>
      <c r="J60" s="16"/>
      <c r="K60" s="16"/>
    </row>
    <row r="61" spans="1:11" ht="16.5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6.5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66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49.5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49.5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33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6.5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6.5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6.5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6.5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6.5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33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49.5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33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33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6.5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6.5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6.5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33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33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0.50</v>
      </c>
      <c r="G80" s="13"/>
      <c r="H80" s="13"/>
      <c r="I80" s="13">
        <f t="shared" si="0"/>
        <v>0.50</v>
      </c>
      <c r="J80" s="16"/>
      <c r="K80" s="16"/>
    </row>
    <row r="81" spans="1:11" ht="33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33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6.5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0.50</v>
      </c>
      <c r="G83" s="13"/>
      <c r="H83" s="13"/>
      <c r="I83" s="13">
        <f t="shared" si="0"/>
        <v>0.50</v>
      </c>
      <c r="J83" s="16"/>
      <c r="K83" s="16"/>
    </row>
    <row r="84" spans="1:11" ht="16.5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33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33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66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49.5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49.5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33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33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33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33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33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1.50</v>
      </c>
      <c r="G94" s="13"/>
      <c r="H94" s="13"/>
      <c r="I94" s="13">
        <f t="shared" si="0"/>
        <v>1.50</v>
      </c>
      <c r="J94" s="16"/>
      <c r="K94" s="16"/>
    </row>
    <row r="95" spans="1:11" ht="33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33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49.5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33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33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33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33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33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33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0.018</v>
      </c>
      <c r="G103" s="13"/>
      <c r="H103" s="13"/>
      <c r="I103" s="13">
        <f t="shared" si="0"/>
        <v>0.018</v>
      </c>
      <c r="J103" s="16"/>
      <c r="K103" s="16"/>
    </row>
    <row r="104" spans="1:11" ht="33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33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33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0.50</v>
      </c>
      <c r="G106" s="13"/>
      <c r="H106" s="13"/>
      <c r="I106" s="13">
        <f t="shared" si="0"/>
        <v>0.50</v>
      </c>
      <c r="J106" s="16"/>
      <c r="K106" s="16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" bottom="0.748031496062992" header="0" footer="0"/>
  <pageSetup orientation="landscape" paperSize="9" scale="7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222"/>
  <sheetViews>
    <sheetView workbookViewId="0" topLeftCell="A9">
      <selection pane="topLeft" activeCell="I19" sqref="I19"/>
    </sheetView>
  </sheetViews>
  <sheetFormatPr defaultColWidth="14.4242857142857" defaultRowHeight="15" customHeight="1"/>
  <cols>
    <col min="1" max="1" width="6.28571428571429" customWidth="1"/>
    <col min="2" max="2" width="24.7142857142857" customWidth="1"/>
    <col min="3" max="3" width="9.57142857142857" customWidth="1"/>
    <col min="4" max="4" width="10.5714285714286" customWidth="1"/>
    <col min="5" max="5" width="13.1428571428571" customWidth="1"/>
    <col min="6" max="6" width="14.2857142857143" customWidth="1"/>
    <col min="7" max="7" width="9.42857142857143" customWidth="1"/>
    <col min="8" max="8" width="8.85714285714286" customWidth="1"/>
    <col min="9" max="9" width="8.57142857142857" customWidth="1"/>
    <col min="10" max="10" width="11.7142857142857" customWidth="1"/>
    <col min="11" max="11" width="9.42857142857143" customWidth="1"/>
    <col min="12" max="12" width="10.4285714285714" customWidth="1"/>
    <col min="13" max="13" width="25" customWidth="1"/>
    <col min="14" max="26" width="9.14285714285714" customWidth="1"/>
  </cols>
  <sheetData>
    <row r="1" spans="1:26" ht="12.75" customHeight="1">
      <c r="A1" s="708" t="s">
        <v>0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10"/>
      <c r="M1" s="18">
        <f ca="1">TODAY()-1</f>
        <v>46132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711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3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thickBot="1">
      <c r="A6" s="714" t="s">
        <v>126</v>
      </c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3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si="0" ref="G8:G10">D8-E8</f>
        <v>0</v>
      </c>
      <c r="H8" s="33">
        <v>0</v>
      </c>
      <c r="I8" s="34">
        <v>0</v>
      </c>
      <c r="J8" s="33">
        <f t="shared" si="1" ref="J8:J22">E8+H8</f>
        <v>124.568</v>
      </c>
      <c r="K8" s="33">
        <f t="shared" si="2" ref="K8:K20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</v>
      </c>
      <c r="K12" s="33">
        <f t="shared" si="2"/>
        <v>1.3939999999999912</v>
      </c>
      <c r="L12" s="35"/>
      <c r="M12" s="39" t="s">
        <v>1787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6</v>
      </c>
      <c r="I14" s="34">
        <v>0</v>
      </c>
      <c r="J14" s="33">
        <f t="shared" si="1"/>
        <v>302</v>
      </c>
      <c r="K14" s="33">
        <f t="shared" si="2"/>
        <v>17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4</v>
      </c>
      <c r="I15" s="34"/>
      <c r="J15" s="33">
        <f t="shared" si="1"/>
        <v>298</v>
      </c>
      <c r="K15" s="33">
        <f t="shared" si="2"/>
        <v>21</v>
      </c>
      <c r="L15" s="41" t="s">
        <v>1788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12</v>
      </c>
      <c r="I17" s="34">
        <v>0</v>
      </c>
      <c r="J17" s="33">
        <f t="shared" si="1"/>
        <v>210</v>
      </c>
      <c r="K17" s="33">
        <f t="shared" si="2"/>
        <v>109</v>
      </c>
      <c r="L17" s="41" t="s">
        <v>1785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24</v>
      </c>
      <c r="I18" s="34">
        <v>0</v>
      </c>
      <c r="J18" s="33">
        <f t="shared" si="1"/>
        <v>40</v>
      </c>
      <c r="K18" s="33">
        <f t="shared" si="2"/>
        <v>279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si="3" ref="K21:K22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 thickBot="1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706"/>
      <c r="K23" s="707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706"/>
      <c r="K24" s="707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706"/>
      <c r="K25" s="707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9" right="0.275590551181102" top="0.433070866141732" bottom="0.47244094488189" header="0" footer="0"/>
  <pageSetup orientation="landscape" paperSize="9" scale="8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34"/>
  <sheetViews>
    <sheetView workbookViewId="0" topLeftCell="A1"/>
  </sheetViews>
  <sheetFormatPr defaultColWidth="14.4242857142857" defaultRowHeight="15" customHeight="1"/>
  <cols>
    <col min="1" max="1" width="3.14285714285714" customWidth="1"/>
    <col min="2" max="2" width="11.7142857142857" customWidth="1"/>
    <col min="3" max="3" width="16.5714285714286" customWidth="1"/>
    <col min="4" max="4" width="17.1428571428571" customWidth="1"/>
    <col min="5" max="5" width="18.2857142857143" customWidth="1"/>
    <col min="6" max="6" width="16.4285714285714" customWidth="1"/>
    <col min="7" max="7" width="20" customWidth="1"/>
  </cols>
  <sheetData>
    <row r="1" spans="2:7" ht="18.75" thickBot="1">
      <c r="B1" s="715" t="str">
        <f>'Summary E'!A1</f>
        <v>KEC International Limited</v>
      </c>
      <c r="C1" s="709"/>
      <c r="D1" s="709"/>
      <c r="E1" s="709"/>
      <c r="F1" s="709"/>
      <c r="G1" s="716"/>
    </row>
    <row r="2" spans="2:7" ht="15.75" thickBot="1">
      <c r="B2" s="717" t="s">
        <v>153</v>
      </c>
      <c r="C2" s="667"/>
      <c r="D2" s="667"/>
      <c r="E2" s="667"/>
      <c r="F2" s="718"/>
      <c r="G2" s="56">
        <f ca="1">'Summary E'!M1</f>
        <v>46132</v>
      </c>
    </row>
    <row r="3" spans="2:7" ht="15.75" thickBot="1">
      <c r="B3" s="719" t="s">
        <v>154</v>
      </c>
      <c r="C3" s="720"/>
      <c r="D3" s="721" t="s">
        <v>155</v>
      </c>
      <c r="E3" s="667"/>
      <c r="F3" s="667"/>
      <c r="G3" s="722"/>
    </row>
    <row r="4" spans="2:7" ht="15.75" thickBot="1">
      <c r="B4" s="719" t="s">
        <v>156</v>
      </c>
      <c r="C4" s="720"/>
      <c r="D4" s="723" t="s">
        <v>157</v>
      </c>
      <c r="E4" s="667"/>
      <c r="F4" s="667"/>
      <c r="G4" s="722"/>
    </row>
    <row r="5" spans="2:7" ht="15" thickBot="1">
      <c r="B5" s="724" t="s">
        <v>158</v>
      </c>
      <c r="C5" s="667"/>
      <c r="D5" s="667"/>
      <c r="E5" s="667"/>
      <c r="F5" s="667"/>
      <c r="G5" s="722"/>
    </row>
    <row r="6" spans="2:7" ht="30">
      <c r="B6" s="57" t="s">
        <v>159</v>
      </c>
      <c r="C6" s="58" t="s">
        <v>160</v>
      </c>
      <c r="D6" s="58" t="s">
        <v>161</v>
      </c>
      <c r="E6" s="58" t="s">
        <v>162</v>
      </c>
      <c r="F6" s="725" t="s">
        <v>163</v>
      </c>
      <c r="G6" s="726"/>
    </row>
    <row r="7" spans="2:7" ht="15" thickBot="1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27">
        <f>B7-E7</f>
        <v>0</v>
      </c>
      <c r="G7" s="728"/>
    </row>
    <row r="8" spans="2:7" ht="15" thickBot="1">
      <c r="B8" s="724" t="s">
        <v>164</v>
      </c>
      <c r="C8" s="667"/>
      <c r="D8" s="667"/>
      <c r="E8" s="667"/>
      <c r="F8" s="667"/>
      <c r="G8" s="722"/>
    </row>
    <row r="9" spans="2:7" ht="30">
      <c r="B9" s="57" t="s">
        <v>159</v>
      </c>
      <c r="C9" s="58" t="s">
        <v>160</v>
      </c>
      <c r="D9" s="58" t="s">
        <v>161</v>
      </c>
      <c r="E9" s="58" t="s">
        <v>162</v>
      </c>
      <c r="F9" s="725" t="s">
        <v>163</v>
      </c>
      <c r="G9" s="726"/>
    </row>
    <row r="10" spans="2:7" ht="15" thickBot="1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27">
        <f>B10-E10</f>
        <v>0</v>
      </c>
      <c r="G10" s="728"/>
    </row>
    <row r="11" spans="2:7" ht="15" thickBot="1">
      <c r="B11" s="724" t="s">
        <v>165</v>
      </c>
      <c r="C11" s="667"/>
      <c r="D11" s="667"/>
      <c r="E11" s="667"/>
      <c r="F11" s="667"/>
      <c r="G11" s="722"/>
    </row>
    <row r="12" spans="2:7" ht="30">
      <c r="B12" s="57" t="s">
        <v>159</v>
      </c>
      <c r="C12" s="58" t="s">
        <v>160</v>
      </c>
      <c r="D12" s="58" t="s">
        <v>161</v>
      </c>
      <c r="E12" s="58" t="s">
        <v>162</v>
      </c>
      <c r="F12" s="725" t="s">
        <v>163</v>
      </c>
      <c r="G12" s="726"/>
    </row>
    <row r="13" spans="2:7" ht="15" thickBot="1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29">
        <f>B13-E13</f>
        <v>0</v>
      </c>
      <c r="G13" s="728"/>
    </row>
    <row r="14" spans="2:7" ht="15" thickBot="1">
      <c r="B14" s="724" t="s">
        <v>166</v>
      </c>
      <c r="C14" s="667"/>
      <c r="D14" s="667"/>
      <c r="E14" s="667"/>
      <c r="F14" s="667"/>
      <c r="G14" s="722"/>
    </row>
    <row r="15" spans="2:7" ht="30">
      <c r="B15" s="63" t="s">
        <v>159</v>
      </c>
      <c r="C15" s="64" t="s">
        <v>160</v>
      </c>
      <c r="D15" s="64" t="s">
        <v>161</v>
      </c>
      <c r="E15" s="64" t="s">
        <v>162</v>
      </c>
      <c r="F15" s="730" t="s">
        <v>163</v>
      </c>
      <c r="G15" s="731"/>
    </row>
    <row r="16" spans="2:7" ht="15" thickBot="1">
      <c r="B16" s="65">
        <f>'Summary E'!D15</f>
        <v>319</v>
      </c>
      <c r="C16" s="66">
        <f>'Summary E'!E15</f>
        <v>294</v>
      </c>
      <c r="D16" s="66">
        <f>'Summary E'!H15</f>
        <v>4</v>
      </c>
      <c r="E16" s="66">
        <f>C16+D16</f>
        <v>298</v>
      </c>
      <c r="F16" s="732">
        <f>B16-E16</f>
        <v>21</v>
      </c>
      <c r="G16" s="733"/>
    </row>
    <row r="17" spans="2:7" ht="15" thickBot="1">
      <c r="B17" s="724" t="s">
        <v>167</v>
      </c>
      <c r="C17" s="667"/>
      <c r="D17" s="667"/>
      <c r="E17" s="667"/>
      <c r="F17" s="667"/>
      <c r="G17" s="722"/>
    </row>
    <row r="18" spans="2:7" ht="30">
      <c r="B18" s="63" t="s">
        <v>168</v>
      </c>
      <c r="C18" s="64" t="s">
        <v>160</v>
      </c>
      <c r="D18" s="64" t="s">
        <v>161</v>
      </c>
      <c r="E18" s="64" t="s">
        <v>162</v>
      </c>
      <c r="F18" s="730" t="s">
        <v>163</v>
      </c>
      <c r="G18" s="731"/>
    </row>
    <row r="19" spans="2:7" ht="15" thickBot="1">
      <c r="B19" s="59">
        <f>'Summary E'!D16</f>
        <v>319</v>
      </c>
      <c r="C19" s="67">
        <f>'Summary E'!E16</f>
        <v>269</v>
      </c>
      <c r="D19" s="68"/>
      <c r="E19" s="69"/>
      <c r="F19" s="727">
        <f>+B19-E19</f>
        <v>319</v>
      </c>
      <c r="G19" s="728"/>
    </row>
    <row r="20" spans="2:7" ht="15" thickBot="1">
      <c r="B20" s="724" t="s">
        <v>169</v>
      </c>
      <c r="C20" s="667"/>
      <c r="D20" s="667"/>
      <c r="E20" s="667"/>
      <c r="F20" s="667"/>
      <c r="G20" s="722"/>
    </row>
    <row r="21" spans="2:7" ht="15.75" customHeight="1">
      <c r="B21" s="63" t="s">
        <v>168</v>
      </c>
      <c r="C21" s="64" t="s">
        <v>160</v>
      </c>
      <c r="D21" s="64" t="s">
        <v>161</v>
      </c>
      <c r="E21" s="64" t="s">
        <v>162</v>
      </c>
      <c r="F21" s="730" t="s">
        <v>163</v>
      </c>
      <c r="G21" s="731"/>
    </row>
    <row r="22" spans="2:7" ht="15.75" customHeight="1" thickBo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727">
        <f>B22-E22</f>
        <v>319</v>
      </c>
      <c r="G22" s="728"/>
    </row>
    <row r="23" spans="2:7" ht="15.75" customHeight="1" thickBot="1">
      <c r="B23" s="724" t="s">
        <v>170</v>
      </c>
      <c r="C23" s="667"/>
      <c r="D23" s="667"/>
      <c r="E23" s="667"/>
      <c r="F23" s="667"/>
      <c r="G23" s="722"/>
    </row>
    <row r="24" spans="2:7" ht="15.75" customHeight="1">
      <c r="B24" s="63" t="s">
        <v>168</v>
      </c>
      <c r="C24" s="64" t="s">
        <v>160</v>
      </c>
      <c r="D24" s="64" t="s">
        <v>161</v>
      </c>
      <c r="E24" s="64" t="s">
        <v>162</v>
      </c>
      <c r="F24" s="730" t="s">
        <v>171</v>
      </c>
      <c r="G24" s="731"/>
    </row>
    <row r="25" spans="2:7" ht="15.75" customHeight="1" thickBo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29">
        <f>B25-E25</f>
        <v>124.568</v>
      </c>
      <c r="G25" s="728"/>
    </row>
    <row r="26" spans="2:7" ht="15.75" customHeight="1" thickBot="1">
      <c r="B26" s="724" t="s">
        <v>172</v>
      </c>
      <c r="C26" s="667"/>
      <c r="D26" s="667"/>
      <c r="E26" s="667"/>
      <c r="F26" s="667"/>
      <c r="G26" s="722"/>
    </row>
    <row r="27" spans="2:7" ht="15.75" customHeight="1">
      <c r="B27" s="63" t="s">
        <v>168</v>
      </c>
      <c r="C27" s="64" t="s">
        <v>160</v>
      </c>
      <c r="D27" s="64" t="s">
        <v>161</v>
      </c>
      <c r="E27" s="64" t="s">
        <v>162</v>
      </c>
      <c r="F27" s="730" t="s">
        <v>163</v>
      </c>
      <c r="G27" s="731"/>
    </row>
    <row r="28" spans="2:7" ht="15.75" customHeight="1" thickBo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34">
        <f>+B28-E28</f>
        <v>124.568</v>
      </c>
      <c r="G28" s="733"/>
    </row>
    <row r="29" spans="2:7" ht="15.75" customHeight="1" thickBot="1">
      <c r="B29" s="724" t="s">
        <v>173</v>
      </c>
      <c r="C29" s="667"/>
      <c r="D29" s="667"/>
      <c r="E29" s="667"/>
      <c r="F29" s="667"/>
      <c r="G29" s="722"/>
    </row>
    <row r="30" spans="2:7" ht="15.75" customHeight="1">
      <c r="B30" s="63" t="s">
        <v>168</v>
      </c>
      <c r="C30" s="64" t="s">
        <v>160</v>
      </c>
      <c r="D30" s="64" t="s">
        <v>161</v>
      </c>
      <c r="E30" s="64" t="s">
        <v>162</v>
      </c>
      <c r="F30" s="730" t="s">
        <v>163</v>
      </c>
      <c r="G30" s="731"/>
    </row>
    <row r="31" spans="2:7" ht="15.75" customHeight="1" thickBot="1">
      <c r="B31" s="74">
        <f>'Summary E'!D18</f>
        <v>319</v>
      </c>
      <c r="C31" s="75">
        <f>'Summary E'!E18</f>
        <v>16</v>
      </c>
      <c r="D31" s="75">
        <f>'Summary E'!H18+'Summary E'!I18</f>
        <v>24</v>
      </c>
      <c r="E31" s="76">
        <v>0</v>
      </c>
      <c r="F31" s="727">
        <f>B31-E31</f>
        <v>319</v>
      </c>
      <c r="G31" s="728"/>
    </row>
    <row r="32" spans="2:7" ht="15.75" customHeight="1" thickBot="1">
      <c r="B32" s="724" t="s">
        <v>174</v>
      </c>
      <c r="C32" s="667"/>
      <c r="D32" s="667"/>
      <c r="E32" s="667"/>
      <c r="F32" s="667"/>
      <c r="G32" s="722"/>
    </row>
    <row r="33" spans="2:7" ht="15.75" customHeight="1">
      <c r="B33" s="63" t="s">
        <v>168</v>
      </c>
      <c r="C33" s="64" t="s">
        <v>160</v>
      </c>
      <c r="D33" s="64" t="s">
        <v>161</v>
      </c>
      <c r="E33" s="64" t="s">
        <v>162</v>
      </c>
      <c r="F33" s="730" t="s">
        <v>163</v>
      </c>
      <c r="G33" s="731"/>
    </row>
    <row r="34" spans="2:7" ht="15.75" customHeight="1" thickBot="1">
      <c r="B34" s="77"/>
      <c r="C34" s="76"/>
      <c r="D34" s="76"/>
      <c r="E34" s="76"/>
      <c r="F34" s="735">
        <f>B34-E34</f>
        <v>0</v>
      </c>
      <c r="G34" s="72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orientation="portrait" paperSize="9" scale="8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221"/>
  <sheetViews>
    <sheetView workbookViewId="0" topLeftCell="A1">
      <selection pane="topLeft" activeCell="A1" sqref="A1:G1"/>
    </sheetView>
  </sheetViews>
  <sheetFormatPr defaultColWidth="14.4242857142857" defaultRowHeight="15" customHeight="1"/>
  <cols>
    <col min="1" max="1" width="6.28571428571429" customWidth="1"/>
    <col min="2" max="3" width="10.7142857142857" customWidth="1"/>
    <col min="4" max="4" width="12.2857142857143" customWidth="1"/>
    <col min="5" max="5" width="12.7142857142857" customWidth="1"/>
    <col min="6" max="6" width="13.7142857142857" customWidth="1"/>
    <col min="7" max="7" width="18.2857142857143" customWidth="1"/>
    <col min="8" max="26" width="9.14285714285714" customWidth="1"/>
  </cols>
  <sheetData>
    <row r="1" spans="1:26" ht="15.75">
      <c r="A1" s="739" t="str">
        <f>CS!A1:G1</f>
        <v>KEC International Limited</v>
      </c>
      <c r="B1" s="709"/>
      <c r="C1" s="709"/>
      <c r="D1" s="709"/>
      <c r="E1" s="709"/>
      <c r="F1" s="709"/>
      <c r="G1" s="716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740" t="str">
        <f>CS!A2:G2</f>
        <v>765 kV D/C Bikaner IV PS to Siwani II (Part-01) TL</v>
      </c>
      <c r="B2" s="669"/>
      <c r="C2" s="669"/>
      <c r="D2" s="669"/>
      <c r="E2" s="669"/>
      <c r="F2" s="669"/>
      <c r="G2" s="72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740" t="s">
        <v>175</v>
      </c>
      <c r="B3" s="669"/>
      <c r="C3" s="669"/>
      <c r="D3" s="669"/>
      <c r="E3" s="669"/>
      <c r="F3" s="657"/>
      <c r="G3" s="79">
        <f ca="1">'Summary E'!M1</f>
        <v>46132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741" t="s">
        <v>176</v>
      </c>
      <c r="B4" s="743" t="s">
        <v>177</v>
      </c>
      <c r="C4" s="657"/>
      <c r="D4" s="736" t="s">
        <v>178</v>
      </c>
      <c r="E4" s="736" t="s">
        <v>179</v>
      </c>
      <c r="F4" s="736" t="s">
        <v>180</v>
      </c>
      <c r="G4" s="737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742"/>
      <c r="B5" s="80" t="s">
        <v>181</v>
      </c>
      <c r="C5" s="80" t="s">
        <v>182</v>
      </c>
      <c r="D5" s="677"/>
      <c r="E5" s="677"/>
      <c r="F5" s="677"/>
      <c r="G5" s="73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183</v>
      </c>
      <c r="C6" s="83" t="s">
        <v>184</v>
      </c>
      <c r="D6" s="84">
        <v>16.984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5">
      <c r="A7" s="81">
        <f t="shared" si="0" ref="A7:A20">A6+1</f>
        <v>2</v>
      </c>
      <c r="B7" s="87" t="s">
        <v>186</v>
      </c>
      <c r="C7" s="83" t="s">
        <v>183</v>
      </c>
      <c r="D7" s="84">
        <v>9.313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5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5">
      <c r="A9" s="81">
        <f t="shared" si="0"/>
        <v>4</v>
      </c>
      <c r="B9" s="82" t="s">
        <v>188</v>
      </c>
      <c r="C9" s="83" t="s">
        <v>189</v>
      </c>
      <c r="D9" s="84">
        <v>3.179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5">
      <c r="A10" s="81">
        <f t="shared" si="0"/>
        <v>5</v>
      </c>
      <c r="B10" s="82" t="s">
        <v>190</v>
      </c>
      <c r="C10" s="83" t="s">
        <v>191</v>
      </c>
      <c r="D10" s="84">
        <v>11.409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5">
      <c r="A11" s="81">
        <f t="shared" si="0"/>
        <v>6</v>
      </c>
      <c r="B11" s="82" t="s">
        <v>192</v>
      </c>
      <c r="C11" s="83" t="s">
        <v>193</v>
      </c>
      <c r="D11" s="84">
        <v>28.482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5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5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5">
      <c r="A14" s="81">
        <f t="shared" si="0"/>
        <v>9</v>
      </c>
      <c r="B14" s="82" t="s">
        <v>194</v>
      </c>
      <c r="C14" s="83" t="s">
        <v>195</v>
      </c>
      <c r="D14" s="84">
        <v>4.095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5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5">
      <c r="A16" s="81">
        <f t="shared" si="0"/>
        <v>11</v>
      </c>
      <c r="B16" s="82" t="s">
        <v>196</v>
      </c>
      <c r="C16" s="83" t="s">
        <v>199</v>
      </c>
      <c r="D16" s="84">
        <v>1.483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5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orientation="portrait" paperSize="9" scale="8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221"/>
  <sheetViews>
    <sheetView workbookViewId="0" topLeftCell="A1">
      <selection pane="topLeft" activeCell="A1" sqref="A1:G1"/>
    </sheetView>
  </sheetViews>
  <sheetFormatPr defaultColWidth="14.4242857142857" defaultRowHeight="15" customHeight="1"/>
  <cols>
    <col min="1" max="1" width="6" customWidth="1"/>
    <col min="2" max="3" width="10.7142857142857" customWidth="1"/>
    <col min="4" max="4" width="11.7142857142857" customWidth="1"/>
    <col min="5" max="5" width="12.4285714285714" customWidth="1"/>
    <col min="6" max="6" width="15.7142857142857" customWidth="1"/>
    <col min="7" max="7" width="18.2857142857143" customWidth="1"/>
    <col min="8" max="26" width="9.14285714285714" customWidth="1"/>
  </cols>
  <sheetData>
    <row r="1" spans="1:26" ht="15.75">
      <c r="A1" s="749" t="str">
        <f>'Tack Welding'!A1:I1</f>
        <v>KEC International Limited</v>
      </c>
      <c r="B1" s="709"/>
      <c r="C1" s="709"/>
      <c r="D1" s="709"/>
      <c r="E1" s="709"/>
      <c r="F1" s="709"/>
      <c r="G1" s="716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750" t="str">
        <f>'Tack Welding'!A2:I2</f>
        <v>765 kV D/C Bikaner IV PS to Siwani II (Part-01) TL</v>
      </c>
      <c r="B2" s="669"/>
      <c r="C2" s="669"/>
      <c r="D2" s="669"/>
      <c r="E2" s="669"/>
      <c r="F2" s="669"/>
      <c r="G2" s="728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750" t="s">
        <v>203</v>
      </c>
      <c r="B3" s="669"/>
      <c r="C3" s="669"/>
      <c r="D3" s="669"/>
      <c r="E3" s="669"/>
      <c r="F3" s="657"/>
      <c r="G3" s="97">
        <f ca="1">'Summary E'!M1</f>
        <v>46132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751" t="s">
        <v>176</v>
      </c>
      <c r="B4" s="752" t="s">
        <v>177</v>
      </c>
      <c r="C4" s="657"/>
      <c r="D4" s="747" t="s">
        <v>204</v>
      </c>
      <c r="E4" s="747" t="s">
        <v>205</v>
      </c>
      <c r="F4" s="747" t="s">
        <v>206</v>
      </c>
      <c r="G4" s="748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742"/>
      <c r="B5" s="69" t="s">
        <v>181</v>
      </c>
      <c r="C5" s="69" t="s">
        <v>182</v>
      </c>
      <c r="D5" s="677"/>
      <c r="E5" s="677"/>
      <c r="F5" s="677"/>
      <c r="G5" s="738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5">
      <c r="A7" s="99">
        <f t="shared" si="0" ref="A7:A20">A6+1</f>
        <v>2</v>
      </c>
      <c r="B7" s="100" t="s">
        <v>186</v>
      </c>
      <c r="C7" s="101" t="s">
        <v>183</v>
      </c>
      <c r="D7" s="102">
        <v>9.313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5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5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5">
      <c r="A10" s="99">
        <f t="shared" si="0"/>
        <v>5</v>
      </c>
      <c r="B10" s="107" t="s">
        <v>191</v>
      </c>
      <c r="C10" s="107" t="s">
        <v>189</v>
      </c>
      <c r="D10" s="102">
        <v>3.179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5">
      <c r="A11" s="99">
        <f t="shared" si="0"/>
        <v>6</v>
      </c>
      <c r="B11" s="107" t="s">
        <v>184</v>
      </c>
      <c r="C11" s="107" t="s">
        <v>208</v>
      </c>
      <c r="D11" s="102">
        <v>3.224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5">
      <c r="A12" s="99">
        <f t="shared" si="0"/>
        <v>7</v>
      </c>
      <c r="B12" s="107" t="s">
        <v>208</v>
      </c>
      <c r="C12" s="107" t="s">
        <v>191</v>
      </c>
      <c r="D12" s="102">
        <v>8.185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5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5">
      <c r="A14" s="99">
        <f t="shared" si="0"/>
        <v>9</v>
      </c>
      <c r="B14" s="107" t="s">
        <v>209</v>
      </c>
      <c r="C14" s="107" t="s">
        <v>193</v>
      </c>
      <c r="D14" s="102">
        <v>11.441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5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">
      <c r="A16" s="99">
        <f t="shared" si="0"/>
        <v>11</v>
      </c>
      <c r="B16" s="108" t="s">
        <v>210</v>
      </c>
      <c r="C16" s="108" t="s">
        <v>196</v>
      </c>
      <c r="D16" s="108">
        <v>23.386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">
      <c r="A17" s="99">
        <f t="shared" si="0"/>
        <v>12</v>
      </c>
      <c r="B17" s="82" t="s">
        <v>193</v>
      </c>
      <c r="C17" s="83" t="s">
        <v>210</v>
      </c>
      <c r="D17" s="84">
        <v>6.628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">
      <c r="A18" s="99">
        <f t="shared" si="0"/>
        <v>13</v>
      </c>
      <c r="B18" s="82" t="s">
        <v>196</v>
      </c>
      <c r="C18" s="83" t="s">
        <v>199</v>
      </c>
      <c r="D18" s="84">
        <v>1.483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>
      <c r="A21" s="744" t="s">
        <v>202</v>
      </c>
      <c r="B21" s="745"/>
      <c r="C21" s="746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322"/>
  <sheetViews>
    <sheetView workbookViewId="0" topLeftCell="A1">
      <selection pane="topLeft" activeCell="B246" sqref="B246"/>
    </sheetView>
  </sheetViews>
  <sheetFormatPr defaultColWidth="14.4242857142857" defaultRowHeight="15" customHeight="1"/>
  <cols>
    <col min="1" max="1" width="7.71428571428571" customWidth="1"/>
    <col min="2" max="2" width="8.71428571428571" customWidth="1"/>
    <col min="3" max="3" width="11.7142857142857" customWidth="1"/>
    <col min="4" max="4" width="16" customWidth="1"/>
    <col min="5" max="5" width="15.7142857142857" customWidth="1"/>
    <col min="6" max="6" width="14.2857142857143" customWidth="1"/>
    <col min="7" max="7" width="13.4285714285714" customWidth="1"/>
    <col min="8" max="8" width="8.71428571428571" customWidth="1"/>
    <col min="9" max="9" width="28.4285714285714" customWidth="1"/>
    <col min="10" max="10" width="17.4285714285714" customWidth="1"/>
    <col min="11" max="11" width="15.8571428571429" customWidth="1"/>
    <col min="12" max="12" width="1.71428571428571" customWidth="1"/>
    <col min="13" max="14" width="15.7142857142857" customWidth="1"/>
    <col min="15" max="17" width="13" customWidth="1"/>
    <col min="18" max="18" width="28.7142857142857" customWidth="1"/>
    <col min="19" max="19" width="11.7142857142857" customWidth="1"/>
    <col min="20" max="20" width="15.8571428571429" customWidth="1"/>
  </cols>
  <sheetData>
    <row r="1" spans="1:1" ht="15">
      <c r="A1" s="114" t="s">
        <v>211</v>
      </c>
    </row>
    <row r="2" spans="3:17" ht="15">
      <c r="C2" s="115" t="s">
        <v>212</v>
      </c>
      <c r="D2" s="108">
        <f>319-COUNTIF($D$4:$D$322,"Completed")</f>
        <v>21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109</v>
      </c>
      <c r="N2" s="116">
        <f>COUNTIF($N$4:$N$322,"ROW")</f>
        <v>43</v>
      </c>
      <c r="O2" s="117"/>
      <c r="P2" s="117"/>
      <c r="Q2" s="117"/>
    </row>
    <row r="3" spans="1:20" ht="60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 ht="15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si="0" ref="H4:H258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si="1" ref="Q4:Q258">P4-O4</f>
        <v>0</v>
      </c>
      <c r="R4" s="107"/>
      <c r="S4" s="107"/>
      <c r="T4" s="107"/>
    </row>
    <row r="5" spans="1:20" ht="15">
      <c r="A5" s="107">
        <f t="shared" si="2" ref="A5:A259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ht="15">
      <c r="A6" s="107">
        <f t="shared" si="2"/>
        <v>3</v>
      </c>
      <c r="B6" s="107" t="s">
        <v>230</v>
      </c>
      <c r="C6" s="107" t="s">
        <v>250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ht="15">
      <c r="A7" s="107">
        <f t="shared" si="2"/>
        <v>4</v>
      </c>
      <c r="B7" s="107" t="s">
        <v>232</v>
      </c>
      <c r="C7" s="107" t="s">
        <v>233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ht="15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ht="15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ht="15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ht="15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ht="15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ht="15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ht="15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ht="15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ht="15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ht="15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ht="15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239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 ht="15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239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 ht="15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239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239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239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7.877597229E9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9.001397114E9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239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9.660746637E9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9.602652541E9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9.602652541E9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239</v>
      </c>
      <c r="F108" s="123">
        <v>45719</v>
      </c>
      <c r="G108" s="123"/>
      <c r="H108" s="121">
        <f t="shared" si="0"/>
        <v>-45719</v>
      </c>
      <c r="I108" s="125" t="s">
        <v>362</v>
      </c>
      <c r="J108" s="125" t="s">
        <v>363</v>
      </c>
      <c r="K108" s="108">
        <v>9.979296799E9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9.057224958E9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9.79965167E9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7.597493243E9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239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239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239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239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9.001457191E9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9.001457191E9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425</v>
      </c>
      <c r="C158" s="124" t="s">
        <v>426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427</v>
      </c>
      <c r="C159" s="124" t="s">
        <v>426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239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8.290384169E9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9.825157515E9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9.830281543E9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9.680269112E9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8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9.509760995E9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8.010007741E9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9.694151197E9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9.950511787E9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8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8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9.05720435E9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239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271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239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si="3" ref="H259:H322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si="4" ref="Q259:Q322">P259-O259</f>
        <v>0</v>
      </c>
      <c r="R259" s="108"/>
      <c r="S259" s="108"/>
      <c r="T259" s="108"/>
    </row>
    <row r="260" spans="1:20" ht="15.75" customHeight="1">
      <c r="A260" s="107">
        <f t="shared" si="5" ref="A260:A322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271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615</v>
      </c>
      <c r="C320" s="124" t="s">
        <v>261</v>
      </c>
      <c r="D320" s="108" t="s">
        <v>271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616</v>
      </c>
      <c r="C321" s="124" t="s">
        <v>350</v>
      </c>
      <c r="D321" s="108" t="s">
        <v>271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3:T322"/>
  <pageMargins left="0.7" right="0.7" top="0.75" bottom="0.75" header="0" footer="0"/>
  <pageSetup orientation="landscape" paperSize="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519"/>
  <sheetViews>
    <sheetView workbookViewId="0" topLeftCell="A1">
      <pane ySplit="4" topLeftCell="A266" activePane="bottomLeft" state="frozen"/>
      <selection pane="topLeft" activeCell="A1" sqref="A1"/>
      <selection pane="bottomLeft" activeCell="J279" sqref="J279"/>
    </sheetView>
  </sheetViews>
  <sheetFormatPr defaultColWidth="14.4242857142857" defaultRowHeight="15" customHeight="1"/>
  <cols>
    <col min="1" max="1" width="6.85714285714286" customWidth="1"/>
    <col min="2" max="2" width="7.57142857142857" customWidth="1"/>
    <col min="3" max="3" width="7" customWidth="1"/>
    <col min="4" max="4" width="8" customWidth="1"/>
    <col min="5" max="5" width="7.57142857142857" customWidth="1"/>
    <col min="6" max="6" width="12.7142857142857" customWidth="1"/>
    <col min="7" max="7" width="10.7142857142857" customWidth="1"/>
    <col min="8" max="8" width="10.4285714285714" customWidth="1"/>
    <col min="9" max="9" width="23.2857142857143" customWidth="1"/>
    <col min="10" max="10" width="16.2857142857143" customWidth="1"/>
    <col min="11" max="11" width="19.5714285714286" customWidth="1"/>
    <col min="12" max="12" width="15.7142857142857" customWidth="1"/>
    <col min="13" max="26" width="9.14285714285714" customWidth="1"/>
  </cols>
  <sheetData>
    <row r="1" spans="1:26" ht="15.75" thickBot="1">
      <c r="A1" s="753" t="s">
        <v>0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72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thickBot="1">
      <c r="A2" s="753" t="s">
        <v>155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722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thickBot="1">
      <c r="A3" s="719" t="s">
        <v>618</v>
      </c>
      <c r="B3" s="667"/>
      <c r="C3" s="667"/>
      <c r="D3" s="667"/>
      <c r="E3" s="667"/>
      <c r="F3" s="667"/>
      <c r="G3" s="667"/>
      <c r="H3" s="667"/>
      <c r="I3" s="667"/>
      <c r="J3" s="667"/>
      <c r="K3" s="722"/>
      <c r="L3" s="127">
        <f ca="1">'Summary E'!M1</f>
        <v>46132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thickBot="1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5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/>
  <mergeCells count="3">
    <mergeCell ref="A1:L1"/>
    <mergeCell ref="A2:L2"/>
    <mergeCell ref="A3:K3"/>
  </mergeCells>
  <printOptions horizontalCentered="1"/>
  <pageMargins left="0.31496062992126" right="0.31496062992126" top="0.551181102362205" bottom="0.551181102362205" header="0" footer="0"/>
  <pageSetup orientation="portrait" paperSize="9" scale="6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557"/>
  <sheetViews>
    <sheetView workbookViewId="0" topLeftCell="A1">
      <pane ySplit="4" topLeftCell="A297" activePane="bottomLeft" state="frozen"/>
      <selection pane="topLeft" activeCell="A1" sqref="A1"/>
      <selection pane="bottomLeft" activeCell="I308" sqref="I308"/>
    </sheetView>
  </sheetViews>
  <sheetFormatPr defaultColWidth="14.4242857142857" defaultRowHeight="15" customHeight="1"/>
  <cols>
    <col min="1" max="1" width="7.57142857142857" customWidth="1"/>
    <col min="2" max="2" width="12" customWidth="1"/>
    <col min="3" max="4" width="9.71428571428571" customWidth="1"/>
    <col min="5" max="5" width="10.1428571428571" customWidth="1"/>
    <col min="6" max="6" width="17.2857142857143" customWidth="1"/>
    <col min="7" max="7" width="12.8571428571429" customWidth="1"/>
    <col min="8" max="8" width="15.8571428571429" customWidth="1"/>
    <col min="9" max="9" width="36.7142857142857" customWidth="1"/>
    <col min="10" max="10" width="27.7142857142857" customWidth="1"/>
    <col min="11" max="11" width="10.7142857142857" customWidth="1"/>
    <col min="12" max="12" width="22.5714285714286" customWidth="1"/>
    <col min="13" max="13" width="15.5714285714286" customWidth="1"/>
    <col min="14" max="14" width="12.4285714285714" customWidth="1"/>
    <col min="15" max="15" width="16.4285714285714" customWidth="1"/>
    <col min="16" max="16" width="32" customWidth="1"/>
    <col min="17" max="17" width="15" customWidth="1"/>
    <col min="18" max="18" width="14" customWidth="1"/>
    <col min="19" max="19" width="24.5714285714286" customWidth="1"/>
    <col min="20" max="20" width="18.1428571428571" customWidth="1"/>
    <col min="21" max="26" width="9.14285714285714" customWidth="1"/>
  </cols>
  <sheetData>
    <row r="1" spans="1:26" ht="15.75" thickBot="1">
      <c r="A1" s="753" t="str">
        <f>'Summary E'!A1</f>
        <v>KEC International Limited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722"/>
      <c r="U1" s="117"/>
      <c r="V1" s="117"/>
      <c r="W1" s="117"/>
      <c r="X1" s="117"/>
      <c r="Y1" s="117"/>
      <c r="Z1" s="117"/>
    </row>
    <row r="2" spans="1:26" ht="15.75" thickBot="1">
      <c r="A2" s="753" t="str">
        <f>'DPR Sheet '!D3</f>
        <v>765 kV D/C Bikaner IV PS to Siwani II (Part-01) TL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722"/>
      <c r="U2" s="117"/>
      <c r="V2" s="117"/>
      <c r="W2" s="117"/>
      <c r="X2" s="117"/>
      <c r="Y2" s="117"/>
      <c r="Z2" s="117"/>
    </row>
    <row r="3" spans="1:26" ht="15.75" thickBot="1">
      <c r="A3" s="719" t="s">
        <v>637</v>
      </c>
      <c r="B3" s="667"/>
      <c r="C3" s="667"/>
      <c r="D3" s="667"/>
      <c r="E3" s="667"/>
      <c r="F3" s="667"/>
      <c r="G3" s="667"/>
      <c r="H3" s="667"/>
      <c r="I3" s="667"/>
      <c r="J3" s="720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46132</v>
      </c>
      <c r="U3" s="117"/>
      <c r="V3" s="117"/>
      <c r="W3" s="117"/>
      <c r="X3" s="117"/>
      <c r="Y3" s="117"/>
      <c r="Z3" s="117"/>
    </row>
    <row r="4" spans="1:26" ht="30" thickBot="1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 ht="15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AP44'!$C$8:$D$638,2,0)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ht="15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AP44'!$C$8:$D$638,2,0)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" thickBot="1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AP44'!$C$8:$D$638,2,0)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ht="15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AP44'!$C$8:$D$638,2,0)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ht="15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AP44'!$C$8:$D$638,2,0)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ht="15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AP44'!$C$8:$D$638,2,0)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ht="15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AP44'!$C$8:$D$638,2,0)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ht="15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AP44'!$C$8:$D$638,2,0)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ht="15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AP44'!$C$8:$D$638,2,0)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ht="15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AP44'!$C$8:$D$638,2,0)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ht="15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AP44'!$C$8:$D$638,2,0)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ht="15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AP44'!$C$8:$D$638,2,0)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ht="15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AP44'!$C$8:$D$638,2,0)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ht="15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AP44'!$C$8:$D$638,2,0)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ht="15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AP44'!$C$8:$D$638,2,0)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ht="15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AP44'!$C$8:$D$638,2,0)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AP44'!$C$8:$D$638,2,0)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AP44'!$C$8:$D$638,2,0)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AP44'!$C$8:$D$638,2,0)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AP44'!$C$8:$D$638,2,0)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AP44'!$C$8:$D$638,2,0)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AP44'!$C$8:$D$638,2,0)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AP44'!$C$8:$D$638,2,0)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AP44'!$C$8:$D$638,2,0)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AP44'!$C$8:$D$638,2,0)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AP44'!$C$8:$D$638,2,0)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AP44'!$C$8:$D$638,2,0)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AP44'!$C$8:$D$638,2,0)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AP44'!$C$8:$D$638,2,0)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AP44'!$C$8:$D$638,2,0)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AP44'!$C$8:$D$638,2,0)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AP44'!$C$8:$D$638,2,0)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AP44'!$C$8:$D$638,2,0)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AP44'!$C$8:$D$638,2,0)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AP44'!$C$8:$D$638,2,0)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AP44'!$C$8:$D$638,2,0)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AP44'!$C$8:$D$638,2,0)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AP44'!$C$8:$D$638,2,0)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AP44'!$C$8:$D$638,2,0)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AP44'!$C$8:$D$638,2,0)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AP44'!$C$8:$D$638,2,0)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AP44'!$C$8:$D$638,2,0)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AP44'!$C$8:$D$638,2,0)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AP44'!$C$8:$D$638,2,0)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AP44'!$C$8:$D$638,2,0)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AP44'!$C$8:$D$638,2,0)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AP44'!$C$8:$D$638,2,0)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AP44'!$C$8:$D$638,2,0)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AP44'!$C$8:$D$638,2,0)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AP44'!$C$8:$D$638,2,0)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AP44'!$C$8:$D$638,2,0)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AP44'!$C$8:$D$638,2,0)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AP44'!$C$8:$D$638,2,0)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AP44'!$C$8:$D$638,2,0)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AP44'!$C$8:$D$638,2,0)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AP44'!$C$8:$D$638,2,0)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AP44'!$C$8:$D$638,2,0)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AP44'!$C$8:$D$638,2,0)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AP44'!$C$8:$D$638,2,0)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AP44'!$C$8:$D$638,2,0)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AP44'!$C$8:$D$638,2,0)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AP44'!$C$8:$D$638,2,0)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AP44'!$C$8:$D$638,2,0)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AP44'!$C$8:$D$638,2,0)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AP44'!$C$8:$D$638,2,0)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AP44'!$C$8:$D$638,2,0)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AP44'!$C$8:$D$638,2,0)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AP44'!$C$8:$D$638,2,0)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AP44'!$C$8:$D$638,2,0)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AP44'!$C$8:$D$638,2,0)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AP44'!$C$8:$D$638,2,0)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AP44'!$C$8:$D$638,2,0)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AP44'!$C$8:$D$638,2,0)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AP44'!$C$8:$D$638,2,0)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AP44'!$C$8:$D$638,2,0)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AP44'!$C$8:$D$638,2,0)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AP44'!$C$8:$D$638,2,0)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AP44'!$C$8:$D$638,2,0)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AP44'!$C$8:$D$638,2,0)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AP44'!$C$8:$D$638,2,0)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AP44'!$C$8:$D$638,2,0)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AP44'!$C$8:$D$638,2,0)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AP44'!$C$8:$D$638,2,0)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AP44'!$C$8:$D$638,2,0)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AP44'!$C$8:$D$638,2,0)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AP44'!$C$8:$D$638,2,0)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AP44'!$C$8:$D$638,2,0)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AP44'!$C$8:$D$638,2,0)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AP44'!$C$8:$D$638,2,0)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AP44'!$C$8:$D$638,2,0)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AP44'!$C$8:$D$638,2,0)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AP44'!$C$8:$D$638,2,0)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AP44'!$C$8:$D$638,2,0)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AP44'!$C$8:$D$638,2,0)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AP44'!$C$8:$D$638,2,0)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AP44'!$C$8:$D$638,2,0)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AP44'!$C$8:$D$638,2,0)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AP44'!$C$8:$D$638,2,0)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AP44'!$C$8:$D$638,2,0)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AP44'!$C$8:$D$638,2,0)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AP44'!$C$8:$D$638,2,0)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AP44'!$C$8:$D$638,2,0)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AP44'!$C$8:$D$638,2,0)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AP44'!$C$8:$D$638,2,0)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AP44'!$C$8:$D$638,2,0)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AP44'!$C$8:$D$638,2,0)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AP44'!$C$8:$D$638,2,0)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AP44'!$C$8:$D$638,2,0)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AP44'!$C$8:$D$638,2,0)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AP44'!$C$8:$D$638,2,0)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AP44'!$C$8:$D$638,2,0)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AP44'!$C$8:$D$638,2,0)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AP44'!$C$8:$D$638,2,0)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AP44'!$C$8:$D$638,2,0)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AP44'!$C$8:$D$638,2,0)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AP44'!$C$8:$D$638,2,0)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AP44'!$C$8:$D$638,2,0)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AP44'!$C$8:$D$638,2,0)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AP44'!$C$8:$D$638,2,0)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AP44'!$C$8:$D$638,2,0)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AP44'!$C$8:$D$638,2,0)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AP44'!$C$8:$D$638,2,0)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AP44'!$C$8:$D$638,2,0)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AP44'!$C$8:$D$638,2,0)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AP44'!$C$8:$D$638,2,0)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AP44'!$C$8:$D$638,2,0)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AP44'!$C$8:$D$638,2,0)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AP44'!$C$8:$D$638,2,0)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AP44'!$C$8:$D$638,2,0)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AP44'!$C$8:$D$638,2,0)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AP44'!$C$8:$D$638,2,0)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AP44'!$C$8:$D$638,2,0)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AP44'!$C$8:$D$638,2,0)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AP44'!$C$8:$D$638,2,0)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AP44'!$C$8:$D$638,2,0)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AP44'!$C$8:$D$638,2,0)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AP44'!$C$8:$D$638,2,0)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AP44'!$C$8:$D$638,2,0)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AP44'!$C$8:$D$638,2,0)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AP44'!$C$8:$D$638,2,0)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AP44'!$C$8:$D$638,2,0)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AP44'!$C$8:$D$638,2,0)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AP44'!$C$8:$D$638,2,0)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AP44'!$C$8:$D$638,2,0)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AP44'!$C$8:$D$638,2,0)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AP44'!$C$8:$D$638,2,0)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AP44'!$C$8:$D$638,2,0)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AP44'!$C$8:$D$638,2,0)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AP44'!$C$8:$D$638,2,0)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AP44'!$C$8:$D$638,2,0)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AP44'!$C$8:$D$638,2,0)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AP44'!$C$8:$D$638,2,0)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AP44'!$C$8:$D$638,2,0)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AP44'!$C$8:$D$638,2,0)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AP44'!$C$8:$D$638,2,0)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AP44'!$C$8:$D$638,2,0)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AP44'!$C$8:$D$638,2,0)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AP44'!$C$8:$D$638,2,0)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AP44'!$C$8:$D$638,2,0)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AP44'!$C$8:$D$638,2,0)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AP44'!$C$8:$D$638,2,0)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AP44'!$C$8:$D$638,2,0)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AP44'!$C$8:$D$638,2,0)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AP44'!$C$8:$D$638,2,0)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AP44'!$C$8:$D$638,2,0)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AP44'!$C$8:$D$638,2,0)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AP44'!$C$8:$D$638,2,0)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AP44'!$C$8:$D$638,2,0)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AP44'!$C$8:$D$638,2,0)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AP44'!$C$8:$D$638,2,0)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AP44'!$C$8:$D$638,2,0)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AP44'!$C$8:$D$638,2,0)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AP44'!$C$8:$D$638,2,0)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AP44'!$C$8:$D$638,2,0)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AP44'!$C$8:$D$638,2,0)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AP44'!$C$8:$D$638,2,0)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AP44'!$C$8:$D$638,2,0)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AP44'!$C$8:$D$638,2,0)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AP44'!$C$8:$D$638,2,0)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AP44'!$C$8:$D$638,2,0)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AP44'!$C$8:$D$638,2,0)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AP44'!$C$8:$D$638,2,0)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AP44'!$C$8:$D$638,2,0)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AP44'!$C$8:$D$638,2,0)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AP44'!$C$8:$D$638,2,0)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AP44'!$C$8:$D$638,2,0)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AP44'!$C$8:$D$638,2,0)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AP44'!$C$8:$D$638,2,0)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AP44'!$C$8:$D$638,2,0)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AP44'!$C$8:$D$638,2,0)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AP44'!$C$8:$D$638,2,0)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AP44'!$C$8:$D$638,2,0)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AP44'!$C$8:$D$638,2,0)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AP44'!$C$8:$D$638,2,0)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AP44'!$C$8:$D$638,2,0)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AP44'!$C$8:$D$638,2,0)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AP44'!$C$8:$D$638,2,0)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AP44'!$C$8:$D$638,2,0)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AP44'!$C$8:$D$638,2,0)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AP44'!$C$8:$D$638,2,0)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AP44'!$C$8:$D$638,2,0)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AP44'!$C$8:$D$638,2,0)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AP44'!$C$8:$D$638,2,0)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AP44'!$C$8:$D$638,2,0)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AP44'!$C$8:$D$638,2,0)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AP44'!$C$8:$D$638,2,0)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AP44'!$C$8:$D$638,2,0)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AP44'!$C$8:$D$638,2,0)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AP44'!$C$8:$D$638,2,0)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AP44'!$C$8:$D$638,2,0)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AP44'!$C$8:$D$638,2,0)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AP44'!$C$8:$D$638,2,0)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AP44'!$C$8:$D$638,2,0)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AP44'!$C$8:$D$638,2,0)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AP44'!$C$8:$D$638,2,0)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AP44'!$C$8:$D$638,2,0)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AP44'!$C$8:$D$638,2,0)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AP44'!$C$8:$D$638,2,0)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AP44'!$C$8:$D$638,2,0)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AP44'!$C$8:$D$638,2,0)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AP44'!$C$8:$D$638,2,0)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AP44'!$C$8:$D$638,2,0)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AP44'!$C$8:$D$638,2,0)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AP44'!$C$8:$D$638,2,0)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AP44'!$C$8:$D$638,2,0)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AP44'!$C$8:$D$638,2,0)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AP44'!$C$8:$D$638,2,0)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AP44'!$C$8:$D$638,2,0)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AP44'!$C$8:$D$638,2,0)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AP44'!$C$8:$D$638,2,0)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AP44'!$C$8:$D$638,2,0)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AP44'!$C$8:$D$638,2,0)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AP44'!$C$8:$D$638,2,0)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AP44'!$C$8:$D$638,2,0)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AP44'!$C$8:$D$638,2,0)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AP44'!$C$8:$D$638,2,0)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AP44'!$C$8:$D$638,2,0)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AP44'!$C$8:$D$638,2,0)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AP44'!$C$8:$D$638,2,0)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AP44'!$C$8:$D$638,2,0)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AP44'!$C$8:$D$638,2,0)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AP44'!$C$8:$D$638,2,0)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AP44'!$C$8:$D$638,2,0)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AP44'!$C$8:$D$638,2,0)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AP44'!$C$8:$D$638,2,0)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AP44'!$C$8:$D$638,2,0)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AP44'!$C$8:$D$638,2,0)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AP44'!$C$8:$D$638,2,0)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AP44'!$C$8:$D$638,2,0)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AP44'!$C$8:$D$638,2,0)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AP44'!$C$8:$D$638,2,0)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AP44'!$C$8:$D$638,2,0)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AP44'!$C$8:$D$638,2,0)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AP44'!$C$8:$D$638,2,0)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AP44'!$C$8:$D$638,2,0)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AP44'!$C$8:$D$638,2,0)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AP44'!$C$8:$D$638,2,0)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AP44'!$C$8:$D$638,2,0)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AP44'!$C$8:$D$638,2,0)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AP44'!$C$8:$D$638,2,0)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AP44'!$C$8:$D$638,2,0)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AP44'!$C$8:$D$638,2,0)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AP44'!$C$8:$D$638,2,0)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AP44'!$C$8:$D$638,2,0)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AP44'!$C$8:$D$638,2,0)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AP44'!$C$8:$D$638,2,0)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AP44'!$C$8:$D$638,2,0)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AP44'!$C$8:$D$638,2,0)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AP44'!$C$8:$D$638,2,0)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AP44'!$C$8:$D$638,2,0)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AP44'!$C$8:$D$638,2,0)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AP44'!$C$8:$D$638,2,0)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AP44'!$C$8:$D$638,2,0)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AP44'!$C$8:$D$638,2,0)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AP44'!$C$8:$D$638,2,0)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AP44'!$C$8:$D$638,2,0)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AP44'!$C$8:$D$638,2,0)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AP44'!$C$8:$D$638,2,0)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AP44'!$C$8:$D$638,2,0)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AP44'!$C$8:$D$638,2,0)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AP44'!$C$8:$D$638,2,0)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AP44'!$C$8:$D$638,2,0)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AP44'!$C$8:$D$638,2,0)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AP44'!$C$8:$D$638,2,0)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AP44'!$C$8:$D$638,2,0)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AP44'!$C$8:$D$638,2,0)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AP44'!$C$8:$D$638,2,0)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7" customFormat="1" ht="15.75" customHeight="1" thickBot="1">
      <c r="A292" s="558">
        <v>288</v>
      </c>
      <c r="B292" s="590" t="s">
        <v>635</v>
      </c>
      <c r="C292" s="560">
        <v>10</v>
      </c>
      <c r="D292" s="561" t="s">
        <v>347</v>
      </c>
      <c r="E292" s="559" t="str">
        <f>VLOOKUP(D292,'TS Gantry - AP44'!$C$8:$D$638,2,0)</f>
        <v>DD60+25</v>
      </c>
      <c r="F292" s="559" t="s">
        <v>645</v>
      </c>
      <c r="G292" s="562">
        <v>46039</v>
      </c>
      <c r="H292" s="562">
        <v>46055</v>
      </c>
      <c r="I292" s="563" t="s">
        <v>646</v>
      </c>
      <c r="J292" s="563" t="s">
        <v>657</v>
      </c>
      <c r="K292" s="563" t="s">
        <v>648</v>
      </c>
      <c r="L292" s="563" t="str">
        <f>VLOOKUP(D292,'TS Gantry - AP44'!$C$8:$X$638,22,FALSE)</f>
        <v>DHEERERAN</v>
      </c>
      <c r="M292" s="563" t="str">
        <f>VLOOKUP(D292,'TS Gantry - AP44'!$C$8:$Y$638,23,FALSE)</f>
        <v>LUNKARANSAR</v>
      </c>
      <c r="N292" s="563" t="str">
        <f>VLOOKUP(D292,'TS Gantry - AP44'!$C$8:$Z$638,24,FALSE)</f>
        <v>BIKANER</v>
      </c>
      <c r="O292" s="564"/>
      <c r="P292" s="564"/>
      <c r="Q292" s="564"/>
      <c r="R292" s="564"/>
      <c r="S292" s="564"/>
      <c r="T292" s="565"/>
      <c r="U292" s="566"/>
      <c r="V292" s="566"/>
      <c r="W292" s="566"/>
      <c r="X292" s="566"/>
      <c r="Y292" s="566"/>
      <c r="Z292" s="566"/>
    </row>
    <row r="293" spans="1:26" s="557" customFormat="1" ht="15.75" customHeight="1">
      <c r="A293" s="550">
        <v>289</v>
      </c>
      <c r="B293" s="548" t="s">
        <v>696</v>
      </c>
      <c r="C293" s="548">
        <v>1</v>
      </c>
      <c r="D293" s="552" t="s">
        <v>384</v>
      </c>
      <c r="E293" s="551" t="str">
        <f>VLOOKUP(D293,'TS Gantry - AP44'!$C$8:$D$638,2,0)</f>
        <v>DA+0</v>
      </c>
      <c r="F293" s="551" t="s">
        <v>645</v>
      </c>
      <c r="G293" s="553">
        <v>46056</v>
      </c>
      <c r="H293" s="553">
        <v>46060</v>
      </c>
      <c r="I293" s="554" t="s">
        <v>646</v>
      </c>
      <c r="J293" s="554" t="s">
        <v>657</v>
      </c>
      <c r="K293" s="554" t="s">
        <v>648</v>
      </c>
      <c r="L293" s="554" t="str">
        <f>VLOOKUP(D293,'TS Gantry - AP44'!$C$8:$X$638,22,FALSE)</f>
        <v>JAKHARWALA</v>
      </c>
      <c r="M293" s="554" t="str">
        <f>VLOOKUP(D293,'TS Gantry - AP44'!$C$8:$Y$638,23,FALSE)</f>
        <v>LUNKARANSAR</v>
      </c>
      <c r="N293" s="554" t="str">
        <f>VLOOKUP(D293,'TS Gantry - AP44'!$C$8:$Z$638,24,FALSE)</f>
        <v>BIKANER</v>
      </c>
      <c r="O293" s="551"/>
      <c r="P293" s="551"/>
      <c r="Q293" s="551"/>
      <c r="R293" s="551"/>
      <c r="S293" s="551"/>
      <c r="T293" s="555"/>
      <c r="U293" s="556"/>
      <c r="V293" s="556"/>
      <c r="W293" s="556"/>
      <c r="X293" s="556"/>
      <c r="Y293" s="556"/>
      <c r="Z293" s="556"/>
    </row>
    <row r="294" spans="1:26" ht="15.75" customHeight="1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AP44'!$C$8:$D$644,2,0)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7" customFormat="1" ht="15.75" customHeight="1" thickBot="1">
      <c r="A295" s="589">
        <v>291</v>
      </c>
      <c r="B295" s="560" t="s">
        <v>696</v>
      </c>
      <c r="C295" s="560">
        <v>3</v>
      </c>
      <c r="D295" s="561" t="s">
        <v>541</v>
      </c>
      <c r="E295" s="559" t="str">
        <f>VLOOKUP(D295,'TS Gantry - AP44'!$C$8:$D$644,2,0)</f>
        <v>DA+9</v>
      </c>
      <c r="F295" s="559" t="s">
        <v>645</v>
      </c>
      <c r="G295" s="562">
        <v>46068</v>
      </c>
      <c r="H295" s="562">
        <v>46075</v>
      </c>
      <c r="I295" s="563" t="s">
        <v>652</v>
      </c>
      <c r="J295" s="563" t="s">
        <v>656</v>
      </c>
      <c r="K295" s="563" t="s">
        <v>648</v>
      </c>
      <c r="L295" s="563" t="str">
        <f>VLOOKUP(D295,'TS Gantry - AP44'!$C$8:$X$638,22,FALSE)</f>
        <v>SONPALSAR</v>
      </c>
      <c r="M295" s="563" t="str">
        <f>VLOOKUP(D295,'TS Gantry - AP44'!$C$8:$Y$638,23,FALSE)</f>
        <v>SARDARSHAHAR</v>
      </c>
      <c r="N295" s="563" t="str">
        <f>VLOOKUP(D295,'TS Gantry - AP44'!$C$8:$Z$638,24,FALSE)</f>
        <v>CHURU</v>
      </c>
      <c r="O295" s="564"/>
      <c r="P295" s="564"/>
      <c r="Q295" s="564"/>
      <c r="R295" s="564"/>
      <c r="S295" s="564"/>
      <c r="T295" s="565"/>
      <c r="U295" s="566"/>
      <c r="V295" s="566"/>
      <c r="W295" s="566"/>
      <c r="X295" s="566"/>
      <c r="Y295" s="566"/>
      <c r="Z295" s="566"/>
    </row>
    <row r="296" spans="1:26" s="557" customFormat="1" ht="15.75" customHeight="1">
      <c r="A296" s="550">
        <v>292</v>
      </c>
      <c r="B296" s="551" t="s">
        <v>697</v>
      </c>
      <c r="C296" s="548">
        <v>1</v>
      </c>
      <c r="D296" s="552" t="s">
        <v>543</v>
      </c>
      <c r="E296" s="551" t="str">
        <f>VLOOKUP(D296,'TS Gantry - AP44'!$C$8:$D$644,2,0)</f>
        <v>DB2+3</v>
      </c>
      <c r="F296" s="551" t="s">
        <v>645</v>
      </c>
      <c r="G296" s="553">
        <v>46077</v>
      </c>
      <c r="H296" s="553">
        <v>46084</v>
      </c>
      <c r="I296" s="554" t="s">
        <v>652</v>
      </c>
      <c r="J296" s="554" t="s">
        <v>656</v>
      </c>
      <c r="K296" s="554" t="s">
        <v>648</v>
      </c>
      <c r="L296" s="554" t="str">
        <f>VLOOKUP(D296,'TS Gantry - AP44'!$C$8:$X$638,22,FALSE)</f>
        <v>SONPALSAR</v>
      </c>
      <c r="M296" s="554" t="str">
        <f>VLOOKUP(D296,'TS Gantry - AP44'!$C$8:$Y$638,23,FALSE)</f>
        <v>SARDARSHAHAR</v>
      </c>
      <c r="N296" s="554" t="str">
        <f>VLOOKUP(D296,'TS Gantry - AP44'!$C$8:$Z$638,24,FALSE)</f>
        <v>CHURU</v>
      </c>
      <c r="O296" s="551"/>
      <c r="P296" s="551"/>
      <c r="Q296" s="551"/>
      <c r="R296" s="551"/>
      <c r="S296" s="551"/>
      <c r="T296" s="555"/>
      <c r="U296" s="556"/>
      <c r="V296" s="556"/>
      <c r="W296" s="556"/>
      <c r="X296" s="556"/>
      <c r="Y296" s="556"/>
      <c r="Z296" s="556"/>
    </row>
    <row r="297" spans="1:26" s="557" customFormat="1" ht="15.75" customHeight="1">
      <c r="A297" s="576">
        <v>293</v>
      </c>
      <c r="B297" s="543" t="s">
        <v>697</v>
      </c>
      <c r="C297" s="577">
        <v>2</v>
      </c>
      <c r="D297" s="578" t="s">
        <v>612</v>
      </c>
      <c r="E297" s="543" t="str">
        <f>VLOOKUP(D297,'TS Gantry - AP44'!$C$8:$D$644,2,0)</f>
        <v>DB2+6</v>
      </c>
      <c r="F297" s="543" t="s">
        <v>645</v>
      </c>
      <c r="G297" s="579">
        <v>46080</v>
      </c>
      <c r="H297" s="579">
        <v>46090</v>
      </c>
      <c r="I297" s="580" t="s">
        <v>668</v>
      </c>
      <c r="J297" s="580" t="s">
        <v>666</v>
      </c>
      <c r="K297" s="580" t="s">
        <v>648</v>
      </c>
      <c r="L297" s="580" t="str">
        <f>VLOOKUP(D297,'TS Gantry - AP44'!$C$8:$X$638,22,FALSE)</f>
        <v>HALASAR</v>
      </c>
      <c r="M297" s="580" t="str">
        <f>VLOOKUP(D297,'TS Gantry - AP44'!$C$8:$Y$638,23,FALSE)</f>
        <v>SARDARSHAHAR</v>
      </c>
      <c r="N297" s="580" t="str">
        <f>VLOOKUP(D297,'TS Gantry - AP44'!$C$8:$Z$638,24,FALSE)</f>
        <v>CHURU</v>
      </c>
      <c r="O297" s="581"/>
      <c r="P297" s="581"/>
      <c r="Q297" s="581"/>
      <c r="R297" s="581"/>
      <c r="S297" s="581"/>
      <c r="T297" s="582"/>
      <c r="U297" s="556"/>
      <c r="V297" s="556"/>
      <c r="W297" s="556"/>
      <c r="X297" s="556"/>
      <c r="Y297" s="556"/>
      <c r="Z297" s="556"/>
    </row>
    <row r="298" spans="1:26" s="587" customFormat="1" ht="15.75" customHeight="1">
      <c r="A298" s="549">
        <v>294</v>
      </c>
      <c r="B298" s="549" t="s">
        <v>697</v>
      </c>
      <c r="C298" s="549">
        <v>3</v>
      </c>
      <c r="D298" s="583" t="s">
        <v>534</v>
      </c>
      <c r="E298" s="549" t="str">
        <f>VLOOKUP(D298,'TS Gantry - AP44'!$C$8:$D$644,2,0)</f>
        <v>DA+3</v>
      </c>
      <c r="F298" s="549" t="s">
        <v>645</v>
      </c>
      <c r="G298" s="584">
        <v>46093</v>
      </c>
      <c r="H298" s="584">
        <v>46096</v>
      </c>
      <c r="I298" s="585" t="s">
        <v>652</v>
      </c>
      <c r="J298" s="585" t="s">
        <v>666</v>
      </c>
      <c r="K298" s="585" t="s">
        <v>648</v>
      </c>
      <c r="L298" s="585" t="str">
        <f>VLOOKUP(D298,'TS Gantry - AP44'!$C$8:$X$638,22,FALSE)</f>
        <v>KEEKASAR</v>
      </c>
      <c r="M298" s="585" t="str">
        <f>VLOOKUP(D298,'TS Gantry - AP44'!$C$8:$Y$638,23,FALSE)</f>
        <v>SARDARSHAHAR</v>
      </c>
      <c r="N298" s="585" t="str">
        <f>VLOOKUP(D298,'TS Gantry - AP44'!$C$8:$Z$638,24,FALSE)</f>
        <v>CHURU</v>
      </c>
      <c r="O298" s="549"/>
      <c r="P298" s="549"/>
      <c r="Q298" s="549"/>
      <c r="R298" s="549"/>
      <c r="S298" s="549"/>
      <c r="T298" s="586"/>
      <c r="U298" s="549"/>
      <c r="V298" s="549"/>
      <c r="W298" s="549"/>
      <c r="X298" s="549"/>
      <c r="Y298" s="549"/>
      <c r="Z298" s="549"/>
    </row>
    <row r="299" spans="1:26" s="557" customFormat="1" ht="15.75" customHeight="1">
      <c r="A299" s="576">
        <v>295</v>
      </c>
      <c r="B299" s="615" t="s">
        <v>697</v>
      </c>
      <c r="C299" s="570">
        <v>4</v>
      </c>
      <c r="D299" s="616" t="s">
        <v>385</v>
      </c>
      <c r="E299" s="543" t="str">
        <f>VLOOKUP(D299,'TS Gantry - AP44'!$C$8:$D$644,2,0)</f>
        <v>DD60+0</v>
      </c>
      <c r="F299" s="543" t="s">
        <v>645</v>
      </c>
      <c r="G299" s="617">
        <v>46103</v>
      </c>
      <c r="H299" s="617">
        <v>46115</v>
      </c>
      <c r="I299" s="593" t="s">
        <v>652</v>
      </c>
      <c r="J299" s="593" t="s">
        <v>657</v>
      </c>
      <c r="K299" s="593" t="s">
        <v>648</v>
      </c>
      <c r="L299" s="593" t="str">
        <f>VLOOKUP(D299,'TS Gantry - AP44'!$C$8:$X$638,22,FALSE)</f>
        <v>JAKHARWALA</v>
      </c>
      <c r="M299" s="593" t="str">
        <f>VLOOKUP(D299,'TS Gantry - AP44'!$C$8:$Y$638,23,FALSE)</f>
        <v>LUNKARANSAR</v>
      </c>
      <c r="N299" s="593" t="str">
        <f>VLOOKUP(D299,'TS Gantry - AP44'!$C$8:$Z$638,24,FALSE)</f>
        <v>BIKANER</v>
      </c>
      <c r="O299" s="543"/>
      <c r="P299" s="543"/>
      <c r="Q299" s="543"/>
      <c r="R299" s="543"/>
      <c r="S299" s="543"/>
      <c r="T299" s="618"/>
      <c r="U299" s="556"/>
      <c r="V299" s="556"/>
      <c r="W299" s="556"/>
      <c r="X299" s="556"/>
      <c r="Y299" s="556"/>
      <c r="Z299" s="556"/>
    </row>
    <row r="300" spans="1:26" s="587" customFormat="1" ht="15.75" customHeight="1">
      <c r="A300" s="549">
        <v>296</v>
      </c>
      <c r="B300" s="549" t="s">
        <v>697</v>
      </c>
      <c r="C300" s="549">
        <v>5</v>
      </c>
      <c r="D300" s="583" t="s">
        <v>617</v>
      </c>
      <c r="E300" s="549" t="str">
        <f>VLOOKUP(D300,'TS Gantry - AP44'!$C$8:$D$647,2,0)</f>
        <v>DD60+18</v>
      </c>
      <c r="F300" s="549" t="s">
        <v>645</v>
      </c>
      <c r="G300" s="584">
        <v>46108</v>
      </c>
      <c r="H300" s="584">
        <v>46120</v>
      </c>
      <c r="I300" s="585" t="s">
        <v>668</v>
      </c>
      <c r="J300" s="585" t="s">
        <v>666</v>
      </c>
      <c r="K300" s="585" t="s">
        <v>648</v>
      </c>
      <c r="L300" s="585">
        <f>VLOOKUP(D300,'TS Gantry - AP44'!$C$8:$X$647,22,FALSE)</f>
        <v>0</v>
      </c>
      <c r="M300" s="585" t="str">
        <f>VLOOKUP(D300,'TS Gantry - AP44'!$C$8:$Y$647,23,FALSE)</f>
        <v>SARDARSHAHAR</v>
      </c>
      <c r="N300" s="585" t="str">
        <f>VLOOKUP(D300,'TS Gantry - AP44'!$C$8:$Z$647,24,FALSE)</f>
        <v>CHURU</v>
      </c>
      <c r="O300" s="549"/>
      <c r="P300" s="549"/>
      <c r="Q300" s="549"/>
      <c r="R300" s="549"/>
      <c r="S300" s="549"/>
      <c r="T300" s="586"/>
      <c r="U300" s="549"/>
      <c r="V300" s="549"/>
      <c r="W300" s="549"/>
      <c r="X300" s="549"/>
      <c r="Y300" s="549"/>
      <c r="Z300" s="549"/>
    </row>
    <row r="301" spans="1:26" s="629" customFormat="1" ht="15.75" customHeight="1" thickBot="1">
      <c r="A301" s="621">
        <v>297</v>
      </c>
      <c r="B301" s="588" t="s">
        <v>697</v>
      </c>
      <c r="C301" s="622">
        <v>6</v>
      </c>
      <c r="D301" s="623" t="s">
        <v>386</v>
      </c>
      <c r="E301" s="624" t="str">
        <f>VLOOKUP(D301,'TS Gantry - AP44'!$C$8:$D$644,2,0)</f>
        <v>DD60+0</v>
      </c>
      <c r="F301" s="624" t="s">
        <v>645</v>
      </c>
      <c r="G301" s="625">
        <v>46115</v>
      </c>
      <c r="H301" s="625">
        <v>46124</v>
      </c>
      <c r="I301" s="626" t="s">
        <v>652</v>
      </c>
      <c r="J301" s="626" t="s">
        <v>656</v>
      </c>
      <c r="K301" s="626" t="s">
        <v>648</v>
      </c>
      <c r="L301" s="626" t="str">
        <f>VLOOKUP(D301,'TS Gantry - AP44'!$C$8:$X$646,22,FALSE)</f>
        <v>JAKHARWALA</v>
      </c>
      <c r="M301" s="626" t="str">
        <f>VLOOKUP(D301,'TS Gantry - AP44'!$C$8:$Y$646,23,FALSE)</f>
        <v>LUNKARANSAR</v>
      </c>
      <c r="N301" s="626" t="str">
        <f>VLOOKUP(D301,'TS Gantry - AP44'!$C$8:$Z$646,24,FALSE)</f>
        <v>BIKANER</v>
      </c>
      <c r="O301" s="624"/>
      <c r="P301" s="624"/>
      <c r="Q301" s="624"/>
      <c r="R301" s="624"/>
      <c r="S301" s="624"/>
      <c r="T301" s="627"/>
      <c r="U301" s="628"/>
      <c r="V301" s="628"/>
      <c r="W301" s="628"/>
      <c r="X301" s="628"/>
      <c r="Y301" s="628"/>
      <c r="Z301" s="628"/>
    </row>
    <row r="302" spans="1:26" s="557" customFormat="1" ht="15.75" customHeight="1">
      <c r="A302" s="550">
        <v>298</v>
      </c>
      <c r="B302" s="551" t="s">
        <v>698</v>
      </c>
      <c r="C302" s="548">
        <v>1</v>
      </c>
      <c r="D302" s="552" t="s">
        <v>614</v>
      </c>
      <c r="E302" s="551" t="str">
        <f>VLOOKUP(D302,'TS Gantry - AP44'!$C$8:$D$644,2,0)</f>
        <v>DA-3</v>
      </c>
      <c r="F302" s="551" t="s">
        <v>645</v>
      </c>
      <c r="G302" s="553">
        <v>46121</v>
      </c>
      <c r="H302" s="619">
        <v>46127</v>
      </c>
      <c r="I302" s="620" t="s">
        <v>668</v>
      </c>
      <c r="J302" s="613" t="s">
        <v>656</v>
      </c>
      <c r="K302" s="554" t="s">
        <v>648</v>
      </c>
      <c r="L302" s="554">
        <f>VLOOKUP(D302,'TS Gantry - AP44'!$C$8:$X$646,22,FALSE)</f>
        <v>0</v>
      </c>
      <c r="M302" s="554" t="str">
        <f>VLOOKUP(D302,'TS Gantry - AP44'!$C$8:$Y$646,23,FALSE)</f>
        <v>SARDARSHAHAR</v>
      </c>
      <c r="N302" s="554" t="str">
        <f>VLOOKUP(D302,'TS Gantry - AP44'!$C$8:$Z$646,24,FALSE)</f>
        <v>CHURU</v>
      </c>
      <c r="O302" s="551"/>
      <c r="P302" s="551"/>
      <c r="Q302" s="551"/>
      <c r="R302" s="551"/>
      <c r="S302" s="551"/>
      <c r="T302" s="555"/>
      <c r="U302" s="556"/>
      <c r="V302" s="556"/>
      <c r="W302" s="556"/>
      <c r="X302" s="556"/>
      <c r="Y302" s="556"/>
      <c r="Z302" s="556"/>
    </row>
    <row r="303" spans="1:26" ht="15.75" customHeight="1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AP44'!$C$8:$D$644,2,0)</f>
        <v>DD60+18</v>
      </c>
      <c r="F303" s="150" t="s">
        <v>645</v>
      </c>
      <c r="G303" s="103">
        <v>46065</v>
      </c>
      <c r="H303" s="103"/>
      <c r="I303" s="554" t="s">
        <v>652</v>
      </c>
      <c r="J303" s="108"/>
      <c r="K303" s="125" t="s">
        <v>648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50" t="s">
        <v>698</v>
      </c>
      <c r="C304" s="192">
        <v>3</v>
      </c>
      <c r="D304" s="106" t="s">
        <v>381</v>
      </c>
      <c r="E304" s="150" t="str">
        <f>VLOOKUP(D304,'TS Gantry - AP44'!$C$8:$D$644,2,0)</f>
        <v>DB2+0</v>
      </c>
      <c r="F304" s="150" t="s">
        <v>645</v>
      </c>
      <c r="G304" s="553">
        <v>46125</v>
      </c>
      <c r="H304" s="103"/>
      <c r="I304" s="554" t="s">
        <v>652</v>
      </c>
      <c r="J304" s="108"/>
      <c r="K304" s="125" t="s">
        <v>648</v>
      </c>
      <c r="L304" s="125" t="str">
        <f>VLOOKUP(D304,'TS Gantry - AP44'!$C$8:$X$638,22,FALSE)</f>
        <v>HANSHERA</v>
      </c>
      <c r="M304" s="125" t="str">
        <f>VLOOKUP(D304,'TS Gantry - AP44'!$C$8:$Y$638,23,FALSE)</f>
        <v>LUNKARANSAR</v>
      </c>
      <c r="N304" s="125" t="str">
        <f>VLOOKUP(D304,'TS Gantry - AP44'!$C$8:$Z$638,24,FALSE)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50" t="s">
        <v>698</v>
      </c>
      <c r="C305" s="192">
        <v>4</v>
      </c>
      <c r="D305" s="106" t="s">
        <v>550</v>
      </c>
      <c r="E305" s="150" t="str">
        <f>VLOOKUP(D305,'TS Gantry - AP44'!$C$8:$D$644,2,0)</f>
        <v>DA+6</v>
      </c>
      <c r="F305" s="150" t="s">
        <v>645</v>
      </c>
      <c r="G305" s="103">
        <v>46126</v>
      </c>
      <c r="H305" s="103"/>
      <c r="I305" s="554" t="s">
        <v>652</v>
      </c>
      <c r="J305" s="108"/>
      <c r="K305" s="125" t="s">
        <v>648</v>
      </c>
      <c r="L305" s="125" t="str">
        <f>VLOOKUP(D305,'TS Gantry - AP44'!$C$8:$X$638,22,FALSE)</f>
        <v>RANGAISAR</v>
      </c>
      <c r="M305" s="125" t="str">
        <f>VLOOKUP(D305,'TS Gantry - AP44'!$C$8:$Y$638,23,FALSE)</f>
        <v>SARDARSHAHAR</v>
      </c>
      <c r="N305" s="125" t="str">
        <f>VLOOKUP(D305,'TS Gantry - AP44'!$C$8:$Z$638,24,FALSE)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50" t="s">
        <v>698</v>
      </c>
      <c r="C306" s="192">
        <v>5</v>
      </c>
      <c r="D306" s="106" t="s">
        <v>615</v>
      </c>
      <c r="E306" s="150" t="str">
        <f>VLOOKUP(D306,'TS Gantry - AP44'!$C$8:$D$644,2,0)</f>
        <v>DC2+9</v>
      </c>
      <c r="F306" s="150" t="s">
        <v>645</v>
      </c>
      <c r="G306" s="103">
        <v>46126</v>
      </c>
      <c r="H306" s="103"/>
      <c r="I306" s="620" t="s">
        <v>668</v>
      </c>
      <c r="J306" s="108"/>
      <c r="K306" s="125" t="s">
        <v>648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648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648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4:T357"/>
  <mergeCells count="3">
    <mergeCell ref="A1:T1"/>
    <mergeCell ref="A2:T2"/>
    <mergeCell ref="A3:J3"/>
  </mergeCells>
  <printOptions horizontalCentered="1"/>
  <pageMargins left="0.708661417322835" right="0.708661417322835" top="0.748031496062992" bottom="0.748031496062992" header="0" footer="0"/>
  <pageSetup orientation="portrait" paperSize="9" scale="5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574"/>
  <sheetViews>
    <sheetView workbookViewId="0" topLeftCell="A1">
      <pane ySplit="4" topLeftCell="A217" activePane="bottomLeft" state="frozen"/>
      <selection pane="topLeft" activeCell="A1" sqref="A1"/>
      <selection pane="bottomLeft" activeCell="G222" sqref="G222"/>
    </sheetView>
  </sheetViews>
  <sheetFormatPr defaultColWidth="14.4242857142857" defaultRowHeight="15" customHeight="1"/>
  <cols>
    <col min="1" max="1" width="6.85714285714286" customWidth="1"/>
    <col min="2" max="2" width="11.5714285714286" customWidth="1"/>
    <col min="3" max="3" width="7" customWidth="1"/>
    <col min="4" max="4" width="9" customWidth="1"/>
    <col min="5" max="5" width="7.57142857142857" customWidth="1"/>
    <col min="6" max="6" width="9.28571428571429" customWidth="1"/>
    <col min="7" max="8" width="11.8571428571429" customWidth="1"/>
    <col min="9" max="9" width="29.1428571428571" customWidth="1"/>
    <col min="10" max="10" width="23.2857142857143" customWidth="1"/>
    <col min="11" max="11" width="10.1428571428571" customWidth="1"/>
    <col min="12" max="12" width="22.5714285714286" customWidth="1"/>
    <col min="13" max="13" width="15.5714285714286" customWidth="1"/>
    <col min="14" max="14" width="11.8571428571429" customWidth="1"/>
    <col min="15" max="16" width="20.8571428571429" customWidth="1"/>
    <col min="17" max="17" width="14.2857142857143" customWidth="1"/>
    <col min="18" max="18" width="10.4285714285714" customWidth="1"/>
    <col min="19" max="19" width="20.8571428571429" customWidth="1"/>
    <col min="20" max="20" width="15.4285714285714" customWidth="1"/>
    <col min="21" max="27" width="9.14285714285714" customWidth="1"/>
  </cols>
  <sheetData>
    <row r="1" spans="1:27" ht="15.75">
      <c r="A1" s="754" t="s">
        <v>0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57"/>
      <c r="U1" s="117"/>
      <c r="V1" s="117"/>
      <c r="W1" s="117"/>
      <c r="X1" s="117"/>
      <c r="Y1" s="117"/>
      <c r="Z1" s="117"/>
      <c r="AA1" s="117"/>
    </row>
    <row r="2" spans="1:27" ht="15.75">
      <c r="A2" s="754" t="s">
        <v>155</v>
      </c>
      <c r="B2" s="669"/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57"/>
      <c r="U2" s="117"/>
      <c r="V2" s="117"/>
      <c r="W2" s="117"/>
      <c r="X2" s="117"/>
      <c r="Y2" s="117"/>
      <c r="Z2" s="117"/>
      <c r="AA2" s="117"/>
    </row>
    <row r="3" spans="1:27" ht="15.75" thickBot="1">
      <c r="A3" s="755" t="s">
        <v>699</v>
      </c>
      <c r="B3" s="756"/>
      <c r="C3" s="756"/>
      <c r="D3" s="756"/>
      <c r="E3" s="756"/>
      <c r="F3" s="756"/>
      <c r="G3" s="756"/>
      <c r="H3" s="756"/>
      <c r="I3" s="756"/>
      <c r="J3" s="694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46132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ht="15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AP44'!$C$8:$D$646,2,0)</f>
        <v>DA+6</v>
      </c>
      <c r="F5" s="222">
        <v>43.804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ht="15">
      <c r="A6" s="141">
        <f t="shared" si="0" ref="A6:A58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AP44'!$C$8:$D$646,2,0)</f>
        <v>DA+0</v>
      </c>
      <c r="F6" s="102">
        <v>36.16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ht="15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AP44'!$C$8:$D$646,2,0)</f>
        <v>DA+3</v>
      </c>
      <c r="F7" s="102">
        <v>37.931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ht="15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AP44'!$C$8:$D$646,2,0)</f>
        <v>DA+0</v>
      </c>
      <c r="F8" s="102">
        <v>36.16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ht="15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AP44'!$C$8:$D$646,2,0)</f>
        <v>DA+3</v>
      </c>
      <c r="F9" s="102">
        <v>37.931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AP44'!$C$8:$D$646,2,0)</f>
        <v>DA+3</v>
      </c>
      <c r="F10" s="223">
        <v>37.931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ht="15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AP44'!$C$8:$D$646,2,0)</f>
        <v>DA+3</v>
      </c>
      <c r="F11" s="227">
        <v>37.931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ht="15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AP44'!$C$8:$D$646,2,0)</f>
        <v>DA+0</v>
      </c>
      <c r="F12" s="102">
        <v>36.16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ht="15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AP44'!$C$8:$D$646,2,0)</f>
        <v>DA+3</v>
      </c>
      <c r="F13" s="102">
        <v>37.931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ht="15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AP44'!$C$8:$D$646,2,0)</f>
        <v>DA+0</v>
      </c>
      <c r="F14" s="102">
        <v>36.16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ht="15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AP44'!$C$8:$D$646,2,0)</f>
        <v>DA+3</v>
      </c>
      <c r="F15" s="102">
        <v>37.931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ht="15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AP44'!$C$8:$D$646,2,0)</f>
        <v>DA+0</v>
      </c>
      <c r="F16" s="102">
        <v>36.16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ht="15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AP44'!$C$8:$D$646,2,0)</f>
        <v>DA+6</v>
      </c>
      <c r="F17" s="102">
        <v>43.804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ht="15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AP44'!$C$8:$D$646,2,0)</f>
        <v>DA+3</v>
      </c>
      <c r="F18" s="102">
        <v>37.931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ht="15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AP44'!$C$8:$D$646,2,0)</f>
        <v>DA+9</v>
      </c>
      <c r="F19" s="102">
        <v>45.697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ht="15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AP44'!$C$8:$D$646,2,0)</f>
        <v>DA+0</v>
      </c>
      <c r="F20" s="102">
        <v>36.16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AP44'!$C$8:$D$646,2,0)</f>
        <v>DA+6</v>
      </c>
      <c r="F21" s="102">
        <v>43.804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AP44'!$C$8:$D$646,2,0)</f>
        <v>DA+3</v>
      </c>
      <c r="F22" s="102">
        <v>37.931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AP44'!$C$8:$D$646,2,0)</f>
        <v>DA+6</v>
      </c>
      <c r="F23" s="102">
        <v>43.804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AP44'!$C$8:$D$646,2,0)</f>
        <v>DA+0</v>
      </c>
      <c r="F24" s="102">
        <v>36.16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AP44'!$C$8:$D$646,2,0)</f>
        <v>DA+0</v>
      </c>
      <c r="F25" s="102">
        <v>36.16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AP44'!$C$8:$D$646,2,0)</f>
        <v>DA+0</v>
      </c>
      <c r="F26" s="102">
        <v>36.16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AP44'!$C$8:$D$646,2,0)</f>
        <v>DA+3</v>
      </c>
      <c r="F27" s="223">
        <v>37.931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AP44'!$C$8:$D$646,2,0)</f>
        <v>DA+6</v>
      </c>
      <c r="F28" s="227">
        <v>43.804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AP44'!$C$8:$D$646,2,0)</f>
        <v>DA+3</v>
      </c>
      <c r="F29" s="102">
        <v>37.931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AP44'!$C$8:$D$646,2,0)</f>
        <v>DA+6</v>
      </c>
      <c r="F30" s="102">
        <v>43.804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AP44'!$C$8:$D$646,2,0)</f>
        <v>DA+0</v>
      </c>
      <c r="F31" s="102">
        <v>36.16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AP44'!$C$8:$D$646,2,0)</f>
        <v>DB1+0</v>
      </c>
      <c r="F32" s="102">
        <v>55.451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AP44'!$C$8:$D$646,2,0)</f>
        <v>DA+6</v>
      </c>
      <c r="F33" s="102">
        <v>43.804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AP44'!$C$8:$D$646,2,0)</f>
        <v>DA+6</v>
      </c>
      <c r="F34" s="102">
        <v>43.804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AP44'!$C$8:$D$646,2,0)</f>
        <v>DA+3</v>
      </c>
      <c r="F35" s="102">
        <v>37.931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AP44'!$C$8:$D$646,2,0)</f>
        <v>DA+3</v>
      </c>
      <c r="F36" s="102">
        <v>37.931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AP44'!$C$8:$D$646,2,0)</f>
        <v>DA+3</v>
      </c>
      <c r="F37" s="102">
        <v>37.931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AP44'!$C$8:$D$646,2,0)</f>
        <v>DB2+0</v>
      </c>
      <c r="F38" s="102">
        <v>59.501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AP44'!$C$8:$D$646,2,0)</f>
        <v>DA+6</v>
      </c>
      <c r="F40" s="223">
        <v>43.804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AP44'!$C$8:$D$646,2,0)</f>
        <v>DA+0</v>
      </c>
      <c r="F41" s="227">
        <v>36.16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AP44'!$C$8:$D$646,2,0)</f>
        <v>DA+6</v>
      </c>
      <c r="F42" s="102">
        <v>43.804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AP44'!$C$8:$D$646,2,0)</f>
        <v>DA+0</v>
      </c>
      <c r="F43" s="102">
        <v>36.16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AP44'!$C$8:$D$646,2,0)</f>
        <v>DA+6</v>
      </c>
      <c r="F44" s="102">
        <v>43.804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AP44'!$C$8:$D$646,2,0)</f>
        <v>DA+9</v>
      </c>
      <c r="F45" s="222">
        <v>45.697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AP44'!$C$8:$D$646,2,0)</f>
        <v>DA-1.5</v>
      </c>
      <c r="F46" s="102">
        <v>35.602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AP44'!$C$8:$D$646,2,0)</f>
        <v>DA+6</v>
      </c>
      <c r="F47" s="102">
        <v>43.804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AP44'!$C$8:$D$646,2,0)</f>
        <v>DA+0</v>
      </c>
      <c r="F48" s="102">
        <v>36.16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AP44'!$C$8:$D$646,2,0)</f>
        <v>DA+6</v>
      </c>
      <c r="F49" s="102">
        <v>43.804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AP44'!$C$8:$D$646,2,0)</f>
        <v>DA+3</v>
      </c>
      <c r="F50" s="102">
        <v>37.931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AP44'!$C$8:$D$646,2,0)</f>
        <v>DA+9</v>
      </c>
      <c r="F51" s="102">
        <v>45.697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AP44'!$C$8:$D$646,2,0)</f>
        <v>DA+9</v>
      </c>
      <c r="F52" s="102">
        <v>45.697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AP44'!$C$8:$D$646,2,0)</f>
        <v>DA+6</v>
      </c>
      <c r="F53" s="102">
        <v>43.804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AP44'!$C$8:$D$646,2,0)</f>
        <v>DA+0</v>
      </c>
      <c r="F54" s="102">
        <v>36.16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AP44'!$C$8:$D$646,2,0)</f>
        <v>DA+3</v>
      </c>
      <c r="F55" s="102">
        <v>37.931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AP44'!$C$8:$D$646,2,0)</f>
        <v>DA-1.5</v>
      </c>
      <c r="F56" s="223">
        <v>35.602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AP44'!$C$8:$D$646,2,0)</f>
        <v>DA+6</v>
      </c>
      <c r="F57" s="227">
        <v>43.804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AP44'!$C$8:$D$646,2,0)</f>
        <v>DA-1.5</v>
      </c>
      <c r="F59" s="102">
        <v>15.829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si="1" ref="A60:A75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AP44'!$C$8:$D$646,2,0)</f>
        <v>DA+0</v>
      </c>
      <c r="F60" s="102">
        <v>36.16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AP44'!$C$8:$D$646,2,0)</f>
        <v>DA+6</v>
      </c>
      <c r="F62" s="102">
        <v>43.804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AP44'!$C$8:$D$646,2,0)</f>
        <v>DA+3</v>
      </c>
      <c r="F63" s="102">
        <v>37.931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AP44'!$C$8:$D$646,2,0)</f>
        <v>DA+0</v>
      </c>
      <c r="F64" s="102">
        <v>36.16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AP44'!$C$8:$D$646,2,0)</f>
        <v>DA+0</v>
      </c>
      <c r="F65" s="102">
        <v>36.16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AP44'!$C$8:$D$646,2,0)</f>
        <v>DA+6</v>
      </c>
      <c r="F66" s="102">
        <v>43.804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AP44'!$C$8:$D$646,2,0)</f>
        <v>DA+3</v>
      </c>
      <c r="F67" s="102">
        <v>37.931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AP44'!$C$8:$D$646,2,0)</f>
        <v>DA+3</v>
      </c>
      <c r="F68" s="102">
        <v>37.931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AP44'!$C$8:$D$646,2,0)</f>
        <v>DB1+0</v>
      </c>
      <c r="F69" s="102">
        <v>55.451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AP44'!$C$8:$D$646,2,0)</f>
        <v>DA-1.5</v>
      </c>
      <c r="F70" s="102">
        <v>35.602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AP44'!$C$8:$D$646,2,0)</f>
        <v>DA+0</v>
      </c>
      <c r="F71" s="102">
        <v>36.16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AP44'!$C$8:$D$646,2,0)</f>
        <v>DA+0</v>
      </c>
      <c r="F72" s="102">
        <v>36.16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AP44'!$C$8:$D$646,2,0)</f>
        <v>DA+3</v>
      </c>
      <c r="F73" s="102">
        <v>37.931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AP44'!$C$8:$D$646,2,0)</f>
        <v>DA+0</v>
      </c>
      <c r="F74" s="102">
        <v>36.16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AP44'!$C$8:$D$646,2,0)</f>
        <v>DC1+0</v>
      </c>
      <c r="F75" s="102">
        <v>30.489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AP44'!$C$8:$D$646,2,0)</f>
        <v>DC1+0</v>
      </c>
      <c r="F76" s="102">
        <v>31.955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si="2" ref="A77:A108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AP44'!$C$8:$D$646,2,0)</f>
        <v>DA+3</v>
      </c>
      <c r="F77" s="102">
        <v>37.931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AP44'!$C$8:$D$646,2,0)</f>
        <v>DA-1.5</v>
      </c>
      <c r="F78" s="102">
        <v>35.602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AP44'!$C$8:$D$646,2,0)</f>
        <v>DA+0</v>
      </c>
      <c r="F79" s="222">
        <v>36.16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AP44'!$C$8:$D$646,2,0)</f>
        <v>DA+9</v>
      </c>
      <c r="F80" s="102">
        <v>45.697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AP44'!$C$8:$D$646,2,0)</f>
        <v>DA+0</v>
      </c>
      <c r="F81" s="102">
        <v>36.16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AP44'!$C$8:$D$646,2,0)</f>
        <v>DA+9</v>
      </c>
      <c r="F82" s="102">
        <v>45.697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AP44'!$C$8:$D$646,2,0)</f>
        <v>DA+3</v>
      </c>
      <c r="F83" s="102">
        <v>37.931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AP44'!$C$8:$D$646,2,0)</f>
        <v>DA+3</v>
      </c>
      <c r="F84" s="102">
        <v>37.931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AP44'!$C$8:$D$646,2,0)</f>
        <v>DA+3</v>
      </c>
      <c r="F85" s="102">
        <v>37.931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AP44'!$C$8:$D$646,2,0)</f>
        <v>DB1+0</v>
      </c>
      <c r="F86" s="102">
        <v>55.451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AP44'!$C$8:$D$646,2,0)</f>
        <v>DC1+6</v>
      </c>
      <c r="F87" s="231">
        <v>72.474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AP44'!$C$8:$D$646,2,0)</f>
        <v>DA+0</v>
      </c>
      <c r="F89" s="102">
        <v>36.16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AP44'!$C$8:$D$646,2,0)</f>
        <v>DA+6</v>
      </c>
      <c r="F90" s="223">
        <v>43.804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AP44'!$C$8:$D$646,2,0)</f>
        <v>DA+3</v>
      </c>
      <c r="F91" s="227">
        <v>37.931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AP44'!$C$8:$D$646,2,0)</f>
        <v>DA+0</v>
      </c>
      <c r="F92" s="102">
        <v>36.16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AP44'!$C$8:$D$646,2,0)</f>
        <v>DA+0</v>
      </c>
      <c r="F93" s="102">
        <v>36.16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AP44'!$C$8:$D$646,2,0)</f>
        <v>DB1+9</v>
      </c>
      <c r="F94" s="108">
        <v>66.776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AP44'!$C$8:$D$646,2,0)</f>
        <v>DA+6</v>
      </c>
      <c r="F95" s="102">
        <v>43.804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AP44'!$C$8:$D$646,2,0)</f>
        <v>DA+9</v>
      </c>
      <c r="F96" s="102">
        <v>45.697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AP44'!$C$8:$D$646,2,0)</f>
        <v>DA+3</v>
      </c>
      <c r="F97" s="102">
        <v>37.931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AP44'!$C$8:$D$646,2,0)</f>
        <v>DB1+0</v>
      </c>
      <c r="F98" s="102">
        <v>55.451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AP44'!$C$8:$D$646,2,0)</f>
        <v>DA+3</v>
      </c>
      <c r="F101" s="102">
        <v>37.931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AP44'!$C$8:$D$646,2,0)</f>
        <v>DA+0</v>
      </c>
      <c r="F102" s="102">
        <v>36.16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AP44'!$C$8:$D$646,2,0)</f>
        <v>DA+6</v>
      </c>
      <c r="F103" s="102">
        <v>43.804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AP44'!$C$8:$D$646,2,0)</f>
        <v>DA+0</v>
      </c>
      <c r="F104" s="102">
        <v>36.16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AP44'!$C$8:$D$646,2,0)</f>
        <v>DA-1.5</v>
      </c>
      <c r="F105" s="102">
        <v>35.602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AP44'!$C$8:$D$646,2,0)</f>
        <v>DA+3</v>
      </c>
      <c r="F106" s="102">
        <v>37.931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AP44'!$C$8:$D$646,2,0)</f>
        <v>DA+0</v>
      </c>
      <c r="F107" s="102">
        <v>36.16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AP44'!$C$8:$D$646,2,0)</f>
        <v>DA+3</v>
      </c>
      <c r="F108" s="102">
        <f t="shared" si="3" ref="F108:F109">37.931/2</f>
        <v>18.9655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AP44'!$C$8:$D$646,2,0)</f>
        <v>DA+3</v>
      </c>
      <c r="F109" s="102">
        <f t="shared" si="3"/>
        <v>18.9655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si="4" ref="A110:A16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AP44'!$C$8:$D$646,2,0)</f>
        <v>DA+9</v>
      </c>
      <c r="F110" s="102">
        <v>45.697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AP44'!$C$8:$D$646,2,0)</f>
        <v>DA-1.5</v>
      </c>
      <c r="F111" s="102">
        <v>35.602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AP44'!$C$8:$D$646,2,0)</f>
        <v>DA+0</v>
      </c>
      <c r="F112" s="102">
        <v>36.16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AP44'!$C$8:$D$646,2,0)</f>
        <v>DA+6</v>
      </c>
      <c r="F113" s="102">
        <v>43.804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AP44'!$C$8:$D$646,2,0)</f>
        <v>DA+3</v>
      </c>
      <c r="F114" s="102">
        <v>37.931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AP44'!$C$8:$D$646,2,0)</f>
        <v>DA+3</v>
      </c>
      <c r="F115" s="102">
        <v>37.931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AP44'!$C$8:$D$646,2,0)</f>
        <v>DA+0</v>
      </c>
      <c r="F116" s="102">
        <v>36.16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AP44'!$C$8:$D$646,2,0)</f>
        <v>DA+6</v>
      </c>
      <c r="F118" s="102">
        <v>43.804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AP44'!$C$8:$D$646,2,0)</f>
        <v>DA+6</v>
      </c>
      <c r="F119" s="102">
        <v>43.804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AP44'!$C$8:$D$646,2,0)</f>
        <v>DA+0</v>
      </c>
      <c r="F120" s="102">
        <v>36.16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AP44'!$C$8:$D$646,2,0)</f>
        <v>DA+3</v>
      </c>
      <c r="F121" s="102">
        <v>37.931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AP44'!$C$8:$D$646,2,0)</f>
        <v>DA+0</v>
      </c>
      <c r="F122" s="102">
        <v>36.16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AP44'!$C$8:$D$646,2,0)</f>
        <v>DA-1.5</v>
      </c>
      <c r="F123" s="102">
        <v>35.602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AP44'!$C$8:$D$646,2,0)</f>
        <v>DA+3</v>
      </c>
      <c r="F124" s="102">
        <v>37.931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AP44'!$C$8:$D$646,2,0)</f>
        <v>DA+3</v>
      </c>
      <c r="F125" s="102">
        <v>37.931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AP44'!$C$8:$D$646,2,0)</f>
        <v>DA+3</v>
      </c>
      <c r="F126" s="102">
        <v>37.931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AP44'!$C$8:$D$646,2,0)</f>
        <v>DB2+0</v>
      </c>
      <c r="F127" s="102">
        <v>59.501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AP44'!$C$8:$D$646,2,0)</f>
        <v>DA+0</v>
      </c>
      <c r="F128" s="102">
        <v>36.16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AP44'!$C$8:$D$646,2,0)</f>
        <v>DA+0</v>
      </c>
      <c r="F129" s="102">
        <v>36.16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AP44'!$C$8:$D$646,2,0)</f>
        <v>DA+9</v>
      </c>
      <c r="F130" s="102">
        <v>45.697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AP44'!$C$8:$D$646,2,0)</f>
        <v>DA+6</v>
      </c>
      <c r="F131" s="102">
        <v>43.804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AP44'!$C$8:$D$646,2,0)</f>
        <v>DA+3</v>
      </c>
      <c r="F132" s="102">
        <v>37.931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AP44'!$C$8:$D$646,2,0)</f>
        <v>DA+3</v>
      </c>
      <c r="F133" s="102">
        <v>37.931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AP44'!$C$8:$D$646,2,0)</f>
        <v>DA+3</v>
      </c>
      <c r="F134" s="223">
        <v>37.931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AP44'!$C$8:$D$646,2,0)</f>
        <v>DA+0</v>
      </c>
      <c r="F135" s="102">
        <v>36.16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AP44'!$C$8:$D$646,2,0)</f>
        <v>DA+3</v>
      </c>
      <c r="F136" s="102">
        <v>37.931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AP44'!$C$8:$D$646,2,0)</f>
        <v>DA+3</v>
      </c>
      <c r="F137" s="102">
        <v>37.931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AP44'!$C$8:$D$646,2,0)</f>
        <v>DA-1.5</v>
      </c>
      <c r="F138" s="102">
        <v>35.602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AP44'!$C$8:$D$646,2,0)</f>
        <v>DA+9</v>
      </c>
      <c r="F139" s="102">
        <v>45.697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AP44'!$C$8:$D$646,2,0)</f>
        <v>DA+0</v>
      </c>
      <c r="F140" s="102">
        <v>36.16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AP44'!$C$8:$D$646,2,0)</f>
        <v>DA+3</v>
      </c>
      <c r="F141" s="102">
        <v>37.931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AP44'!$C$8:$D$646,2,0)</f>
        <v>DA+6</v>
      </c>
      <c r="F142" s="102">
        <v>43.804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AP44'!$C$8:$D$646,2,0)</f>
        <v>DA+9</v>
      </c>
      <c r="F143" s="102">
        <v>45.697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AP44'!$C$8:$D$646,2,0)</f>
        <v>DB1+3</v>
      </c>
      <c r="F144" s="234">
        <v>57.963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AP44'!$C$8:$D$646,2,0)</f>
        <v>DA+3</v>
      </c>
      <c r="F145" s="102">
        <v>37.931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AP44'!$C$8:$D$646,2,0)</f>
        <v>DB1+0</v>
      </c>
      <c r="F146" s="102">
        <v>55.451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AP44'!$C$8:$D$646,2,0)</f>
        <v>DA+9</v>
      </c>
      <c r="F147" s="102">
        <v>45.697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AP44'!$C$8:$D$646,2,0)</f>
        <v>DA+3</v>
      </c>
      <c r="F148" s="102">
        <v>37.931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AP44'!$C$8:$D$646,2,0)</f>
        <v>DA+6</v>
      </c>
      <c r="F149" s="102">
        <v>43.804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AP44'!$C$8:$D$646,2,0)</f>
        <v>DA+0</v>
      </c>
      <c r="F150" s="102">
        <v>36.16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AP44'!$C$8:$D$646,2,0)</f>
        <v>DA+6</v>
      </c>
      <c r="F151" s="102">
        <v>43.804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AP44'!$C$8:$D$646,2,0)</f>
        <v>DA+0</v>
      </c>
      <c r="F152" s="102">
        <v>36.16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AP44'!$C$8:$D$646,2,0)</f>
        <v>DA+9</v>
      </c>
      <c r="F153" s="102">
        <v>45.697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AP44'!$C$8:$D$646,2,0)</f>
        <v>DA+6</v>
      </c>
      <c r="F154" s="102">
        <v>43.804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AP44'!$C$8:$D$646,2,0)</f>
        <v>DA+0</v>
      </c>
      <c r="F155" s="102">
        <v>36.16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AP44'!$C$8:$D$646,2,0)</f>
        <v>DA+9</v>
      </c>
      <c r="F156" s="102">
        <v>45.697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AP44'!$C$8:$D$646,2,0)</f>
        <v>DA+6</v>
      </c>
      <c r="F157" s="102">
        <v>43.804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AP44'!$C$8:$D$646,2,0)</f>
        <v>DA+3</v>
      </c>
      <c r="F158" s="102">
        <v>37.931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AP44'!$C$8:$D$646,2,0)</f>
        <v>DA+3</v>
      </c>
      <c r="F159" s="102">
        <v>37.931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AP44'!$C$8:$D$646,2,0)</f>
        <v>DA+0</v>
      </c>
      <c r="F160" s="102">
        <v>36.16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AP44'!$C$8:$D$646,2,0)</f>
        <v>DA+6</v>
      </c>
      <c r="F161" s="102">
        <v>43.804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AP44'!$C$8:$D$646,2,0)</f>
        <v>DA+0</v>
      </c>
      <c r="F162" s="102">
        <v>36.16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AP44'!$C$8:$D$646,2,0)</f>
        <v>DA+3</v>
      </c>
      <c r="F163" s="102">
        <v>37.931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si="5" ref="A166:A374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AP44'!$C$8:$D$646,2,0)</f>
        <v>DB2+0</v>
      </c>
      <c r="F166" s="102">
        <v>59.501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AP44'!$C$8:$D$646,2,0)</f>
        <v>DA+9</v>
      </c>
      <c r="F167" s="102">
        <v>45.697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AP44'!$C$8:$D$646,2,0)</f>
        <v>DB1+3</v>
      </c>
      <c r="F168" s="234">
        <v>57.963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AP44'!$C$8:$D$646,2,0)</f>
        <v>DB1+9</v>
      </c>
      <c r="F169" s="108">
        <v>66.776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AP44'!$C$8:$D$646,2,0)</f>
        <v>DA-1.5</v>
      </c>
      <c r="F170" s="102">
        <v>35.602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AP44'!$C$8:$D$646,2,0)</f>
        <v>DA+9</v>
      </c>
      <c r="F171" s="102">
        <v>45.697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AP44'!$C$8:$D$646,2,0)</f>
        <v>DA-1.5</v>
      </c>
      <c r="F172" s="102">
        <v>35.602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AP44'!$C$8:$D$646,2,0)</f>
        <v>DA-1.5</v>
      </c>
      <c r="F173" s="102">
        <v>35.602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AP44'!$C$8:$D$646,2,0)</f>
        <v>DA+6</v>
      </c>
      <c r="F174" s="102">
        <v>43.804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AP44'!$C$8:$D$646,2,0)</f>
        <v>DB1+0</v>
      </c>
      <c r="F175" s="223">
        <v>55.451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AP44'!$C$8:$D$646,2,0)</f>
        <v>DA+9</v>
      </c>
      <c r="F176" s="222">
        <v>45.697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35.602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37.931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37.931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AP44'!$C$8:$D$646,2,0)</f>
        <v>DA+3</v>
      </c>
      <c r="F181" s="102">
        <v>37.931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AP44'!$C$8:$D$646,2,0)</f>
        <v>DA-1.5</v>
      </c>
      <c r="F182" s="102">
        <v>35.602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AP44'!$C$8:$D$646,2,0)</f>
        <v>DA+0</v>
      </c>
      <c r="F183" s="102">
        <v>36.16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AP44'!$C$8:$D$646,2,0)</f>
        <v>DA+9</v>
      </c>
      <c r="F185" s="102">
        <v>45.697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AP44'!$C$8:$D$646,2,0)</f>
        <v>DA-1.5</v>
      </c>
      <c r="F186" s="102">
        <v>35.602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AP44'!$C$8:$D$646,2,0)</f>
        <v>DA+3</v>
      </c>
      <c r="F187" s="102">
        <v>37.931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AP44'!$C$8:$D$646,2,0)</f>
        <v>DA+6</v>
      </c>
      <c r="F188" s="102">
        <v>43.804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AP44'!$C$8:$D$646,2,0)</f>
        <v>DA+0</v>
      </c>
      <c r="F189" s="102">
        <v>36.16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AP44'!$C$8:$D$646,2,0)</f>
        <v>DA+3</v>
      </c>
      <c r="F190" s="102">
        <v>37.931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AP44'!$C$8:$D$646,2,0)</f>
        <v>DA+9</v>
      </c>
      <c r="F191" s="102">
        <v>45.697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AP44'!$C$8:$D$646,2,0)</f>
        <v>DA+3</v>
      </c>
      <c r="F192" s="102">
        <v>37.931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AP44'!$C$8:$D$646,2,0)</f>
        <v>DB1+3</v>
      </c>
      <c r="F194" s="234">
        <v>57.963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AP44'!$C$8:$D$646,2,0)</f>
        <v>DA+6</v>
      </c>
      <c r="F195" s="102">
        <v>43.804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AP44'!$C$8:$D$646,2,0)</f>
        <v>DA+9</v>
      </c>
      <c r="F196" s="102">
        <v>45.697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AP44'!$C$8:$D$646,2,0)</f>
        <v>DA+9</v>
      </c>
      <c r="F197" s="102">
        <v>45.697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AP44'!$C$8:$D$646,2,0)</f>
        <v>DA+3</v>
      </c>
      <c r="F198" s="102">
        <v>37.931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AP44'!$C$8:$D$646,2,0)</f>
        <v>DA+3</v>
      </c>
      <c r="F199" s="102">
        <v>37.931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AP44'!$C$8:$D$646,2,0)</f>
        <v>DA+3</v>
      </c>
      <c r="F200" s="102">
        <v>37.931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AP44'!$C$8:$D$646,2,0)</f>
        <v>DA+9</v>
      </c>
      <c r="F202" s="102">
        <v>45.697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AP44'!$C$8:$D$646,2,0)</f>
        <v>DB1+0</v>
      </c>
      <c r="F203" s="102">
        <v>55.451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AP44'!$C$8:$D$646,2,0)</f>
        <v>DA+0</v>
      </c>
      <c r="F204" s="102">
        <v>36.16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7" customFormat="1" ht="15.75" customHeight="1">
      <c r="A205" s="543">
        <f t="shared" si="5"/>
        <v>197</v>
      </c>
      <c r="B205" s="150" t="s">
        <v>697</v>
      </c>
      <c r="C205" s="543">
        <v>30</v>
      </c>
      <c r="D205" s="591" t="s">
        <v>498</v>
      </c>
      <c r="E205" s="581" t="str">
        <f>VLOOKUP(D205,'TS Gantry - AP44'!$C$8:$D$646,2,0)</f>
        <v>DC2+0</v>
      </c>
      <c r="F205" s="592">
        <v>82.998</v>
      </c>
      <c r="G205" s="579">
        <v>46089</v>
      </c>
      <c r="H205" s="494">
        <v>46112</v>
      </c>
      <c r="I205" s="593" t="s">
        <v>750</v>
      </c>
      <c r="J205" s="593" t="s">
        <v>719</v>
      </c>
      <c r="K205" s="593" t="s">
        <v>648</v>
      </c>
      <c r="L205" s="593" t="str">
        <f>VLOOKUP(D205,'TS Gantry - AP44'!$C$8:$X$638,22,FALSE)</f>
        <v>CHHATASAR</v>
      </c>
      <c r="M205" s="593" t="str">
        <f>VLOOKUP(D205,'TS Gantry - AP44'!$C$8:$Y$638,23,FALSE)</f>
        <v>LUNKARANSAR</v>
      </c>
      <c r="N205" s="593" t="str">
        <f>VLOOKUP(D205,'TS Gantry - AP44'!$C$8:$Z$638,24,FALSE)</f>
        <v>BIKANER</v>
      </c>
      <c r="O205" s="543"/>
      <c r="P205" s="543"/>
      <c r="Q205" s="594"/>
      <c r="R205" s="594"/>
      <c r="S205" s="543"/>
      <c r="T205" s="595"/>
      <c r="U205" s="556"/>
      <c r="V205" s="556"/>
      <c r="W205" s="556"/>
      <c r="X205" s="556"/>
      <c r="Y205" s="556"/>
      <c r="Z205" s="556"/>
      <c r="AA205" s="556"/>
    </row>
    <row r="206" spans="1:27" s="587" customFormat="1" ht="15.75" customHeight="1">
      <c r="A206" s="549">
        <f t="shared" si="5"/>
        <v>198</v>
      </c>
      <c r="B206" s="150" t="s">
        <v>697</v>
      </c>
      <c r="C206" s="549">
        <v>31</v>
      </c>
      <c r="D206" s="600" t="s">
        <v>566</v>
      </c>
      <c r="E206" s="549" t="str">
        <f>VLOOKUP(D206,'TS Gantry - AP44'!$C$8:$D$646,2,0)</f>
        <v>DA+9</v>
      </c>
      <c r="F206" s="601">
        <v>45.697</v>
      </c>
      <c r="G206" s="584">
        <v>46102</v>
      </c>
      <c r="H206" s="602">
        <v>46112</v>
      </c>
      <c r="I206" s="585" t="s">
        <v>718</v>
      </c>
      <c r="J206" s="585" t="s">
        <v>729</v>
      </c>
      <c r="K206" s="585" t="s">
        <v>648</v>
      </c>
      <c r="L206" s="585" t="str">
        <f>VLOOKUP(D206,'TS Gantry - AP44'!$C$8:$X$638,22,FALSE)</f>
        <v>NAHARSARA</v>
      </c>
      <c r="M206" s="585" t="str">
        <f>VLOOKUP(D206,'TS Gantry - AP44'!$C$8:$Y$638,23,FALSE)</f>
        <v>SARDARSHAHAR</v>
      </c>
      <c r="N206" s="585" t="str">
        <f>VLOOKUP(D206,'TS Gantry - AP44'!$C$8:$Z$638,24,FALSE)</f>
        <v>CHURU</v>
      </c>
      <c r="O206" s="603"/>
      <c r="P206" s="603"/>
      <c r="Q206" s="604"/>
      <c r="R206" s="604"/>
      <c r="S206" s="603"/>
      <c r="T206" s="605"/>
      <c r="U206" s="549"/>
      <c r="V206" s="549"/>
      <c r="W206" s="549"/>
      <c r="X206" s="549"/>
      <c r="Y206" s="549"/>
      <c r="Z206" s="549"/>
      <c r="AA206" s="549"/>
    </row>
    <row r="207" spans="1:27" s="557" customFormat="1" ht="15.75" customHeight="1">
      <c r="A207" s="543">
        <f t="shared" si="5"/>
        <v>199</v>
      </c>
      <c r="B207" s="150" t="s">
        <v>697</v>
      </c>
      <c r="C207" s="543">
        <v>32</v>
      </c>
      <c r="D207" s="596" t="s">
        <v>562</v>
      </c>
      <c r="E207" s="597" t="s">
        <v>246</v>
      </c>
      <c r="F207" s="545">
        <v>45.697</v>
      </c>
      <c r="G207" s="598">
        <v>46110</v>
      </c>
      <c r="H207" s="553">
        <v>46114</v>
      </c>
      <c r="I207" s="554" t="s">
        <v>717</v>
      </c>
      <c r="J207" s="554" t="s">
        <v>729</v>
      </c>
      <c r="K207" s="554" t="s">
        <v>648</v>
      </c>
      <c r="L207" s="554" t="s">
        <v>1198</v>
      </c>
      <c r="M207" s="554" t="s">
        <v>759</v>
      </c>
      <c r="N207" s="554" t="s">
        <v>760</v>
      </c>
      <c r="O207" s="516"/>
      <c r="P207" s="516"/>
      <c r="Q207" s="599"/>
      <c r="R207" s="599"/>
      <c r="S207" s="516"/>
      <c r="T207" s="516"/>
      <c r="U207" s="556"/>
      <c r="V207" s="556"/>
      <c r="W207" s="556"/>
      <c r="X207" s="556"/>
      <c r="Y207" s="556"/>
      <c r="Z207" s="556"/>
      <c r="AA207" s="556"/>
    </row>
    <row r="208" spans="1:27" ht="15.75" customHeight="1">
      <c r="A208" s="549">
        <f t="shared" si="5"/>
        <v>200</v>
      </c>
      <c r="B208" s="150" t="s">
        <v>697</v>
      </c>
      <c r="C208" s="549">
        <v>33</v>
      </c>
      <c r="D208" s="208" t="s">
        <v>583</v>
      </c>
      <c r="E208" s="108" t="s">
        <v>257</v>
      </c>
      <c r="F208" s="544">
        <v>37.931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1209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697</v>
      </c>
      <c r="C209" s="543">
        <v>34</v>
      </c>
      <c r="D209" s="176" t="s">
        <v>270</v>
      </c>
      <c r="E209" s="108" t="str">
        <f>VLOOKUP(D209,'TS Gantry - AP44'!$C$8:$D$646,2,0)</f>
        <v>DD45+0</v>
      </c>
      <c r="F209" s="571">
        <v>73.244548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9">
        <f t="shared" si="5"/>
        <v>202</v>
      </c>
      <c r="B210" s="150" t="s">
        <v>697</v>
      </c>
      <c r="C210" s="549">
        <v>35</v>
      </c>
      <c r="D210" s="208" t="s">
        <v>604</v>
      </c>
      <c r="E210" s="108" t="str">
        <f>VLOOKUP(D210,'TS Gantry - AP44'!$C$8:$D$646,2,0)</f>
        <v>DA+0</v>
      </c>
      <c r="F210" s="102">
        <v>36.16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s="557" customFormat="1" ht="15.75" customHeight="1">
      <c r="A211" s="543">
        <f t="shared" si="5"/>
        <v>203</v>
      </c>
      <c r="B211" s="543" t="s">
        <v>697</v>
      </c>
      <c r="C211" s="543">
        <v>36</v>
      </c>
      <c r="D211" s="527" t="s">
        <v>558</v>
      </c>
      <c r="E211" s="581" t="str">
        <f>VLOOKUP(D211,'TS Gantry - AP44'!$C$8:$D$646,2,0)</f>
        <v>DA+9</v>
      </c>
      <c r="F211" s="630">
        <v>45.697</v>
      </c>
      <c r="G211" s="494">
        <v>46115</v>
      </c>
      <c r="H211" s="579">
        <v>46119</v>
      </c>
      <c r="I211" s="593" t="s">
        <v>717</v>
      </c>
      <c r="J211" s="593" t="s">
        <v>715</v>
      </c>
      <c r="K211" s="593" t="s">
        <v>648</v>
      </c>
      <c r="L211" s="593" t="str">
        <f>VLOOKUP(D211,'TS Gantry - AP44'!$C$8:$X$638,22,FALSE)</f>
        <v>LODSAR</v>
      </c>
      <c r="M211" s="593" t="str">
        <f>VLOOKUP(D211,'TS Gantry - AP44'!$C$8:$Y$638,23,FALSE)</f>
        <v>SARDARSHAHAR</v>
      </c>
      <c r="N211" s="593" t="str">
        <f>VLOOKUP(D211,'TS Gantry - AP44'!$C$8:$Z$638,24,FALSE)</f>
        <v>CHURU</v>
      </c>
      <c r="O211" s="631"/>
      <c r="P211" s="631"/>
      <c r="Q211" s="632"/>
      <c r="R211" s="632"/>
      <c r="S211" s="631"/>
      <c r="T211" s="528"/>
      <c r="U211" s="556"/>
      <c r="V211" s="556"/>
      <c r="W211" s="556"/>
      <c r="X211" s="556"/>
      <c r="Y211" s="556"/>
      <c r="Z211" s="556"/>
      <c r="AA211" s="556"/>
    </row>
    <row r="212" spans="1:27" s="587" customFormat="1" ht="15.75" customHeight="1">
      <c r="A212" s="549">
        <f t="shared" si="5"/>
        <v>204</v>
      </c>
      <c r="B212" s="549" t="s">
        <v>697</v>
      </c>
      <c r="C212" s="549">
        <v>37</v>
      </c>
      <c r="D212" s="636" t="s">
        <v>584</v>
      </c>
      <c r="E212" s="549" t="str">
        <f>VLOOKUP(D212,'TS Gantry - AP44'!$C$8:$D$646,2,0)</f>
        <v>DA+3</v>
      </c>
      <c r="F212" s="601">
        <v>37.931</v>
      </c>
      <c r="G212" s="602">
        <v>46115</v>
      </c>
      <c r="H212" s="584">
        <v>46120</v>
      </c>
      <c r="I212" s="585" t="s">
        <v>749</v>
      </c>
      <c r="J212" s="585" t="s">
        <v>713</v>
      </c>
      <c r="K212" s="585" t="s">
        <v>648</v>
      </c>
      <c r="L212" s="585" t="str">
        <f>VLOOKUP(D212,'TS Gantry - AP44'!$C$8:$X$638,22,FALSE)</f>
        <v>HALASAR</v>
      </c>
      <c r="M212" s="585" t="str">
        <f>VLOOKUP(D212,'TS Gantry - AP44'!$C$8:$Y$638,23,FALSE)</f>
        <v>SARDARSHAHAR</v>
      </c>
      <c r="N212" s="585" t="str">
        <f>VLOOKUP(D212,'TS Gantry - AP44'!$C$8:$Z$638,24,FALSE)</f>
        <v>CHURU</v>
      </c>
      <c r="O212" s="637"/>
      <c r="P212" s="637"/>
      <c r="Q212" s="604"/>
      <c r="R212" s="604"/>
      <c r="S212" s="637"/>
      <c r="T212" s="603"/>
      <c r="U212" s="549"/>
      <c r="V212" s="549"/>
      <c r="W212" s="549"/>
      <c r="X212" s="549"/>
      <c r="Y212" s="549"/>
      <c r="Z212" s="549"/>
      <c r="AA212" s="549"/>
    </row>
    <row r="213" spans="1:27" s="557" customFormat="1" ht="15" customHeight="1">
      <c r="A213" s="543">
        <f t="shared" si="5"/>
        <v>205</v>
      </c>
      <c r="B213" s="549" t="s">
        <v>697</v>
      </c>
      <c r="C213" s="543">
        <v>38</v>
      </c>
      <c r="D213" s="633" t="s">
        <v>288</v>
      </c>
      <c r="E213" s="551" t="s">
        <v>250</v>
      </c>
      <c r="F213" s="544">
        <v>36.16</v>
      </c>
      <c r="G213" s="553">
        <v>46082</v>
      </c>
      <c r="H213" s="553">
        <v>46124</v>
      </c>
      <c r="I213" s="554" t="s">
        <v>723</v>
      </c>
      <c r="J213" s="554" t="s">
        <v>712</v>
      </c>
      <c r="K213" s="554" t="s">
        <v>648</v>
      </c>
      <c r="L213" s="554" t="s">
        <v>1056</v>
      </c>
      <c r="M213" s="554" t="s">
        <v>762</v>
      </c>
      <c r="N213" s="554" t="s">
        <v>757</v>
      </c>
      <c r="O213" s="551"/>
      <c r="P213" s="551"/>
      <c r="Q213" s="634"/>
      <c r="R213" s="634"/>
      <c r="S213" s="551"/>
      <c r="T213" s="635"/>
      <c r="U213" s="556"/>
      <c r="V213" s="556"/>
      <c r="W213" s="556"/>
      <c r="X213" s="556"/>
      <c r="Y213" s="556"/>
      <c r="Z213" s="556"/>
      <c r="AA213" s="556"/>
    </row>
    <row r="214" spans="1:27" s="567" customFormat="1" ht="15.75" customHeight="1" thickBot="1">
      <c r="A214" s="549">
        <f t="shared" si="5"/>
        <v>206</v>
      </c>
      <c r="B214" s="588" t="s">
        <v>697</v>
      </c>
      <c r="C214" s="588">
        <v>39</v>
      </c>
      <c r="D214" s="638" t="s">
        <v>585</v>
      </c>
      <c r="E214" s="564" t="s">
        <v>257</v>
      </c>
      <c r="F214" s="606">
        <v>37.931</v>
      </c>
      <c r="G214" s="607">
        <v>46122</v>
      </c>
      <c r="H214" s="562">
        <v>46124</v>
      </c>
      <c r="I214" s="639" t="s">
        <v>749</v>
      </c>
      <c r="J214" s="640" t="s">
        <v>713</v>
      </c>
      <c r="K214" s="608" t="s">
        <v>648</v>
      </c>
      <c r="L214" s="608" t="s">
        <v>1209</v>
      </c>
      <c r="M214" s="608" t="s">
        <v>759</v>
      </c>
      <c r="N214" s="608" t="s">
        <v>760</v>
      </c>
      <c r="O214" s="609"/>
      <c r="P214" s="609"/>
      <c r="Q214" s="610"/>
      <c r="R214" s="610"/>
      <c r="S214" s="609"/>
      <c r="T214" s="611"/>
      <c r="U214" s="566"/>
      <c r="V214" s="566"/>
      <c r="W214" s="566"/>
      <c r="X214" s="566"/>
      <c r="Y214" s="566"/>
      <c r="Z214" s="566"/>
      <c r="AA214" s="566"/>
    </row>
    <row r="215" spans="1:27" ht="15.75" customHeight="1">
      <c r="A215" s="543">
        <f t="shared" si="5"/>
        <v>207</v>
      </c>
      <c r="B215" s="548" t="s">
        <v>698</v>
      </c>
      <c r="C215" s="150">
        <v>1</v>
      </c>
      <c r="D215" s="176" t="s">
        <v>534</v>
      </c>
      <c r="E215" s="108" t="str">
        <f>VLOOKUP(D215,'TS Gantry - AP44'!$C$8:$D$646,2,0)</f>
        <v>DA+3</v>
      </c>
      <c r="F215" s="601">
        <v>37.931</v>
      </c>
      <c r="G215" s="85">
        <v>46110</v>
      </c>
      <c r="H215" s="103">
        <v>46126</v>
      </c>
      <c r="I215" s="593" t="s">
        <v>751</v>
      </c>
      <c r="J215" s="153" t="s">
        <v>711</v>
      </c>
      <c r="K215" s="153" t="s">
        <v>648</v>
      </c>
      <c r="L215" s="153" t="str">
        <f>VLOOKUP(D215,'TS Gantry - AP44'!$C$8:$X$638,22,FALSE)</f>
        <v>KEEKASAR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43">
        <f t="shared" si="5"/>
        <v>208</v>
      </c>
      <c r="B216" s="548" t="s">
        <v>698</v>
      </c>
      <c r="C216" s="150">
        <v>2</v>
      </c>
      <c r="D216" s="574" t="s">
        <v>258</v>
      </c>
      <c r="E216" s="108" t="str">
        <f>VLOOKUP(D216,'TS Gantry - AP44'!$C$8:$D$646,2,0)</f>
        <v>DA+9</v>
      </c>
      <c r="F216" s="630">
        <v>45.697</v>
      </c>
      <c r="G216" s="85">
        <v>46118</v>
      </c>
      <c r="H216" s="103">
        <v>46126</v>
      </c>
      <c r="I216" s="585" t="s">
        <v>723</v>
      </c>
      <c r="J216" s="554" t="s">
        <v>712</v>
      </c>
      <c r="K216" s="153" t="s">
        <v>648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9">
        <f t="shared" si="5"/>
        <v>209</v>
      </c>
      <c r="B217" s="548" t="s">
        <v>698</v>
      </c>
      <c r="C217" s="150">
        <v>3</v>
      </c>
      <c r="D217" s="208" t="s">
        <v>608</v>
      </c>
      <c r="E217" s="108" t="str">
        <f>VLOOKUP(D217,'TS Gantry - AP44'!$C$8:$D$646,2,0)</f>
        <v>DA+3</v>
      </c>
      <c r="F217" s="601">
        <v>37.931</v>
      </c>
      <c r="G217" s="103">
        <v>46119</v>
      </c>
      <c r="H217" s="103">
        <v>46126</v>
      </c>
      <c r="I217" s="585" t="s">
        <v>743</v>
      </c>
      <c r="J217" s="153" t="s">
        <v>729</v>
      </c>
      <c r="K217" s="153" t="s">
        <v>648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43">
        <f t="shared" si="5"/>
        <v>210</v>
      </c>
      <c r="B218" s="548" t="s">
        <v>698</v>
      </c>
      <c r="C218" s="150">
        <v>4</v>
      </c>
      <c r="D218" s="210" t="s">
        <v>592</v>
      </c>
      <c r="E218" s="108" t="str">
        <f>VLOOKUP(D218,'TS Gantry - AP44'!$C$8:$D$646,2,0)</f>
        <v>DB2+0</v>
      </c>
      <c r="F218" s="102">
        <v>59.501</v>
      </c>
      <c r="G218" s="85">
        <v>46120</v>
      </c>
      <c r="H218" s="612">
        <v>46129</v>
      </c>
      <c r="I218" s="585" t="s">
        <v>717</v>
      </c>
      <c r="J218" s="613" t="s">
        <v>715</v>
      </c>
      <c r="K218" s="153" t="s">
        <v>648</v>
      </c>
      <c r="L218" s="153" t="str">
        <f>VLOOKUP(D218,'TS Gantry - AP44'!$C$8:$X$638,22,FALSE)</f>
        <v>MALSAR</v>
      </c>
      <c r="M218" s="153" t="str">
        <f>VLOOKUP(D218,'TS Gantry - AP44'!$C$8:$Y$638,23,FALSE)</f>
        <v>SARDARSHAHAR</v>
      </c>
      <c r="N218" s="153" t="str">
        <f>VLOOKUP(D218,'TS Gantry - AP44'!$C$8:$Z$638,24,FALSE)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s="557" customFormat="1" ht="15.75" customHeight="1">
      <c r="A219" s="543">
        <f t="shared" si="5"/>
        <v>211</v>
      </c>
      <c r="B219" s="548" t="s">
        <v>698</v>
      </c>
      <c r="C219" s="150">
        <v>5</v>
      </c>
      <c r="D219" s="633" t="s">
        <v>537</v>
      </c>
      <c r="E219" s="551" t="str">
        <f>VLOOKUP(D219,'TS Gantry - AP44'!$C$8:$D$646,2,0)</f>
        <v>DA+0</v>
      </c>
      <c r="F219" s="551"/>
      <c r="G219" s="553">
        <v>46052</v>
      </c>
      <c r="H219" s="553"/>
      <c r="I219" s="554" t="s">
        <v>745</v>
      </c>
      <c r="J219" s="554"/>
      <c r="K219" s="554" t="s">
        <v>648</v>
      </c>
      <c r="L219" s="554" t="str">
        <f>VLOOKUP(D219,'TS Gantry - AP44'!$C$8:$X$638,22,FALSE)</f>
        <v>SONPALSAR</v>
      </c>
      <c r="M219" s="554" t="str">
        <f>VLOOKUP(D219,'TS Gantry - AP44'!$C$8:$Y$638,23,FALSE)</f>
        <v>SARDARSHAHAR</v>
      </c>
      <c r="N219" s="554" t="str">
        <f>VLOOKUP(D219,'TS Gantry - AP44'!$C$8:$Z$638,24,FALSE)</f>
        <v>CHURU</v>
      </c>
      <c r="O219" s="551"/>
      <c r="P219" s="551"/>
      <c r="Q219" s="634"/>
      <c r="R219" s="634"/>
      <c r="S219" s="551"/>
      <c r="T219" s="635"/>
      <c r="U219" s="556"/>
      <c r="V219" s="556"/>
      <c r="W219" s="556"/>
      <c r="X219" s="556"/>
      <c r="Y219" s="556"/>
      <c r="Z219" s="556"/>
      <c r="AA219" s="556"/>
    </row>
    <row r="220" spans="1:27" ht="15.75" customHeight="1">
      <c r="A220" s="549">
        <f t="shared" si="5"/>
        <v>212</v>
      </c>
      <c r="B220" s="548" t="s">
        <v>698</v>
      </c>
      <c r="C220" s="150">
        <v>6</v>
      </c>
      <c r="D220" s="235" t="s">
        <v>609</v>
      </c>
      <c r="E220" s="108" t="str">
        <f>VLOOKUP(D220,'TS Gantry - AP44'!$C$8:$D$646,2,0)</f>
        <v>DA+3</v>
      </c>
      <c r="F220" s="108"/>
      <c r="G220" s="85">
        <v>46126</v>
      </c>
      <c r="H220" s="103"/>
      <c r="I220" s="585" t="s">
        <v>743</v>
      </c>
      <c r="J220" s="153"/>
      <c r="K220" s="153" t="s">
        <v>648</v>
      </c>
      <c r="L220" s="153" t="str">
        <f>VLOOKUP(D220,'TS Gantry - AP44'!$C$8:$X$638,22,FALSE)</f>
        <v>HALASAR</v>
      </c>
      <c r="M220" s="153" t="str">
        <f>VLOOKUP(D220,'TS Gantry - AP44'!$C$8:$Y$638,23,FALSE)</f>
        <v>SARDARSHAHAR</v>
      </c>
      <c r="N220" s="153" t="str">
        <f>VLOOKUP(D220,'TS Gantry - AP44'!$C$8:$Z$638,24,FALSE)</f>
        <v>CHURU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3">
        <f t="shared" si="5"/>
        <v>213</v>
      </c>
      <c r="B221" s="548" t="s">
        <v>698</v>
      </c>
      <c r="C221" s="150">
        <v>7</v>
      </c>
      <c r="D221" s="235" t="s">
        <v>546</v>
      </c>
      <c r="E221" s="108" t="str">
        <f>VLOOKUP(D221,'TS Gantry - AP44'!$C$8:$D$646,2,0)</f>
        <v>DA+9</v>
      </c>
      <c r="F221" s="108"/>
      <c r="G221" s="85">
        <v>46130</v>
      </c>
      <c r="H221" s="103"/>
      <c r="I221" s="585" t="s">
        <v>717</v>
      </c>
      <c r="J221" s="153"/>
      <c r="K221" s="153" t="s">
        <v>648</v>
      </c>
      <c r="L221" s="153" t="str">
        <f>VLOOKUP(D221,'TS Gantry - AP44'!$C$8:$X$638,22,FALSE)</f>
        <v>SONPALSAR</v>
      </c>
      <c r="M221" s="153" t="str">
        <f>VLOOKUP(D221,'TS Gantry - AP44'!$C$8:$Y$638,23,FALSE)</f>
        <v>SARDARSHAHAR</v>
      </c>
      <c r="N221" s="153" t="str">
        <f>VLOOKUP(D221,'TS Gantry - AP44'!$C$8:$Z$638,24,FALSE)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3">
        <f t="shared" si="5"/>
        <v>214</v>
      </c>
      <c r="B222" s="614"/>
      <c r="C222" s="150"/>
      <c r="D222" s="245"/>
      <c r="E222" s="241"/>
      <c r="F222" s="241"/>
      <c r="G222" s="85"/>
      <c r="H222" s="103"/>
      <c r="I222" s="153"/>
      <c r="J222" s="153"/>
      <c r="K222" s="153" t="s">
        <v>648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9">
        <f t="shared" si="5"/>
        <v>215</v>
      </c>
      <c r="B223" s="614"/>
      <c r="C223" s="150"/>
      <c r="D223" s="245"/>
      <c r="E223" s="108"/>
      <c r="F223" s="108"/>
      <c r="G223" s="85"/>
      <c r="H223" s="103"/>
      <c r="I223" s="153"/>
      <c r="J223" s="153"/>
      <c r="K223" s="153" t="s">
        <v>648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9">
        <f t="shared" si="5"/>
        <v>216</v>
      </c>
      <c r="B224" s="614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3">
        <f t="shared" si="5"/>
        <v>217</v>
      </c>
      <c r="B225" s="614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648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648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648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648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648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648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648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648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648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648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648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648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648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648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648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648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648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4:U374"/>
  <mergeCells count="3">
    <mergeCell ref="A1:T1"/>
    <mergeCell ref="A2:T2"/>
    <mergeCell ref="A3:J3"/>
  </mergeCells>
  <printOptions horizontalCentered="1"/>
  <pageMargins left="0" right="0.2" top="0.5" bottom="0.5" header="0" footer="0"/>
  <pageSetup orientation="portrait" paperSize="9" scale="65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423"/>
  <sheetViews>
    <sheetView workbookViewId="0" topLeftCell="A35">
      <selection pane="topLeft" activeCell="G55" sqref="G55"/>
    </sheetView>
  </sheetViews>
  <sheetFormatPr defaultColWidth="14.4242857142857" defaultRowHeight="15" customHeight="1"/>
  <cols>
    <col min="1" max="1" width="9.28571428571429" customWidth="1"/>
    <col min="2" max="2" width="9.14285714285714" customWidth="1"/>
    <col min="3" max="3" width="11.7142857142857" customWidth="1"/>
    <col min="4" max="4" width="13.4285714285714" customWidth="1"/>
    <col min="5" max="5" width="11.2857142857143" customWidth="1"/>
    <col min="6" max="6" width="11.1428571428571" customWidth="1"/>
    <col min="7" max="7" width="20" customWidth="1"/>
    <col min="8" max="8" width="22.2857142857143" customWidth="1"/>
    <col min="9" max="9" width="15.4285714285714" customWidth="1"/>
    <col min="10" max="26" width="9.14285714285714" customWidth="1"/>
  </cols>
  <sheetData>
    <row r="1" spans="1:26" ht="15.75">
      <c r="A1" s="754" t="str">
        <f>Foundation!A1</f>
        <v>KEC International Limited</v>
      </c>
      <c r="B1" s="669"/>
      <c r="C1" s="669"/>
      <c r="D1" s="669"/>
      <c r="E1" s="669"/>
      <c r="F1" s="669"/>
      <c r="G1" s="669"/>
      <c r="H1" s="669"/>
      <c r="I1" s="65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54" t="str">
        <f>Foundation!A2</f>
        <v>765 kV D/C Bikaner IV PS to Siwani II (Part-01) TL</v>
      </c>
      <c r="B2" s="669"/>
      <c r="C2" s="669"/>
      <c r="D2" s="669"/>
      <c r="E2" s="669"/>
      <c r="F2" s="669"/>
      <c r="G2" s="669"/>
      <c r="H2" s="669"/>
      <c r="I2" s="65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57" t="s">
        <v>764</v>
      </c>
      <c r="B3" s="669"/>
      <c r="C3" s="669"/>
      <c r="D3" s="669"/>
      <c r="E3" s="669"/>
      <c r="F3" s="669"/>
      <c r="G3" s="669"/>
      <c r="H3" s="657"/>
      <c r="I3" s="247">
        <f ca="1">'Summary E'!M1</f>
        <v>46132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thickBot="1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5">
      <c r="A5" s="251">
        <v>1</v>
      </c>
      <c r="B5" s="108" t="s">
        <v>697</v>
      </c>
      <c r="C5" s="252" t="s">
        <v>407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253">
        <v>2</v>
      </c>
      <c r="B6" s="150" t="s">
        <v>697</v>
      </c>
      <c r="C6" s="176" t="s">
        <v>408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>
      <c r="A7" s="253">
        <v>3</v>
      </c>
      <c r="B7" s="150" t="s">
        <v>697</v>
      </c>
      <c r="C7" s="176" t="s">
        <v>409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 thickBot="1">
      <c r="A8" s="254">
        <v>4</v>
      </c>
      <c r="B8" s="150" t="s">
        <v>697</v>
      </c>
      <c r="C8" s="176" t="s">
        <v>406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251">
        <v>5</v>
      </c>
      <c r="B9" s="150" t="s">
        <v>697</v>
      </c>
      <c r="C9" s="210" t="s">
        <v>405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253">
        <v>6</v>
      </c>
      <c r="B10" s="150" t="s">
        <v>697</v>
      </c>
      <c r="C10" s="210" t="s">
        <v>404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>
      <c r="A11" s="253">
        <v>7</v>
      </c>
      <c r="B11" s="150" t="s">
        <v>697</v>
      </c>
      <c r="C11" s="210" t="s">
        <v>403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>
      <c r="A12" s="253">
        <v>8</v>
      </c>
      <c r="B12" s="150" t="s">
        <v>697</v>
      </c>
      <c r="C12" s="210" t="s">
        <v>401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>
      <c r="A13" s="253">
        <v>9</v>
      </c>
      <c r="B13" s="150" t="s">
        <v>697</v>
      </c>
      <c r="C13" s="210" t="s">
        <v>351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253">
        <v>10</v>
      </c>
      <c r="B14" s="150" t="s">
        <v>697</v>
      </c>
      <c r="C14" s="210" t="s">
        <v>352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253">
        <v>11</v>
      </c>
      <c r="B15" s="150" t="s">
        <v>697</v>
      </c>
      <c r="C15" s="210" t="s">
        <v>353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253">
        <v>12</v>
      </c>
      <c r="B16" s="150" t="s">
        <v>697</v>
      </c>
      <c r="C16" s="210" t="s">
        <v>356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>
      <c r="A17" s="253">
        <v>13</v>
      </c>
      <c r="B17" s="150" t="s">
        <v>697</v>
      </c>
      <c r="C17" s="210" t="s">
        <v>357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253">
        <v>14</v>
      </c>
      <c r="B18" s="150" t="s">
        <v>697</v>
      </c>
      <c r="C18" s="210" t="s">
        <v>396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>
      <c r="A19" s="253">
        <v>15</v>
      </c>
      <c r="B19" s="150" t="s">
        <v>697</v>
      </c>
      <c r="C19" s="176" t="s">
        <v>398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 thickBot="1">
      <c r="A20" s="254">
        <v>16</v>
      </c>
      <c r="B20" s="184" t="s">
        <v>697</v>
      </c>
      <c r="C20" s="185" t="s">
        <v>388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0" t="s">
        <v>698</v>
      </c>
      <c r="C21" s="221" t="s">
        <v>390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9" t="s">
        <v>698</v>
      </c>
      <c r="C22" s="568" t="s">
        <v>391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9" t="s">
        <v>698</v>
      </c>
      <c r="C23" s="569" t="s">
        <v>392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9" t="s">
        <v>698</v>
      </c>
      <c r="C24" s="569" t="s">
        <v>395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9" t="s">
        <v>698</v>
      </c>
      <c r="C25" s="568" t="s">
        <v>399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9" t="s">
        <v>698</v>
      </c>
      <c r="C26" s="572" t="s">
        <v>400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9" t="s">
        <v>698</v>
      </c>
      <c r="C27" s="572" t="s">
        <v>394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9" t="s">
        <v>698</v>
      </c>
      <c r="C28" s="106" t="s">
        <v>397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9" t="s">
        <v>698</v>
      </c>
      <c r="C29" s="106" t="s">
        <v>439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9" t="s">
        <v>698</v>
      </c>
      <c r="C30" s="106" t="s">
        <v>441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9" t="s">
        <v>698</v>
      </c>
      <c r="C31" s="575" t="s">
        <v>443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9" t="s">
        <v>698</v>
      </c>
      <c r="C32" s="575" t="s">
        <v>452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9" t="s">
        <v>698</v>
      </c>
      <c r="C33" s="106" t="s">
        <v>448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9" t="s">
        <v>698</v>
      </c>
      <c r="C34" s="106" t="s">
        <v>360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9" t="s">
        <v>698</v>
      </c>
      <c r="C35" s="106" t="s">
        <v>459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9" t="s">
        <v>698</v>
      </c>
      <c r="C36" s="106" t="s">
        <v>468</v>
      </c>
      <c r="D36" s="150" t="str">
        <f>VLOOKUP(C36,'TS Gantry - AP44'!$C$8:$D$646,2,0)</f>
        <v>DA+0</v>
      </c>
      <c r="E36" s="546">
        <v>46123</v>
      </c>
      <c r="F36" s="546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9" t="s">
        <v>698</v>
      </c>
      <c r="C37" s="176" t="s">
        <v>473</v>
      </c>
      <c r="D37" s="150" t="str">
        <f>VLOOKUP(C37,'TS Gantry - AP44'!$C$8:$D$646,2,0)</f>
        <v>DA+0</v>
      </c>
      <c r="E37" s="546">
        <v>46123</v>
      </c>
      <c r="F37" s="546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549" t="s">
        <v>698</v>
      </c>
      <c r="C38" s="176" t="s">
        <v>319</v>
      </c>
      <c r="D38" s="150" t="str">
        <f>VLOOKUP(C38,'TS Gantry - AP44'!$C$8:$D$646,2,0)</f>
        <v>DA+6</v>
      </c>
      <c r="E38" s="546">
        <v>46125</v>
      </c>
      <c r="F38" s="546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643">
        <v>35</v>
      </c>
      <c r="B39" s="549" t="s">
        <v>698</v>
      </c>
      <c r="C39" s="176" t="s">
        <v>321</v>
      </c>
      <c r="D39" s="150" t="str">
        <f>VLOOKUP(C39,'TS Gantry - AP44'!$C$8:$D$646,2,0)</f>
        <v>DA+0</v>
      </c>
      <c r="E39" s="546">
        <v>46125</v>
      </c>
      <c r="F39" s="546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549">
        <v>36</v>
      </c>
      <c r="B40" s="642" t="s">
        <v>698</v>
      </c>
      <c r="C40" s="176" t="s">
        <v>322</v>
      </c>
      <c r="D40" s="150" t="str">
        <f>VLOOKUP(C40,'TS Gantry - AP44'!$C$8:$D$646,2,0)</f>
        <v>DA+0</v>
      </c>
      <c r="E40" s="546">
        <v>46126</v>
      </c>
      <c r="F40" s="546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549">
        <v>37</v>
      </c>
      <c r="B41" s="642" t="s">
        <v>698</v>
      </c>
      <c r="C41" s="176" t="s">
        <v>251</v>
      </c>
      <c r="D41" s="150" t="str">
        <f>VLOOKUP(C41,'TS Gantry - AP44'!$C$8:$D$646,2,0)</f>
        <v>DA+9</v>
      </c>
      <c r="E41" s="546">
        <v>46128</v>
      </c>
      <c r="F41" s="546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549">
        <v>38</v>
      </c>
      <c r="B42" s="642" t="s">
        <v>698</v>
      </c>
      <c r="C42" s="176" t="s">
        <v>323</v>
      </c>
      <c r="D42" s="150" t="str">
        <f>VLOOKUP(C42,'TS Gantry - AP44'!$C$8:$D$646,2,0)</f>
        <v>DA-1.5</v>
      </c>
      <c r="E42" s="546">
        <v>46130</v>
      </c>
      <c r="F42" s="546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549">
        <v>39</v>
      </c>
      <c r="B43" s="549" t="s">
        <v>698</v>
      </c>
      <c r="C43" s="568" t="s">
        <v>324</v>
      </c>
      <c r="D43" s="150" t="str">
        <f>VLOOKUP(C43,'TS Gantry - AP44'!$C$8:$D$646,2,0)</f>
        <v>DA+0</v>
      </c>
      <c r="E43" s="546">
        <v>46130</v>
      </c>
      <c r="F43" s="546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549">
        <v>40</v>
      </c>
      <c r="B44" s="549" t="s">
        <v>698</v>
      </c>
      <c r="C44" s="569" t="s">
        <v>325</v>
      </c>
      <c r="D44" s="150" t="str">
        <f>VLOOKUP(C44,'TS Gantry - AP44'!$C$8:$D$646,2,0)</f>
        <v>DA-1.5</v>
      </c>
      <c r="E44" s="546">
        <v>46131</v>
      </c>
      <c r="F44" s="546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6">
        <v>41</v>
      </c>
      <c r="B45" s="551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/>
  <mergeCells count="3">
    <mergeCell ref="A1:I1"/>
    <mergeCell ref="A2:I2"/>
    <mergeCell ref="A3:H3"/>
  </mergeCells>
  <pageMargins left="0.7" right="0.7" top="0.75" bottom="0.75" header="0" footer="0"/>
  <pageSetup orientation="portrait" paperSize="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406"/>
  <sheetViews>
    <sheetView showGridLines="0" workbookViewId="0" topLeftCell="A1">
      <selection pane="topLeft" activeCell="M8" sqref="M8:O8"/>
    </sheetView>
  </sheetViews>
  <sheetFormatPr defaultColWidth="14.4242857142857" defaultRowHeight="15" customHeight="1"/>
  <cols>
    <col min="1" max="1" width="3.57142857142857" customWidth="1"/>
    <col min="2" max="2" width="5.42857142857143" customWidth="1"/>
    <col min="3" max="3" width="6.28571428571429" customWidth="1"/>
    <col min="4" max="4" width="7.71428571428571" customWidth="1"/>
    <col min="5" max="5" width="6.28571428571429" customWidth="1"/>
    <col min="6" max="6" width="7.71428571428571" customWidth="1"/>
    <col min="7" max="7" width="6.28571428571429" customWidth="1"/>
    <col min="8" max="8" width="7.71428571428571" customWidth="1"/>
    <col min="9" max="9" width="6.28571428571429" customWidth="1"/>
    <col min="10" max="10" width="7.71428571428571" customWidth="1"/>
    <col min="11" max="11" width="6.28571428571429" customWidth="1"/>
    <col min="12" max="12" width="7.71428571428571" customWidth="1"/>
    <col min="13" max="13" width="6.28571428571429" customWidth="1"/>
    <col min="14" max="14" width="7.71428571428571" customWidth="1"/>
    <col min="15" max="15" width="6.28571428571429" customWidth="1"/>
    <col min="16" max="16" width="7.71428571428571" customWidth="1"/>
    <col min="17" max="17" width="6.28571428571429" customWidth="1"/>
    <col min="18" max="18" width="7.71428571428571" customWidth="1"/>
    <col min="19" max="19" width="6.28571428571429" customWidth="1"/>
    <col min="20" max="20" width="7.71428571428571" customWidth="1"/>
    <col min="21" max="21" width="6.28571428571429" customWidth="1"/>
    <col min="22" max="22" width="7.71428571428571" customWidth="1"/>
    <col min="23" max="23" width="6.28571428571429" customWidth="1"/>
    <col min="24" max="24" width="7.71428571428571" customWidth="1"/>
    <col min="25" max="25" width="6.28571428571429" customWidth="1"/>
    <col min="26" max="26" width="7.71428571428571" customWidth="1"/>
    <col min="27" max="27" width="6.28571428571429" customWidth="1"/>
    <col min="28" max="28" width="7.71428571428571" customWidth="1"/>
    <col min="29" max="29" width="6.28571428571429" customWidth="1"/>
    <col min="30" max="30" width="7.71428571428571" customWidth="1"/>
    <col min="31" max="31" width="6.28571428571429" customWidth="1"/>
    <col min="32" max="32" width="7.71428571428571" customWidth="1"/>
    <col min="33" max="33" width="6.28571428571429" customWidth="1"/>
    <col min="34" max="34" width="7.71428571428571" customWidth="1"/>
    <col min="35" max="35" width="6.28571428571429" customWidth="1"/>
    <col min="36" max="36" width="7.71428571428571" customWidth="1"/>
    <col min="37" max="37" width="6.28571428571429" customWidth="1"/>
    <col min="38" max="38" width="7.71428571428571" customWidth="1"/>
    <col min="39" max="39" width="6.28571428571429" customWidth="1"/>
    <col min="40" max="40" width="7.71428571428571" customWidth="1"/>
    <col min="41" max="41" width="6.28571428571429" customWidth="1"/>
    <col min="42" max="42" width="7.71428571428571" customWidth="1"/>
    <col min="43" max="43" width="6.28571428571429" customWidth="1"/>
    <col min="44" max="44" width="7.71428571428571" customWidth="1"/>
    <col min="45" max="45" width="6.28571428571429" customWidth="1"/>
    <col min="46" max="46" width="7.71428571428571" customWidth="1"/>
    <col min="47" max="47" width="5.71428571428571" customWidth="1"/>
    <col min="48" max="51" width="4" hidden="1" customWidth="1"/>
  </cols>
  <sheetData>
    <row r="1" spans="1:51" ht="33.75" thickBot="1">
      <c r="A1" s="263"/>
      <c r="B1" s="663" t="s">
        <v>770</v>
      </c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4"/>
      <c r="AL1" s="664"/>
      <c r="AM1" s="664"/>
      <c r="AN1" s="664"/>
      <c r="AO1" s="664"/>
      <c r="AP1" s="664"/>
      <c r="AQ1" s="664"/>
      <c r="AR1" s="664"/>
      <c r="AS1" s="664"/>
      <c r="AT1" s="665"/>
      <c r="AU1" s="263"/>
      <c r="AV1" s="263"/>
      <c r="AW1" s="263"/>
      <c r="AX1" s="263"/>
      <c r="AY1" s="263"/>
    </row>
    <row r="2" spans="1:51" ht="20.25" customHeight="1" thickBot="1">
      <c r="A2" s="263"/>
      <c r="B2" s="264" t="s">
        <v>771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772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666">
        <f ca="1">TODAY()-1</f>
        <v>46132</v>
      </c>
      <c r="AR2" s="667"/>
      <c r="AS2" s="667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668" t="s">
        <v>773</v>
      </c>
      <c r="D4" s="657"/>
      <c r="E4" s="668" t="s">
        <v>774</v>
      </c>
      <c r="F4" s="669"/>
      <c r="G4" s="669"/>
      <c r="H4" s="657"/>
      <c r="I4" s="668" t="s">
        <v>775</v>
      </c>
      <c r="J4" s="657"/>
      <c r="K4" s="668" t="s">
        <v>776</v>
      </c>
      <c r="L4" s="657"/>
      <c r="M4" s="668" t="s">
        <v>235</v>
      </c>
      <c r="N4" s="669"/>
      <c r="O4" s="657"/>
      <c r="P4" s="668" t="s">
        <v>11</v>
      </c>
      <c r="Q4" s="657"/>
      <c r="R4" s="274"/>
      <c r="S4" s="274"/>
      <c r="T4" s="274" t="s">
        <v>777</v>
      </c>
      <c r="U4" s="274"/>
      <c r="V4" s="274"/>
      <c r="W4" s="274"/>
      <c r="X4" s="274"/>
      <c r="Y4" s="263"/>
      <c r="Z4" s="275"/>
      <c r="AA4" s="276"/>
      <c r="AB4" s="263"/>
      <c r="AC4" s="673" t="s">
        <v>778</v>
      </c>
      <c r="AD4" s="669"/>
      <c r="AE4" s="669"/>
      <c r="AF4" s="657"/>
      <c r="AG4" s="263"/>
      <c r="AH4" s="263"/>
      <c r="AI4" s="275"/>
      <c r="AJ4" s="276"/>
      <c r="AK4" s="263"/>
      <c r="AL4" s="670" t="s">
        <v>779</v>
      </c>
      <c r="AM4" s="669"/>
      <c r="AN4" s="669"/>
      <c r="AO4" s="669"/>
      <c r="AP4" s="669"/>
      <c r="AQ4" s="657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668">
        <v>1</v>
      </c>
      <c r="D5" s="657"/>
      <c r="E5" s="670" t="s">
        <v>780</v>
      </c>
      <c r="F5" s="669"/>
      <c r="G5" s="669"/>
      <c r="H5" s="657"/>
      <c r="I5" s="668" t="s">
        <v>781</v>
      </c>
      <c r="J5" s="657"/>
      <c r="K5" s="671">
        <v>319</v>
      </c>
      <c r="L5" s="657"/>
      <c r="M5" s="668">
        <f>AU141</f>
        <v>298</v>
      </c>
      <c r="N5" s="669"/>
      <c r="O5" s="657"/>
      <c r="P5" s="671">
        <f t="shared" si="0" ref="P5:P10">K5-M5</f>
        <v>21</v>
      </c>
      <c r="Q5" s="657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673" t="s">
        <v>782</v>
      </c>
      <c r="AD5" s="669"/>
      <c r="AE5" s="669"/>
      <c r="AF5" s="657"/>
      <c r="AG5" s="263"/>
      <c r="AH5" s="263"/>
      <c r="AI5" s="275"/>
      <c r="AJ5" s="275"/>
      <c r="AK5" s="263"/>
      <c r="AL5" s="670" t="s">
        <v>783</v>
      </c>
      <c r="AM5" s="669"/>
      <c r="AN5" s="669"/>
      <c r="AO5" s="669"/>
      <c r="AP5" s="669"/>
      <c r="AQ5" s="657"/>
      <c r="AR5" s="274"/>
      <c r="AS5" s="274"/>
      <c r="AT5" s="277"/>
      <c r="AU5" s="263"/>
      <c r="AV5" s="263"/>
      <c r="AW5" s="263"/>
      <c r="AX5" s="263"/>
      <c r="AY5" s="263"/>
    </row>
    <row r="6" spans="1:51" ht="15">
      <c r="A6" s="263"/>
      <c r="B6" s="273"/>
      <c r="C6" s="668">
        <v>2</v>
      </c>
      <c r="D6" s="657"/>
      <c r="E6" s="670" t="s">
        <v>784</v>
      </c>
      <c r="F6" s="669"/>
      <c r="G6" s="669"/>
      <c r="H6" s="657"/>
      <c r="I6" s="668" t="s">
        <v>781</v>
      </c>
      <c r="J6" s="657"/>
      <c r="K6" s="671">
        <v>319</v>
      </c>
      <c r="L6" s="657"/>
      <c r="M6" s="668">
        <f>M5</f>
        <v>298</v>
      </c>
      <c r="N6" s="669"/>
      <c r="O6" s="657"/>
      <c r="P6" s="671">
        <f t="shared" si="0"/>
        <v>21</v>
      </c>
      <c r="Q6" s="657"/>
      <c r="R6" s="274"/>
      <c r="S6" s="274"/>
      <c r="T6" s="274" t="s">
        <v>785</v>
      </c>
      <c r="U6" s="274"/>
      <c r="V6" s="274"/>
      <c r="W6" s="274"/>
      <c r="X6" s="274"/>
      <c r="Y6" s="263"/>
      <c r="Z6" s="674"/>
      <c r="AA6" s="275"/>
      <c r="AB6" s="674"/>
      <c r="AC6" s="673" t="s">
        <v>786</v>
      </c>
      <c r="AD6" s="669"/>
      <c r="AE6" s="669"/>
      <c r="AF6" s="657"/>
      <c r="AG6" s="263"/>
      <c r="AH6" s="263"/>
      <c r="AI6" s="674"/>
      <c r="AJ6" s="275">
        <v>4</v>
      </c>
      <c r="AK6" s="674"/>
      <c r="AL6" s="670" t="s">
        <v>787</v>
      </c>
      <c r="AM6" s="669"/>
      <c r="AN6" s="669"/>
      <c r="AO6" s="669"/>
      <c r="AP6" s="669"/>
      <c r="AQ6" s="657"/>
      <c r="AR6" s="274"/>
      <c r="AS6" s="274"/>
      <c r="AT6" s="277"/>
      <c r="AU6" s="263"/>
      <c r="AV6" s="263"/>
      <c r="AW6" s="263"/>
      <c r="AX6" s="263"/>
      <c r="AY6" s="263"/>
    </row>
    <row r="7" spans="1:51" ht="15">
      <c r="A7" s="263"/>
      <c r="B7" s="273"/>
      <c r="C7" s="668">
        <v>3</v>
      </c>
      <c r="D7" s="657"/>
      <c r="E7" s="681" t="s">
        <v>788</v>
      </c>
      <c r="F7" s="669"/>
      <c r="G7" s="669"/>
      <c r="H7" s="657"/>
      <c r="I7" s="668" t="s">
        <v>781</v>
      </c>
      <c r="J7" s="657"/>
      <c r="K7" s="671">
        <v>319</v>
      </c>
      <c r="L7" s="657"/>
      <c r="M7" s="668">
        <v>269</v>
      </c>
      <c r="N7" s="669"/>
      <c r="O7" s="657"/>
      <c r="P7" s="671">
        <f t="shared" si="0"/>
        <v>50</v>
      </c>
      <c r="Q7" s="657"/>
      <c r="R7" s="274"/>
      <c r="S7" s="274"/>
      <c r="T7" s="274"/>
      <c r="U7" s="274"/>
      <c r="V7" s="274"/>
      <c r="W7" s="274"/>
      <c r="X7" s="274"/>
      <c r="Y7" s="263"/>
      <c r="Z7" s="675"/>
      <c r="AA7" s="676">
        <v>1</v>
      </c>
      <c r="AB7" s="675"/>
      <c r="AC7" s="673" t="s">
        <v>789</v>
      </c>
      <c r="AD7" s="669"/>
      <c r="AE7" s="669"/>
      <c r="AF7" s="657"/>
      <c r="AG7" s="263"/>
      <c r="AH7" s="263"/>
      <c r="AI7" s="675"/>
      <c r="AJ7" s="278"/>
      <c r="AK7" s="675"/>
      <c r="AL7" s="670" t="s">
        <v>790</v>
      </c>
      <c r="AM7" s="669"/>
      <c r="AN7" s="669"/>
      <c r="AO7" s="669"/>
      <c r="AP7" s="669"/>
      <c r="AQ7" s="657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668">
        <v>4</v>
      </c>
      <c r="D8" s="657"/>
      <c r="E8" s="670" t="s">
        <v>791</v>
      </c>
      <c r="F8" s="669"/>
      <c r="G8" s="669"/>
      <c r="H8" s="657"/>
      <c r="I8" s="668" t="s">
        <v>781</v>
      </c>
      <c r="J8" s="657"/>
      <c r="K8" s="668">
        <v>319</v>
      </c>
      <c r="L8" s="657"/>
      <c r="M8" s="672">
        <v>210</v>
      </c>
      <c r="N8" s="669"/>
      <c r="O8" s="657"/>
      <c r="P8" s="671">
        <f t="shared" si="0"/>
        <v>109</v>
      </c>
      <c r="Q8" s="657"/>
      <c r="R8" s="274"/>
      <c r="S8" s="274"/>
      <c r="T8" s="274" t="s">
        <v>792</v>
      </c>
      <c r="U8" s="274"/>
      <c r="V8" s="274"/>
      <c r="W8" s="274"/>
      <c r="X8" s="274"/>
      <c r="Y8" s="263"/>
      <c r="Z8" s="675"/>
      <c r="AA8" s="677"/>
      <c r="AB8" s="675"/>
      <c r="AC8" s="673" t="s">
        <v>793</v>
      </c>
      <c r="AD8" s="669"/>
      <c r="AE8" s="669"/>
      <c r="AF8" s="657"/>
      <c r="AG8" s="263"/>
      <c r="AH8" s="263"/>
      <c r="AI8" s="675"/>
      <c r="AJ8" s="279">
        <v>3</v>
      </c>
      <c r="AK8" s="675"/>
      <c r="AL8" s="670" t="s">
        <v>793</v>
      </c>
      <c r="AM8" s="669"/>
      <c r="AN8" s="669"/>
      <c r="AO8" s="669"/>
      <c r="AP8" s="669"/>
      <c r="AQ8" s="657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668">
        <v>5</v>
      </c>
      <c r="D9" s="657"/>
      <c r="E9" s="670" t="s">
        <v>794</v>
      </c>
      <c r="F9" s="669"/>
      <c r="G9" s="669"/>
      <c r="H9" s="657"/>
      <c r="I9" s="668" t="s">
        <v>795</v>
      </c>
      <c r="J9" s="657"/>
      <c r="K9" s="671">
        <v>124.657</v>
      </c>
      <c r="L9" s="657"/>
      <c r="M9" s="671"/>
      <c r="N9" s="669"/>
      <c r="O9" s="657"/>
      <c r="P9" s="671">
        <f t="shared" si="0"/>
        <v>124.657</v>
      </c>
      <c r="Q9" s="657"/>
      <c r="R9" s="274"/>
      <c r="S9" s="274"/>
      <c r="T9" s="274"/>
      <c r="U9" s="274"/>
      <c r="V9" s="274"/>
      <c r="W9" s="274"/>
      <c r="X9" s="274"/>
      <c r="Y9" s="263"/>
      <c r="Z9" s="675"/>
      <c r="AA9" s="280">
        <v>1</v>
      </c>
      <c r="AB9" s="675"/>
      <c r="AC9" s="673" t="s">
        <v>796</v>
      </c>
      <c r="AD9" s="669"/>
      <c r="AE9" s="669"/>
      <c r="AF9" s="657"/>
      <c r="AG9" s="263"/>
      <c r="AH9" s="263"/>
      <c r="AI9" s="675"/>
      <c r="AJ9" s="281">
        <v>2</v>
      </c>
      <c r="AK9" s="675"/>
      <c r="AL9" s="670" t="s">
        <v>797</v>
      </c>
      <c r="AM9" s="669"/>
      <c r="AN9" s="669"/>
      <c r="AO9" s="669"/>
      <c r="AP9" s="669"/>
      <c r="AQ9" s="657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668">
        <v>6</v>
      </c>
      <c r="D10" s="657"/>
      <c r="E10" s="670" t="s">
        <v>798</v>
      </c>
      <c r="F10" s="669"/>
      <c r="G10" s="669"/>
      <c r="H10" s="657"/>
      <c r="I10" s="668" t="s">
        <v>795</v>
      </c>
      <c r="J10" s="657"/>
      <c r="K10" s="671">
        <v>124.657</v>
      </c>
      <c r="L10" s="657"/>
      <c r="M10" s="671"/>
      <c r="N10" s="669"/>
      <c r="O10" s="657"/>
      <c r="P10" s="671">
        <f t="shared" si="0"/>
        <v>124.657</v>
      </c>
      <c r="Q10" s="657"/>
      <c r="R10" s="274"/>
      <c r="S10" s="274"/>
      <c r="T10" s="274" t="s">
        <v>799</v>
      </c>
      <c r="U10" s="274"/>
      <c r="V10" s="274"/>
      <c r="W10" s="274"/>
      <c r="X10" s="274"/>
      <c r="Y10" s="263"/>
      <c r="Z10" s="275"/>
      <c r="AA10" s="275"/>
      <c r="AB10" s="263"/>
      <c r="AC10" s="660"/>
      <c r="AD10" s="669"/>
      <c r="AE10" s="669"/>
      <c r="AF10" s="657"/>
      <c r="AG10" s="263"/>
      <c r="AH10" s="263"/>
      <c r="AI10" s="275"/>
      <c r="AJ10" s="275"/>
      <c r="AK10" s="263"/>
      <c r="AL10" s="670" t="s">
        <v>800</v>
      </c>
      <c r="AM10" s="669"/>
      <c r="AN10" s="669"/>
      <c r="AO10" s="669"/>
      <c r="AP10" s="669"/>
      <c r="AQ10" s="657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684"/>
      <c r="Q11" s="675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801</v>
      </c>
      <c r="E13" s="282"/>
      <c r="F13" s="284"/>
      <c r="G13" s="284"/>
      <c r="H13" s="287" t="s">
        <v>802</v>
      </c>
      <c r="I13" s="282"/>
      <c r="J13" s="284"/>
      <c r="K13" s="284"/>
      <c r="L13" s="284"/>
      <c r="M13" s="114"/>
      <c r="N13" s="287" t="s">
        <v>803</v>
      </c>
      <c r="O13" s="282"/>
      <c r="P13" s="282"/>
      <c r="Q13" s="288" t="s">
        <v>804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805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678"/>
      <c r="C15" s="263"/>
      <c r="D15" s="287" t="s">
        <v>806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807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679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808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382.118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370.347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679"/>
      <c r="C17" s="282"/>
      <c r="D17" s="287" t="s">
        <v>809</v>
      </c>
      <c r="E17" s="274"/>
      <c r="F17" s="300"/>
      <c r="G17" s="282"/>
      <c r="H17" s="287" t="s">
        <v>810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678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679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679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680"/>
      <c r="C27" s="675"/>
      <c r="D27" s="675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379.424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5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353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811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807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445.871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812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813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805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807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409.527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458.70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</v>
      </c>
      <c r="AE58" s="298">
        <v>1</v>
      </c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363.585</v>
      </c>
      <c r="AM58" s="298">
        <v>3</v>
      </c>
      <c r="AN58" s="297">
        <f>VLOOKUP(AM55,'TS Gantry - AP44'!$C$8:$E$638,3,FALSE)</f>
        <v>244.245</v>
      </c>
      <c r="AO58" s="298">
        <v>3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>
        <v>2</v>
      </c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814</v>
      </c>
      <c r="AF61" s="275"/>
      <c r="AG61" s="275"/>
      <c r="AH61" s="275"/>
      <c r="AI61" s="275"/>
      <c r="AJ61" s="275"/>
      <c r="AK61" s="275"/>
      <c r="AL61" s="275"/>
      <c r="AM61" s="305" t="s">
        <v>814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815</v>
      </c>
      <c r="W62" s="275"/>
      <c r="X62" s="275"/>
      <c r="Y62" s="275"/>
      <c r="Z62" s="275"/>
      <c r="AA62" s="275"/>
      <c r="AB62" s="327" t="s">
        <v>815</v>
      </c>
      <c r="AC62" s="324"/>
      <c r="AD62" s="291" t="s">
        <v>816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817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818</v>
      </c>
      <c r="W63" s="324"/>
      <c r="X63" s="275"/>
      <c r="Y63" s="275"/>
      <c r="Z63" s="275"/>
      <c r="AA63" s="324"/>
      <c r="AB63" s="291" t="s">
        <v>819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820</v>
      </c>
      <c r="AQ66" s="263"/>
      <c r="AR66" s="263"/>
      <c r="AS66" s="263"/>
      <c r="AT66" s="329" t="s">
        <v>811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807</v>
      </c>
      <c r="AQ67" s="263"/>
      <c r="AR67" s="263"/>
      <c r="AS67" s="263"/>
      <c r="AT67" s="329" t="s">
        <v>807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392.001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443.474</v>
      </c>
      <c r="AO68" s="298">
        <v>3</v>
      </c>
      <c r="AP68" s="297">
        <f>VLOOKUP(AO65,'TS Gantry - AP44'!$C$8:$E$638,3,FALSE)</f>
        <v>226.807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 thickBo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816</v>
      </c>
      <c r="AQ71" s="332"/>
      <c r="AR71" s="331"/>
      <c r="AS71" s="332"/>
      <c r="AT71" s="334" t="s">
        <v>816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821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807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353.645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</v>
      </c>
      <c r="S77" s="298"/>
      <c r="T77" s="297">
        <f>VLOOKUP(S74,'TS Gantry - AP44'!$C$8:$E$638,3,FALSE)</f>
        <v>217.368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338.643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812</v>
      </c>
      <c r="T80" s="275"/>
      <c r="U80" s="305" t="s">
        <v>812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822</v>
      </c>
      <c r="O81" s="324"/>
      <c r="P81" s="275"/>
      <c r="Q81" s="275"/>
      <c r="R81" s="275"/>
      <c r="S81" s="324"/>
      <c r="T81" s="291" t="s">
        <v>823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824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 ht="15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 ht="15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392.643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825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383.001</v>
      </c>
      <c r="G111" s="298">
        <v>3</v>
      </c>
      <c r="H111" s="297">
        <f>VLOOKUP(G108,'TS Gantry - AP44'!$C$8:$E$638,3,FALSE)</f>
        <v>398.944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</v>
      </c>
      <c r="AE111" s="298">
        <v>3</v>
      </c>
      <c r="AF111" s="297">
        <f>VLOOKUP(AE108,'TS Gantry - AP44'!$C$8:$E$638,3,FALSE)</f>
        <v>358.001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>
        <v>1</v>
      </c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>
        <v>2</v>
      </c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826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827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414.575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805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807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828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805</v>
      </c>
      <c r="AK133" s="289" t="str">
        <f>VLOOKUP(AK132,'TS Gantry - AP44'!$A$8:$C$646,3,FALSE)</f>
        <v>46/0</v>
      </c>
      <c r="AL133" s="291" t="s">
        <v>811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820</v>
      </c>
      <c r="AK134" s="263"/>
      <c r="AL134" s="291" t="s">
        <v>829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807</v>
      </c>
      <c r="AK135" s="263"/>
      <c r="AL135" s="291" t="s">
        <v>807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413.001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384.061</v>
      </c>
      <c r="M136" s="298">
        <v>3</v>
      </c>
      <c r="N136" s="297">
        <f>VLOOKUP(M133,'TS Gantry - AP44'!$C$8:$E$638,3,FALSE)</f>
        <v>382.001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>
        <v>3</v>
      </c>
      <c r="AH136" s="297">
        <f>VLOOKUP(AG133,'TS Gantry - AP44'!$C$8:$E$646,3,FALSE)</f>
        <v>410.291</v>
      </c>
      <c r="AI136" s="298">
        <v>1</v>
      </c>
      <c r="AJ136" s="297">
        <f>VLOOKUP(AI133,'TS Gantry - AP44'!$C$8:$E$646,3,FALSE)</f>
        <v>364.523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17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>
        <v>2</v>
      </c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830</v>
      </c>
      <c r="AE139" s="275"/>
      <c r="AF139" s="303"/>
      <c r="AG139" s="275"/>
      <c r="AH139" s="303"/>
      <c r="AI139" s="275"/>
      <c r="AJ139" s="291" t="s">
        <v>816</v>
      </c>
      <c r="AK139" s="275"/>
      <c r="AL139" s="291" t="s">
        <v>816</v>
      </c>
      <c r="AM139" s="348" t="s">
        <v>831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 thickBo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298</v>
      </c>
      <c r="AV141" s="263"/>
      <c r="AW141" s="263"/>
      <c r="AX141" s="263"/>
      <c r="AY141" s="263"/>
    </row>
    <row r="142" spans="1:51" ht="15.75" customHeight="1" hidden="1">
      <c r="A142" s="263"/>
      <c r="B142" s="263"/>
      <c r="C142" s="263"/>
      <c r="D142" s="263"/>
      <c r="E142" s="685" t="s">
        <v>832</v>
      </c>
      <c r="F142" s="686"/>
      <c r="G142" s="686"/>
      <c r="H142" s="686"/>
      <c r="I142" s="686"/>
      <c r="J142" s="686"/>
      <c r="K142" s="686"/>
      <c r="L142" s="686"/>
      <c r="M142" s="686"/>
      <c r="N142" s="686"/>
      <c r="O142" s="686"/>
      <c r="P142" s="686"/>
      <c r="Q142" s="686"/>
      <c r="R142" s="686"/>
      <c r="S142" s="686"/>
      <c r="T142" s="686"/>
      <c r="U142" s="686"/>
      <c r="V142" s="686"/>
      <c r="W142" s="686"/>
      <c r="X142" s="686"/>
      <c r="Y142" s="686"/>
      <c r="Z142" s="686"/>
      <c r="AA142" s="686"/>
      <c r="AB142" s="686"/>
      <c r="AC142" s="686"/>
      <c r="AD142" s="686"/>
      <c r="AE142" s="686"/>
      <c r="AF142" s="686"/>
      <c r="AG142" s="686"/>
      <c r="AH142" s="686"/>
      <c r="AI142" s="686"/>
      <c r="AJ142" s="686"/>
      <c r="AK142" s="686"/>
      <c r="AL142" s="686"/>
      <c r="AM142" s="686"/>
      <c r="AN142" s="686"/>
      <c r="AO142" s="686"/>
      <c r="AP142" s="686"/>
      <c r="AQ142" s="687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customHeight="1" hidden="1">
      <c r="A143" s="263"/>
      <c r="B143" s="263"/>
      <c r="C143" s="263"/>
      <c r="D143" s="263"/>
      <c r="E143" s="682" t="s">
        <v>215</v>
      </c>
      <c r="F143" s="669"/>
      <c r="G143" s="657"/>
      <c r="H143" s="353" t="s">
        <v>833</v>
      </c>
      <c r="I143" s="354"/>
      <c r="J143" s="682" t="s">
        <v>215</v>
      </c>
      <c r="K143" s="669"/>
      <c r="L143" s="657"/>
      <c r="M143" s="353" t="s">
        <v>833</v>
      </c>
      <c r="N143" s="354"/>
      <c r="O143" s="682" t="s">
        <v>215</v>
      </c>
      <c r="P143" s="669"/>
      <c r="Q143" s="657"/>
      <c r="R143" s="353" t="s">
        <v>833</v>
      </c>
      <c r="S143" s="354"/>
      <c r="T143" s="682" t="s">
        <v>215</v>
      </c>
      <c r="U143" s="669"/>
      <c r="V143" s="657"/>
      <c r="W143" s="353" t="s">
        <v>833</v>
      </c>
      <c r="X143" s="354"/>
      <c r="Y143" s="682" t="s">
        <v>215</v>
      </c>
      <c r="Z143" s="669"/>
      <c r="AA143" s="657"/>
      <c r="AB143" s="353" t="s">
        <v>833</v>
      </c>
      <c r="AC143" s="354"/>
      <c r="AD143" s="682" t="s">
        <v>215</v>
      </c>
      <c r="AE143" s="669"/>
      <c r="AF143" s="657"/>
      <c r="AG143" s="353" t="s">
        <v>833</v>
      </c>
      <c r="AH143" s="354"/>
      <c r="AI143" s="682" t="s">
        <v>215</v>
      </c>
      <c r="AJ143" s="669"/>
      <c r="AK143" s="657"/>
      <c r="AL143" s="353" t="s">
        <v>833</v>
      </c>
      <c r="AM143" s="354"/>
      <c r="AN143" s="682" t="s">
        <v>215</v>
      </c>
      <c r="AO143" s="669"/>
      <c r="AP143" s="657"/>
      <c r="AQ143" s="353" t="s">
        <v>833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customHeight="1" hidden="1">
      <c r="A144" s="263"/>
      <c r="B144" s="263"/>
      <c r="C144" s="263"/>
      <c r="D144" s="263"/>
      <c r="E144" s="683" t="s">
        <v>250</v>
      </c>
      <c r="F144" s="669"/>
      <c r="G144" s="657"/>
      <c r="H144" s="355">
        <v>88</v>
      </c>
      <c r="I144" s="356"/>
      <c r="J144" s="683" t="s">
        <v>284</v>
      </c>
      <c r="K144" s="669"/>
      <c r="L144" s="657"/>
      <c r="M144" s="355">
        <v>2</v>
      </c>
      <c r="N144" s="356"/>
      <c r="O144" s="683" t="s">
        <v>276</v>
      </c>
      <c r="P144" s="669"/>
      <c r="Q144" s="657"/>
      <c r="R144" s="355">
        <v>6</v>
      </c>
      <c r="S144" s="356"/>
      <c r="T144" s="683" t="s">
        <v>331</v>
      </c>
      <c r="U144" s="669"/>
      <c r="V144" s="657"/>
      <c r="W144" s="355">
        <v>10</v>
      </c>
      <c r="X144" s="356"/>
      <c r="Y144" s="683" t="s">
        <v>368</v>
      </c>
      <c r="Z144" s="669"/>
      <c r="AA144" s="657"/>
      <c r="AB144" s="355">
        <v>15</v>
      </c>
      <c r="AC144" s="356"/>
      <c r="AD144" s="683" t="s">
        <v>233</v>
      </c>
      <c r="AE144" s="669"/>
      <c r="AF144" s="657"/>
      <c r="AG144" s="355">
        <v>18</v>
      </c>
      <c r="AH144" s="356"/>
      <c r="AI144" s="683" t="s">
        <v>227</v>
      </c>
      <c r="AJ144" s="669"/>
      <c r="AK144" s="657"/>
      <c r="AL144" s="355">
        <v>15</v>
      </c>
      <c r="AM144" s="356"/>
      <c r="AN144" s="683" t="s">
        <v>834</v>
      </c>
      <c r="AO144" s="669"/>
      <c r="AP144" s="657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customHeight="1" hidden="1">
      <c r="A145" s="263"/>
      <c r="B145" s="263"/>
      <c r="C145" s="263"/>
      <c r="D145" s="263"/>
      <c r="E145" s="683" t="s">
        <v>835</v>
      </c>
      <c r="F145" s="669"/>
      <c r="G145" s="657"/>
      <c r="H145" s="355">
        <v>7</v>
      </c>
      <c r="I145" s="356"/>
      <c r="J145" s="683" t="s">
        <v>229</v>
      </c>
      <c r="K145" s="669"/>
      <c r="L145" s="657"/>
      <c r="M145" s="355">
        <v>3</v>
      </c>
      <c r="N145" s="356"/>
      <c r="O145" s="683" t="s">
        <v>836</v>
      </c>
      <c r="P145" s="669"/>
      <c r="Q145" s="657"/>
      <c r="R145" s="355">
        <v>2</v>
      </c>
      <c r="S145" s="356"/>
      <c r="T145" s="683" t="s">
        <v>837</v>
      </c>
      <c r="U145" s="669"/>
      <c r="V145" s="657"/>
      <c r="W145" s="355">
        <v>2</v>
      </c>
      <c r="X145" s="356"/>
      <c r="Y145" s="683" t="s">
        <v>838</v>
      </c>
      <c r="Z145" s="669"/>
      <c r="AA145" s="657"/>
      <c r="AB145" s="355">
        <v>3</v>
      </c>
      <c r="AC145" s="356"/>
      <c r="AD145" s="683" t="s">
        <v>839</v>
      </c>
      <c r="AE145" s="669"/>
      <c r="AF145" s="657"/>
      <c r="AG145" s="355">
        <v>2</v>
      </c>
      <c r="AH145" s="356"/>
      <c r="AI145" s="683" t="s">
        <v>350</v>
      </c>
      <c r="AJ145" s="669"/>
      <c r="AK145" s="657"/>
      <c r="AL145" s="355">
        <v>2</v>
      </c>
      <c r="AM145" s="356"/>
      <c r="AN145" s="683"/>
      <c r="AO145" s="669"/>
      <c r="AP145" s="657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customHeight="1" hidden="1">
      <c r="A146" s="263"/>
      <c r="B146" s="263"/>
      <c r="C146" s="263"/>
      <c r="D146" s="263"/>
      <c r="E146" s="683" t="s">
        <v>257</v>
      </c>
      <c r="F146" s="669"/>
      <c r="G146" s="657"/>
      <c r="H146" s="355">
        <v>63</v>
      </c>
      <c r="I146" s="356"/>
      <c r="J146" s="683" t="s">
        <v>263</v>
      </c>
      <c r="K146" s="669"/>
      <c r="L146" s="657"/>
      <c r="M146" s="355">
        <v>3</v>
      </c>
      <c r="N146" s="356"/>
      <c r="O146" s="683" t="s">
        <v>840</v>
      </c>
      <c r="P146" s="669"/>
      <c r="Q146" s="657"/>
      <c r="R146" s="355">
        <v>1</v>
      </c>
      <c r="S146" s="356"/>
      <c r="T146" s="683" t="s">
        <v>377</v>
      </c>
      <c r="U146" s="669"/>
      <c r="V146" s="657"/>
      <c r="W146" s="355">
        <v>1</v>
      </c>
      <c r="X146" s="356"/>
      <c r="Y146" s="683" t="s">
        <v>413</v>
      </c>
      <c r="Z146" s="669"/>
      <c r="AA146" s="657"/>
      <c r="AB146" s="355">
        <v>2</v>
      </c>
      <c r="AC146" s="356"/>
      <c r="AD146" s="683" t="s">
        <v>841</v>
      </c>
      <c r="AE146" s="669"/>
      <c r="AF146" s="657"/>
      <c r="AG146" s="355">
        <v>1</v>
      </c>
      <c r="AH146" s="356"/>
      <c r="AI146" s="683" t="s">
        <v>348</v>
      </c>
      <c r="AJ146" s="669"/>
      <c r="AK146" s="657"/>
      <c r="AL146" s="355">
        <v>3</v>
      </c>
      <c r="AM146" s="356"/>
      <c r="AN146" s="683"/>
      <c r="AO146" s="669"/>
      <c r="AP146" s="657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customHeight="1" hidden="1">
      <c r="A147" s="263"/>
      <c r="B147" s="263"/>
      <c r="C147" s="263"/>
      <c r="D147" s="263"/>
      <c r="E147" s="683" t="s">
        <v>244</v>
      </c>
      <c r="F147" s="669"/>
      <c r="G147" s="657"/>
      <c r="H147" s="355">
        <v>25</v>
      </c>
      <c r="I147" s="356"/>
      <c r="J147" s="683"/>
      <c r="K147" s="669"/>
      <c r="L147" s="657"/>
      <c r="M147" s="355"/>
      <c r="N147" s="356"/>
      <c r="O147" s="683" t="s">
        <v>596</v>
      </c>
      <c r="P147" s="669"/>
      <c r="Q147" s="657"/>
      <c r="R147" s="355">
        <v>2</v>
      </c>
      <c r="S147" s="356"/>
      <c r="T147" s="683" t="s">
        <v>402</v>
      </c>
      <c r="U147" s="669"/>
      <c r="V147" s="657"/>
      <c r="W147" s="355">
        <v>2</v>
      </c>
      <c r="X147" s="356"/>
      <c r="Y147" s="683" t="s">
        <v>261</v>
      </c>
      <c r="Z147" s="669"/>
      <c r="AA147" s="657"/>
      <c r="AB147" s="355">
        <v>2</v>
      </c>
      <c r="AC147" s="356"/>
      <c r="AD147" s="683" t="s">
        <v>842</v>
      </c>
      <c r="AE147" s="669"/>
      <c r="AF147" s="657"/>
      <c r="AG147" s="355">
        <v>5</v>
      </c>
      <c r="AH147" s="356"/>
      <c r="AI147" s="683" t="s">
        <v>241</v>
      </c>
      <c r="AJ147" s="669"/>
      <c r="AK147" s="657"/>
      <c r="AL147" s="355">
        <v>2</v>
      </c>
      <c r="AM147" s="356"/>
      <c r="AN147" s="683"/>
      <c r="AO147" s="669"/>
      <c r="AP147" s="657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customHeight="1" hidden="1">
      <c r="A148" s="263"/>
      <c r="B148" s="263"/>
      <c r="C148" s="263"/>
      <c r="D148" s="263"/>
      <c r="E148" s="683" t="s">
        <v>246</v>
      </c>
      <c r="F148" s="669"/>
      <c r="G148" s="657"/>
      <c r="H148" s="355">
        <v>20</v>
      </c>
      <c r="I148" s="356"/>
      <c r="J148" s="683"/>
      <c r="K148" s="669"/>
      <c r="L148" s="657"/>
      <c r="M148" s="355"/>
      <c r="N148" s="356"/>
      <c r="O148" s="683"/>
      <c r="P148" s="669"/>
      <c r="Q148" s="657"/>
      <c r="R148" s="355"/>
      <c r="S148" s="356"/>
      <c r="T148" s="683" t="s">
        <v>598</v>
      </c>
      <c r="U148" s="669"/>
      <c r="V148" s="657"/>
      <c r="W148" s="355">
        <v>2</v>
      </c>
      <c r="X148" s="356"/>
      <c r="Y148" s="683" t="s">
        <v>843</v>
      </c>
      <c r="Z148" s="669"/>
      <c r="AA148" s="657"/>
      <c r="AB148" s="355">
        <v>1</v>
      </c>
      <c r="AC148" s="356"/>
      <c r="AD148" s="683" t="s">
        <v>844</v>
      </c>
      <c r="AE148" s="669"/>
      <c r="AF148" s="657"/>
      <c r="AG148" s="355">
        <v>1</v>
      </c>
      <c r="AH148" s="356"/>
      <c r="AI148" s="683" t="s">
        <v>415</v>
      </c>
      <c r="AJ148" s="669"/>
      <c r="AK148" s="657"/>
      <c r="AL148" s="355">
        <v>6</v>
      </c>
      <c r="AM148" s="356"/>
      <c r="AN148" s="683"/>
      <c r="AO148" s="669"/>
      <c r="AP148" s="657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customHeight="1" hidden="1">
      <c r="A149" s="263"/>
      <c r="B149" s="263"/>
      <c r="C149" s="263"/>
      <c r="D149" s="263"/>
      <c r="E149" s="683" t="s">
        <v>231</v>
      </c>
      <c r="F149" s="669"/>
      <c r="G149" s="657"/>
      <c r="H149" s="355">
        <v>26</v>
      </c>
      <c r="I149" s="356"/>
      <c r="J149" s="683"/>
      <c r="K149" s="669"/>
      <c r="L149" s="657"/>
      <c r="M149" s="355"/>
      <c r="N149" s="356"/>
      <c r="O149" s="683"/>
      <c r="P149" s="669"/>
      <c r="Q149" s="657"/>
      <c r="R149" s="355"/>
      <c r="S149" s="356"/>
      <c r="T149" s="683" t="s">
        <v>845</v>
      </c>
      <c r="U149" s="669"/>
      <c r="V149" s="657"/>
      <c r="W149" s="355">
        <v>1</v>
      </c>
      <c r="X149" s="356"/>
      <c r="Y149" s="683"/>
      <c r="Z149" s="669"/>
      <c r="AA149" s="657"/>
      <c r="AB149" s="355"/>
      <c r="AC149" s="356"/>
      <c r="AD149" s="683" t="s">
        <v>411</v>
      </c>
      <c r="AE149" s="669"/>
      <c r="AF149" s="657"/>
      <c r="AG149" s="355">
        <v>5</v>
      </c>
      <c r="AH149" s="356"/>
      <c r="AI149" s="683" t="s">
        <v>417</v>
      </c>
      <c r="AJ149" s="669"/>
      <c r="AK149" s="657"/>
      <c r="AL149" s="355">
        <v>2</v>
      </c>
      <c r="AM149" s="356"/>
      <c r="AN149" s="683"/>
      <c r="AO149" s="669"/>
      <c r="AP149" s="657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customHeight="1" hidden="1">
      <c r="A150" s="263"/>
      <c r="B150" s="263"/>
      <c r="C150" s="263"/>
      <c r="D150" s="263"/>
      <c r="E150" s="683" t="s">
        <v>238</v>
      </c>
      <c r="F150" s="669"/>
      <c r="G150" s="657"/>
      <c r="H150" s="355">
        <v>32</v>
      </c>
      <c r="I150" s="356"/>
      <c r="J150" s="683"/>
      <c r="K150" s="669"/>
      <c r="L150" s="657"/>
      <c r="M150" s="355"/>
      <c r="N150" s="356"/>
      <c r="O150" s="683"/>
      <c r="P150" s="669"/>
      <c r="Q150" s="657"/>
      <c r="R150" s="355"/>
      <c r="S150" s="356"/>
      <c r="T150" s="683"/>
      <c r="U150" s="669"/>
      <c r="V150" s="657"/>
      <c r="W150" s="355"/>
      <c r="X150" s="356"/>
      <c r="Y150" s="683"/>
      <c r="Z150" s="669"/>
      <c r="AA150" s="657"/>
      <c r="AB150" s="355"/>
      <c r="AC150" s="356"/>
      <c r="AD150" s="683" t="s">
        <v>846</v>
      </c>
      <c r="AE150" s="669"/>
      <c r="AF150" s="657"/>
      <c r="AG150" s="355">
        <v>2</v>
      </c>
      <c r="AH150" s="356"/>
      <c r="AI150" s="683" t="s">
        <v>847</v>
      </c>
      <c r="AJ150" s="669"/>
      <c r="AK150" s="657"/>
      <c r="AL150" s="355">
        <v>4</v>
      </c>
      <c r="AM150" s="356"/>
      <c r="AN150" s="683"/>
      <c r="AO150" s="669"/>
      <c r="AP150" s="657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customHeight="1" hidden="1">
      <c r="A151" s="263"/>
      <c r="B151" s="263"/>
      <c r="C151" s="263"/>
      <c r="D151" s="263"/>
      <c r="E151" s="682" t="s">
        <v>848</v>
      </c>
      <c r="F151" s="669"/>
      <c r="G151" s="657"/>
      <c r="H151" s="353">
        <f>SUM(H144:H150)</f>
        <v>261</v>
      </c>
      <c r="I151" s="354"/>
      <c r="J151" s="682" t="s">
        <v>848</v>
      </c>
      <c r="K151" s="669"/>
      <c r="L151" s="657"/>
      <c r="M151" s="353">
        <f>SUM(M144:M150)</f>
        <v>8</v>
      </c>
      <c r="N151" s="354"/>
      <c r="O151" s="682" t="s">
        <v>848</v>
      </c>
      <c r="P151" s="669"/>
      <c r="Q151" s="657"/>
      <c r="R151" s="353">
        <f>SUM(R144:R150)</f>
        <v>11</v>
      </c>
      <c r="S151" s="354"/>
      <c r="T151" s="682" t="s">
        <v>848</v>
      </c>
      <c r="U151" s="669"/>
      <c r="V151" s="657"/>
      <c r="W151" s="353">
        <f>SUM(W144:W150)</f>
        <v>18</v>
      </c>
      <c r="X151" s="354"/>
      <c r="Y151" s="682" t="s">
        <v>848</v>
      </c>
      <c r="Z151" s="669"/>
      <c r="AA151" s="657"/>
      <c r="AB151" s="353">
        <f>SUM(AB144:AB150)</f>
        <v>23</v>
      </c>
      <c r="AC151" s="354"/>
      <c r="AD151" s="682" t="s">
        <v>848</v>
      </c>
      <c r="AE151" s="669"/>
      <c r="AF151" s="657"/>
      <c r="AG151" s="353">
        <f>SUM(AG144:AG150)</f>
        <v>34</v>
      </c>
      <c r="AH151" s="354"/>
      <c r="AI151" s="682" t="s">
        <v>848</v>
      </c>
      <c r="AJ151" s="669"/>
      <c r="AK151" s="657"/>
      <c r="AL151" s="353">
        <f>SUM(AL144:AL150)</f>
        <v>34</v>
      </c>
      <c r="AM151" s="354"/>
      <c r="AN151" s="682" t="s">
        <v>848</v>
      </c>
      <c r="AO151" s="669"/>
      <c r="AP151" s="657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customHeight="1" hidden="1">
      <c r="A152" s="263"/>
      <c r="B152" s="263"/>
      <c r="C152" s="263"/>
      <c r="D152" s="263"/>
      <c r="E152" s="682" t="s">
        <v>849</v>
      </c>
      <c r="F152" s="669"/>
      <c r="G152" s="657"/>
      <c r="H152" s="353">
        <v>368</v>
      </c>
      <c r="I152" s="660"/>
      <c r="J152" s="669"/>
      <c r="K152" s="669"/>
      <c r="L152" s="669"/>
      <c r="M152" s="669"/>
      <c r="N152" s="669"/>
      <c r="O152" s="669"/>
      <c r="P152" s="669"/>
      <c r="Q152" s="669"/>
      <c r="R152" s="669"/>
      <c r="S152" s="669"/>
      <c r="T152" s="669"/>
      <c r="U152" s="669"/>
      <c r="V152" s="669"/>
      <c r="W152" s="669"/>
      <c r="X152" s="669"/>
      <c r="Y152" s="669"/>
      <c r="Z152" s="669"/>
      <c r="AA152" s="669"/>
      <c r="AB152" s="669"/>
      <c r="AC152" s="669"/>
      <c r="AD152" s="669"/>
      <c r="AE152" s="669"/>
      <c r="AF152" s="669"/>
      <c r="AG152" s="669"/>
      <c r="AH152" s="669"/>
      <c r="AI152" s="669"/>
      <c r="AJ152" s="669"/>
      <c r="AK152" s="669"/>
      <c r="AL152" s="669"/>
      <c r="AM152" s="669"/>
      <c r="AN152" s="669"/>
      <c r="AO152" s="669"/>
      <c r="AP152" s="669"/>
      <c r="AQ152" s="657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customHeight="1" hidden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690" t="s">
        <v>202</v>
      </c>
      <c r="O155" s="669"/>
      <c r="P155" s="669"/>
      <c r="Q155" s="669"/>
      <c r="R155" s="657"/>
      <c r="S155" s="61">
        <v>368</v>
      </c>
      <c r="T155" s="357"/>
      <c r="U155" s="357"/>
      <c r="V155" s="357"/>
      <c r="W155" s="357"/>
      <c r="X155" s="357"/>
      <c r="Y155" s="688" t="s">
        <v>850</v>
      </c>
      <c r="Z155" s="669"/>
      <c r="AA155" s="669"/>
      <c r="AB155" s="669"/>
      <c r="AC155" s="669"/>
      <c r="AD155" s="669"/>
      <c r="AE155" s="669"/>
      <c r="AF155" s="669"/>
      <c r="AG155" s="669"/>
      <c r="AH155" s="657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customHeight="1" hidden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690" t="s">
        <v>235</v>
      </c>
      <c r="O156" s="669"/>
      <c r="P156" s="669"/>
      <c r="Q156" s="669"/>
      <c r="R156" s="657"/>
      <c r="S156" s="61">
        <v>294</v>
      </c>
      <c r="T156" s="357"/>
      <c r="U156" s="357"/>
      <c r="V156" s="357"/>
      <c r="W156" s="357"/>
      <c r="X156" s="357"/>
      <c r="Y156" s="689" t="s">
        <v>851</v>
      </c>
      <c r="Z156" s="669"/>
      <c r="AA156" s="669"/>
      <c r="AB156" s="669"/>
      <c r="AC156" s="669"/>
      <c r="AD156" s="669"/>
      <c r="AE156" s="669"/>
      <c r="AF156" s="669"/>
      <c r="AG156" s="657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customHeight="1" hidden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690" t="s">
        <v>11</v>
      </c>
      <c r="O157" s="669"/>
      <c r="P157" s="669"/>
      <c r="Q157" s="669"/>
      <c r="R157" s="657"/>
      <c r="S157" s="61">
        <f>S155-S156</f>
        <v>74</v>
      </c>
      <c r="T157" s="357"/>
      <c r="U157" s="357"/>
      <c r="V157" s="357"/>
      <c r="W157" s="357"/>
      <c r="X157" s="357"/>
      <c r="Y157" s="689" t="s">
        <v>852</v>
      </c>
      <c r="Z157" s="669"/>
      <c r="AA157" s="669"/>
      <c r="AB157" s="669"/>
      <c r="AC157" s="669"/>
      <c r="AD157" s="669"/>
      <c r="AE157" s="669"/>
      <c r="AF157" s="669"/>
      <c r="AG157" s="657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customHeight="1" hidden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853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689" t="s">
        <v>271</v>
      </c>
      <c r="Z158" s="669"/>
      <c r="AA158" s="669"/>
      <c r="AB158" s="669"/>
      <c r="AC158" s="669"/>
      <c r="AD158" s="669"/>
      <c r="AE158" s="669"/>
      <c r="AF158" s="669"/>
      <c r="AG158" s="657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customHeight="1" hidden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689" t="s">
        <v>854</v>
      </c>
      <c r="O159" s="669"/>
      <c r="P159" s="669"/>
      <c r="Q159" s="669"/>
      <c r="R159" s="657"/>
      <c r="S159" s="262">
        <v>4</v>
      </c>
      <c r="T159" s="357"/>
      <c r="U159" s="357"/>
      <c r="V159" s="357"/>
      <c r="W159" s="357"/>
      <c r="X159" s="357"/>
      <c r="Y159" s="689" t="s">
        <v>202</v>
      </c>
      <c r="Z159" s="669"/>
      <c r="AA159" s="669"/>
      <c r="AB159" s="669"/>
      <c r="AC159" s="669"/>
      <c r="AD159" s="669"/>
      <c r="AE159" s="669"/>
      <c r="AF159" s="669"/>
      <c r="AG159" s="657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customHeight="1" hidden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689" t="s">
        <v>855</v>
      </c>
      <c r="O160" s="669"/>
      <c r="P160" s="669"/>
      <c r="Q160" s="669"/>
      <c r="R160" s="657"/>
      <c r="S160" s="108">
        <v>14</v>
      </c>
      <c r="T160" s="357"/>
      <c r="U160" s="357"/>
      <c r="V160" s="357"/>
      <c r="W160" s="357"/>
      <c r="X160" s="357"/>
      <c r="Y160" s="689" t="s">
        <v>11</v>
      </c>
      <c r="Z160" s="669"/>
      <c r="AA160" s="669"/>
      <c r="AB160" s="669"/>
      <c r="AC160" s="669"/>
      <c r="AD160" s="669"/>
      <c r="AE160" s="669"/>
      <c r="AF160" s="669"/>
      <c r="AG160" s="657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customHeight="1" hidden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689" t="s">
        <v>856</v>
      </c>
      <c r="O161" s="669"/>
      <c r="P161" s="669"/>
      <c r="Q161" s="669"/>
      <c r="R161" s="657"/>
      <c r="S161" s="108">
        <v>3</v>
      </c>
      <c r="T161" s="357"/>
      <c r="U161" s="357"/>
      <c r="V161" s="357"/>
      <c r="W161" s="357"/>
      <c r="X161" s="357"/>
      <c r="Y161" s="689"/>
      <c r="Z161" s="669"/>
      <c r="AA161" s="669"/>
      <c r="AB161" s="669"/>
      <c r="AC161" s="669"/>
      <c r="AD161" s="669"/>
      <c r="AE161" s="669"/>
      <c r="AF161" s="669"/>
      <c r="AG161" s="657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customHeight="1" hidden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689" t="s">
        <v>857</v>
      </c>
      <c r="O162" s="669"/>
      <c r="P162" s="669"/>
      <c r="Q162" s="669"/>
      <c r="R162" s="657"/>
      <c r="S162" s="108">
        <v>7</v>
      </c>
      <c r="T162" s="357"/>
      <c r="U162" s="357"/>
      <c r="V162" s="357"/>
      <c r="W162" s="357"/>
      <c r="X162" s="357"/>
      <c r="Y162" s="689" t="s">
        <v>858</v>
      </c>
      <c r="Z162" s="669"/>
      <c r="AA162" s="669"/>
      <c r="AB162" s="669"/>
      <c r="AC162" s="669"/>
      <c r="AD162" s="669"/>
      <c r="AE162" s="669"/>
      <c r="AF162" s="669"/>
      <c r="AG162" s="657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customHeight="1" hidden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689" t="s">
        <v>859</v>
      </c>
      <c r="O163" s="669"/>
      <c r="P163" s="669"/>
      <c r="Q163" s="669"/>
      <c r="R163" s="657"/>
      <c r="S163" s="108"/>
      <c r="T163" s="357"/>
      <c r="U163" s="357"/>
      <c r="V163" s="357"/>
      <c r="W163" s="357"/>
      <c r="X163" s="357"/>
      <c r="Y163" s="689" t="s">
        <v>239</v>
      </c>
      <c r="Z163" s="669"/>
      <c r="AA163" s="669"/>
      <c r="AB163" s="669"/>
      <c r="AC163" s="669"/>
      <c r="AD163" s="669"/>
      <c r="AE163" s="669"/>
      <c r="AF163" s="669"/>
      <c r="AG163" s="657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customHeight="1" hidden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689" t="s">
        <v>860</v>
      </c>
      <c r="O164" s="669"/>
      <c r="P164" s="669"/>
      <c r="Q164" s="669"/>
      <c r="R164" s="657"/>
      <c r="S164" s="108">
        <v>40</v>
      </c>
      <c r="T164" s="357"/>
      <c r="U164" s="357"/>
      <c r="V164" s="357"/>
      <c r="W164" s="357"/>
      <c r="X164" s="357"/>
      <c r="Y164" s="689" t="s">
        <v>861</v>
      </c>
      <c r="Z164" s="669"/>
      <c r="AA164" s="669"/>
      <c r="AB164" s="669"/>
      <c r="AC164" s="669"/>
      <c r="AD164" s="669"/>
      <c r="AE164" s="669"/>
      <c r="AF164" s="669"/>
      <c r="AG164" s="657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customHeight="1" hidden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689" t="s">
        <v>271</v>
      </c>
      <c r="O165" s="669"/>
      <c r="P165" s="669"/>
      <c r="Q165" s="669"/>
      <c r="R165" s="657"/>
      <c r="S165" s="108">
        <v>5</v>
      </c>
      <c r="T165" s="357"/>
      <c r="U165" s="357"/>
      <c r="V165" s="357"/>
      <c r="W165" s="357"/>
      <c r="X165" s="357"/>
      <c r="Y165" s="689" t="s">
        <v>862</v>
      </c>
      <c r="Z165" s="669"/>
      <c r="AA165" s="669"/>
      <c r="AB165" s="669"/>
      <c r="AC165" s="669"/>
      <c r="AD165" s="669"/>
      <c r="AE165" s="669"/>
      <c r="AF165" s="669"/>
      <c r="AG165" s="657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customHeight="1" hidden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689" t="s">
        <v>202</v>
      </c>
      <c r="O166" s="669"/>
      <c r="P166" s="669"/>
      <c r="Q166" s="669"/>
      <c r="R166" s="657"/>
      <c r="S166" s="61">
        <f>SUBTOTAL(9,S159:S165)</f>
        <v>73</v>
      </c>
      <c r="T166" s="357"/>
      <c r="U166" s="357"/>
      <c r="V166" s="357"/>
      <c r="W166" s="357"/>
      <c r="X166" s="357"/>
      <c r="Y166" s="689" t="s">
        <v>863</v>
      </c>
      <c r="Z166" s="669"/>
      <c r="AA166" s="669"/>
      <c r="AB166" s="669"/>
      <c r="AC166" s="669"/>
      <c r="AD166" s="669"/>
      <c r="AE166" s="669"/>
      <c r="AF166" s="669"/>
      <c r="AG166" s="657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customHeight="1" hidden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692"/>
      <c r="O167" s="669"/>
      <c r="P167" s="669"/>
      <c r="Q167" s="669"/>
      <c r="R167" s="669"/>
      <c r="S167" s="657"/>
      <c r="T167" s="357"/>
      <c r="U167" s="357"/>
      <c r="V167" s="357"/>
      <c r="W167" s="357"/>
      <c r="X167" s="357"/>
      <c r="Y167" s="689" t="s">
        <v>864</v>
      </c>
      <c r="Z167" s="669"/>
      <c r="AA167" s="669"/>
      <c r="AB167" s="669"/>
      <c r="AC167" s="669"/>
      <c r="AD167" s="669"/>
      <c r="AE167" s="669"/>
      <c r="AF167" s="669"/>
      <c r="AG167" s="657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customHeight="1" hidden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689" t="s">
        <v>865</v>
      </c>
      <c r="O168" s="669"/>
      <c r="P168" s="669"/>
      <c r="Q168" s="669"/>
      <c r="R168" s="657"/>
      <c r="S168" s="61">
        <f>S157-S166</f>
        <v>1</v>
      </c>
      <c r="T168" s="357"/>
      <c r="U168" s="357"/>
      <c r="V168" s="357"/>
      <c r="W168" s="357"/>
      <c r="X168" s="357"/>
      <c r="Y168" s="689" t="s">
        <v>866</v>
      </c>
      <c r="Z168" s="669"/>
      <c r="AA168" s="669"/>
      <c r="AB168" s="669"/>
      <c r="AC168" s="669"/>
      <c r="AD168" s="669"/>
      <c r="AE168" s="669"/>
      <c r="AF168" s="669"/>
      <c r="AG168" s="657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customHeight="1" hidden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689" t="s">
        <v>202</v>
      </c>
      <c r="Z169" s="669"/>
      <c r="AA169" s="669"/>
      <c r="AB169" s="669"/>
      <c r="AC169" s="669"/>
      <c r="AD169" s="669"/>
      <c r="AE169" s="669"/>
      <c r="AF169" s="669"/>
      <c r="AG169" s="657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customHeight="1" hidden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689" t="s">
        <v>865</v>
      </c>
      <c r="Z170" s="669"/>
      <c r="AA170" s="669"/>
      <c r="AB170" s="669"/>
      <c r="AC170" s="669"/>
      <c r="AD170" s="669"/>
      <c r="AE170" s="669"/>
      <c r="AF170" s="669"/>
      <c r="AG170" s="657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customHeight="1" hidden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customHeight="1" hidden="1">
      <c r="A174" s="263"/>
      <c r="B174" s="263"/>
      <c r="C174" s="691" t="s">
        <v>867</v>
      </c>
      <c r="D174" s="686"/>
      <c r="E174" s="686"/>
      <c r="F174" s="686"/>
      <c r="G174" s="686"/>
      <c r="H174" s="686"/>
      <c r="I174" s="686"/>
      <c r="J174" s="686"/>
      <c r="K174" s="686"/>
      <c r="L174" s="686"/>
      <c r="M174" s="686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customHeight="1" hidden="1">
      <c r="A175" s="263"/>
      <c r="B175" s="263"/>
      <c r="C175" s="693" t="s">
        <v>868</v>
      </c>
      <c r="D175" s="694"/>
      <c r="E175" s="696" t="s">
        <v>869</v>
      </c>
      <c r="F175" s="694"/>
      <c r="G175" s="697" t="s">
        <v>870</v>
      </c>
      <c r="H175" s="669"/>
      <c r="I175" s="657"/>
      <c r="J175" s="660" t="s">
        <v>871</v>
      </c>
      <c r="K175" s="669"/>
      <c r="L175" s="669"/>
      <c r="M175" s="657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customHeight="1" hidden="1">
      <c r="A176" s="263"/>
      <c r="B176" s="263"/>
      <c r="C176" s="695"/>
      <c r="D176" s="687"/>
      <c r="E176" s="695"/>
      <c r="F176" s="687"/>
      <c r="G176" s="698" t="s">
        <v>872</v>
      </c>
      <c r="H176" s="657"/>
      <c r="I176" s="362" t="s">
        <v>873</v>
      </c>
      <c r="J176" s="698" t="s">
        <v>872</v>
      </c>
      <c r="K176" s="657"/>
      <c r="L176" s="699" t="s">
        <v>11</v>
      </c>
      <c r="M176" s="657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customHeight="1" hidden="1">
      <c r="A177" s="263"/>
      <c r="B177" s="263"/>
      <c r="C177" s="644" t="s">
        <v>238</v>
      </c>
      <c r="D177" s="645"/>
      <c r="E177" s="646" t="e">
        <v>#VALUE!</v>
      </c>
      <c r="F177" s="645"/>
      <c r="G177" s="647" t="e">
        <v>#VALUE!</v>
      </c>
      <c r="H177" s="645"/>
      <c r="I177" s="363" t="e">
        <f t="shared" si="1" ref="I177:I205">E177-G177</f>
        <v>#VALUE!</v>
      </c>
      <c r="J177" s="647" t="e">
        <v>#VALUE!</v>
      </c>
      <c r="K177" s="645"/>
      <c r="L177" s="648"/>
      <c r="M177" s="645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customHeight="1" hidden="1">
      <c r="A178" s="263"/>
      <c r="B178" s="263"/>
      <c r="C178" s="652" t="s">
        <v>231</v>
      </c>
      <c r="D178" s="650"/>
      <c r="E178" s="646" t="e">
        <v>#VALUE!</v>
      </c>
      <c r="F178" s="645"/>
      <c r="G178" s="649" t="e">
        <v>#VALUE!</v>
      </c>
      <c r="H178" s="650"/>
      <c r="I178" s="365" t="e">
        <f t="shared" si="1"/>
        <v>#VALUE!</v>
      </c>
      <c r="J178" s="649" t="e">
        <v>#VALUE!</v>
      </c>
      <c r="K178" s="650"/>
      <c r="L178" s="651"/>
      <c r="M178" s="650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customHeight="1" hidden="1">
      <c r="A179" s="263"/>
      <c r="B179" s="263"/>
      <c r="C179" s="652" t="s">
        <v>250</v>
      </c>
      <c r="D179" s="650"/>
      <c r="E179" s="646" t="e">
        <v>#VALUE!</v>
      </c>
      <c r="F179" s="645"/>
      <c r="G179" s="649" t="e">
        <v>#VALUE!</v>
      </c>
      <c r="H179" s="650"/>
      <c r="I179" s="365" t="e">
        <f t="shared" si="1"/>
        <v>#VALUE!</v>
      </c>
      <c r="J179" s="649" t="e">
        <v>#VALUE!</v>
      </c>
      <c r="K179" s="650"/>
      <c r="L179" s="651"/>
      <c r="M179" s="650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customHeight="1" hidden="1">
      <c r="A180" s="263"/>
      <c r="B180" s="263"/>
      <c r="C180" s="652" t="s">
        <v>835</v>
      </c>
      <c r="D180" s="650"/>
      <c r="E180" s="646" t="e">
        <v>#VALUE!</v>
      </c>
      <c r="F180" s="645"/>
      <c r="G180" s="649" t="e">
        <v>#VALUE!</v>
      </c>
      <c r="H180" s="650"/>
      <c r="I180" s="365" t="e">
        <f t="shared" si="1"/>
        <v>#VALUE!</v>
      </c>
      <c r="J180" s="649" t="e">
        <v>#VALUE!</v>
      </c>
      <c r="K180" s="650"/>
      <c r="L180" s="651"/>
      <c r="M180" s="650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customHeight="1" hidden="1">
      <c r="A181" s="263"/>
      <c r="B181" s="263"/>
      <c r="C181" s="652" t="s">
        <v>257</v>
      </c>
      <c r="D181" s="650"/>
      <c r="E181" s="646" t="e">
        <v>#VALUE!</v>
      </c>
      <c r="F181" s="645"/>
      <c r="G181" s="649" t="e">
        <v>#VALUE!</v>
      </c>
      <c r="H181" s="650"/>
      <c r="I181" s="365" t="e">
        <f t="shared" si="1"/>
        <v>#VALUE!</v>
      </c>
      <c r="J181" s="649" t="e">
        <v>#VALUE!</v>
      </c>
      <c r="K181" s="650"/>
      <c r="L181" s="651"/>
      <c r="M181" s="650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customHeight="1" hidden="1">
      <c r="A182" s="263"/>
      <c r="B182" s="263"/>
      <c r="C182" s="652" t="s">
        <v>874</v>
      </c>
      <c r="D182" s="650"/>
      <c r="E182" s="646" t="e">
        <v>#VALUE!</v>
      </c>
      <c r="F182" s="645"/>
      <c r="G182" s="649" t="e">
        <v>#VALUE!</v>
      </c>
      <c r="H182" s="650"/>
      <c r="I182" s="365" t="e">
        <f t="shared" si="1"/>
        <v>#VALUE!</v>
      </c>
      <c r="J182" s="649" t="e">
        <v>#VALUE!</v>
      </c>
      <c r="K182" s="650"/>
      <c r="L182" s="653"/>
      <c r="M182" s="650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customHeight="1" hidden="1">
      <c r="A183" s="263"/>
      <c r="B183" s="263"/>
      <c r="C183" s="652" t="s">
        <v>244</v>
      </c>
      <c r="D183" s="650"/>
      <c r="E183" s="646" t="e">
        <v>#VALUE!</v>
      </c>
      <c r="F183" s="645"/>
      <c r="G183" s="649" t="e">
        <v>#VALUE!</v>
      </c>
      <c r="H183" s="650"/>
      <c r="I183" s="365" t="e">
        <f t="shared" si="1"/>
        <v>#VALUE!</v>
      </c>
      <c r="J183" s="649" t="e">
        <v>#VALUE!</v>
      </c>
      <c r="K183" s="650"/>
      <c r="L183" s="651"/>
      <c r="M183" s="650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customHeight="1" hidden="1">
      <c r="A184" s="263"/>
      <c r="B184" s="263"/>
      <c r="C184" s="652" t="s">
        <v>246</v>
      </c>
      <c r="D184" s="650"/>
      <c r="E184" s="646" t="e">
        <v>#VALUE!</v>
      </c>
      <c r="F184" s="645"/>
      <c r="G184" s="649" t="e">
        <v>#VALUE!</v>
      </c>
      <c r="H184" s="650"/>
      <c r="I184" s="365" t="e">
        <f t="shared" si="1"/>
        <v>#VALUE!</v>
      </c>
      <c r="J184" s="649" t="e">
        <v>#VALUE!</v>
      </c>
      <c r="K184" s="650"/>
      <c r="L184" s="651"/>
      <c r="M184" s="650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customHeight="1" hidden="1">
      <c r="A185" s="263"/>
      <c r="B185" s="263"/>
      <c r="C185" s="652" t="s">
        <v>284</v>
      </c>
      <c r="D185" s="650"/>
      <c r="E185" s="646" t="e">
        <v>#VALUE!</v>
      </c>
      <c r="F185" s="645"/>
      <c r="G185" s="649" t="e">
        <v>#VALUE!</v>
      </c>
      <c r="H185" s="650"/>
      <c r="I185" s="365" t="e">
        <f t="shared" si="1"/>
        <v>#VALUE!</v>
      </c>
      <c r="J185" s="649" t="e">
        <v>#VALUE!</v>
      </c>
      <c r="K185" s="650"/>
      <c r="L185" s="651"/>
      <c r="M185" s="650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customHeight="1" hidden="1">
      <c r="A186" s="263"/>
      <c r="B186" s="263"/>
      <c r="C186" s="652" t="s">
        <v>300</v>
      </c>
      <c r="D186" s="650"/>
      <c r="E186" s="646" t="e">
        <v>#VALUE!</v>
      </c>
      <c r="F186" s="645"/>
      <c r="G186" s="649" t="e">
        <v>#VALUE!</v>
      </c>
      <c r="H186" s="650"/>
      <c r="I186" s="365" t="e">
        <f t="shared" si="1"/>
        <v>#VALUE!</v>
      </c>
      <c r="J186" s="649" t="e">
        <v>#VALUE!</v>
      </c>
      <c r="K186" s="650"/>
      <c r="L186" s="651"/>
      <c r="M186" s="650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customHeight="1" hidden="1">
      <c r="A187" s="263"/>
      <c r="B187" s="263"/>
      <c r="C187" s="652" t="s">
        <v>571</v>
      </c>
      <c r="D187" s="650"/>
      <c r="E187" s="646" t="e">
        <v>#VALUE!</v>
      </c>
      <c r="F187" s="645"/>
      <c r="G187" s="649" t="e">
        <v>#VALUE!</v>
      </c>
      <c r="H187" s="650"/>
      <c r="I187" s="365" t="e">
        <f t="shared" si="1"/>
        <v>#VALUE!</v>
      </c>
      <c r="J187" s="649" t="e">
        <v>#VALUE!</v>
      </c>
      <c r="K187" s="650"/>
      <c r="L187" s="651"/>
      <c r="M187" s="650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customHeight="1" hidden="1">
      <c r="A188" s="263"/>
      <c r="B188" s="263"/>
      <c r="C188" s="652" t="s">
        <v>263</v>
      </c>
      <c r="D188" s="650"/>
      <c r="E188" s="646" t="e">
        <v>#VALUE!</v>
      </c>
      <c r="F188" s="645"/>
      <c r="G188" s="649" t="e">
        <v>#VALUE!</v>
      </c>
      <c r="H188" s="650"/>
      <c r="I188" s="365" t="e">
        <f t="shared" si="1"/>
        <v>#VALUE!</v>
      </c>
      <c r="J188" s="649" t="e">
        <v>#VALUE!</v>
      </c>
      <c r="K188" s="650"/>
      <c r="L188" s="651"/>
      <c r="M188" s="650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customHeight="1" hidden="1">
      <c r="A189" s="263"/>
      <c r="B189" s="263"/>
      <c r="C189" s="652" t="s">
        <v>875</v>
      </c>
      <c r="D189" s="650"/>
      <c r="E189" s="646" t="e">
        <v>#VALUE!</v>
      </c>
      <c r="F189" s="645"/>
      <c r="G189" s="649" t="e">
        <v>#VALUE!</v>
      </c>
      <c r="H189" s="650"/>
      <c r="I189" s="365" t="e">
        <f t="shared" si="1"/>
        <v>#VALUE!</v>
      </c>
      <c r="J189" s="649" t="e">
        <v>#VALUE!</v>
      </c>
      <c r="K189" s="650"/>
      <c r="L189" s="651"/>
      <c r="M189" s="650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customHeight="1" hidden="1">
      <c r="A190" s="263"/>
      <c r="B190" s="263"/>
      <c r="C190" s="652" t="s">
        <v>276</v>
      </c>
      <c r="D190" s="650"/>
      <c r="E190" s="646" t="e">
        <v>#VALUE!</v>
      </c>
      <c r="F190" s="645"/>
      <c r="G190" s="649" t="e">
        <v>#VALUE!</v>
      </c>
      <c r="H190" s="650"/>
      <c r="I190" s="365" t="e">
        <f t="shared" si="1"/>
        <v>#VALUE!</v>
      </c>
      <c r="J190" s="649" t="e">
        <v>#VALUE!</v>
      </c>
      <c r="K190" s="650"/>
      <c r="L190" s="651"/>
      <c r="M190" s="650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customHeight="1" hidden="1">
      <c r="A191" s="263"/>
      <c r="B191" s="263"/>
      <c r="C191" s="652" t="s">
        <v>253</v>
      </c>
      <c r="D191" s="650"/>
      <c r="E191" s="646" t="e">
        <v>#VALUE!</v>
      </c>
      <c r="F191" s="645"/>
      <c r="G191" s="649" t="e">
        <v>#VALUE!</v>
      </c>
      <c r="H191" s="650"/>
      <c r="I191" s="365" t="e">
        <f t="shared" si="1"/>
        <v>#VALUE!</v>
      </c>
      <c r="J191" s="649" t="e">
        <v>#VALUE!</v>
      </c>
      <c r="K191" s="650"/>
      <c r="L191" s="651"/>
      <c r="M191" s="650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customHeight="1" hidden="1">
      <c r="A192" s="263"/>
      <c r="B192" s="263"/>
      <c r="C192" s="652" t="s">
        <v>613</v>
      </c>
      <c r="D192" s="650"/>
      <c r="E192" s="646" t="e">
        <v>#VALUE!</v>
      </c>
      <c r="F192" s="645"/>
      <c r="G192" s="649" t="e">
        <v>#VALUE!</v>
      </c>
      <c r="H192" s="650"/>
      <c r="I192" s="365" t="e">
        <f t="shared" si="1"/>
        <v>#VALUE!</v>
      </c>
      <c r="J192" s="649" t="e">
        <v>#VALUE!</v>
      </c>
      <c r="K192" s="650"/>
      <c r="L192" s="651"/>
      <c r="M192" s="650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customHeight="1" hidden="1">
      <c r="A193" s="263"/>
      <c r="B193" s="263"/>
      <c r="C193" s="652" t="s">
        <v>596</v>
      </c>
      <c r="D193" s="650"/>
      <c r="E193" s="646" t="e">
        <v>#VALUE!</v>
      </c>
      <c r="F193" s="645"/>
      <c r="G193" s="649" t="e">
        <v>#VALUE!</v>
      </c>
      <c r="H193" s="650"/>
      <c r="I193" s="365" t="e">
        <f t="shared" si="1"/>
        <v>#VALUE!</v>
      </c>
      <c r="J193" s="649" t="e">
        <v>#VALUE!</v>
      </c>
      <c r="K193" s="650"/>
      <c r="L193" s="651"/>
      <c r="M193" s="650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customHeight="1" hidden="1">
      <c r="A194" s="263"/>
      <c r="B194" s="263"/>
      <c r="C194" s="652" t="s">
        <v>331</v>
      </c>
      <c r="D194" s="650"/>
      <c r="E194" s="646" t="e">
        <v>#VALUE!</v>
      </c>
      <c r="F194" s="645"/>
      <c r="G194" s="649" t="e">
        <v>#VALUE!</v>
      </c>
      <c r="H194" s="650"/>
      <c r="I194" s="365" t="e">
        <f t="shared" si="1"/>
        <v>#VALUE!</v>
      </c>
      <c r="J194" s="649" t="e">
        <v>#VALUE!</v>
      </c>
      <c r="K194" s="650"/>
      <c r="L194" s="651"/>
      <c r="M194" s="650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customHeight="1" hidden="1">
      <c r="A195" s="263"/>
      <c r="B195" s="263"/>
      <c r="C195" s="652" t="s">
        <v>377</v>
      </c>
      <c r="D195" s="650"/>
      <c r="E195" s="646" t="e">
        <v>#VALUE!</v>
      </c>
      <c r="F195" s="645"/>
      <c r="G195" s="649" t="e">
        <v>#VALUE!</v>
      </c>
      <c r="H195" s="650"/>
      <c r="I195" s="365" t="e">
        <f t="shared" si="1"/>
        <v>#VALUE!</v>
      </c>
      <c r="J195" s="649" t="e">
        <v>#VALUE!</v>
      </c>
      <c r="K195" s="650"/>
      <c r="L195" s="651"/>
      <c r="M195" s="650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customHeight="1" hidden="1">
      <c r="A196" s="263"/>
      <c r="B196" s="263"/>
      <c r="C196" s="652" t="s">
        <v>368</v>
      </c>
      <c r="D196" s="650"/>
      <c r="E196" s="646" t="e">
        <v>#VALUE!</v>
      </c>
      <c r="F196" s="645"/>
      <c r="G196" s="649" t="e">
        <v>#VALUE!</v>
      </c>
      <c r="H196" s="650"/>
      <c r="I196" s="365" t="e">
        <f t="shared" si="1"/>
        <v>#VALUE!</v>
      </c>
      <c r="J196" s="649" t="e">
        <v>#VALUE!</v>
      </c>
      <c r="K196" s="650"/>
      <c r="L196" s="651"/>
      <c r="M196" s="650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customHeight="1" hidden="1">
      <c r="A197" s="263"/>
      <c r="B197" s="263"/>
      <c r="C197" s="364" t="s">
        <v>843</v>
      </c>
      <c r="D197" s="366"/>
      <c r="E197" s="646" t="e">
        <v>#VALUE!</v>
      </c>
      <c r="F197" s="645"/>
      <c r="G197" s="649" t="e">
        <v>#VALUE!</v>
      </c>
      <c r="H197" s="650"/>
      <c r="I197" s="365" t="e">
        <f t="shared" si="1"/>
        <v>#VALUE!</v>
      </c>
      <c r="J197" s="649" t="e">
        <v>#VALUE!</v>
      </c>
      <c r="K197" s="650"/>
      <c r="L197" s="651"/>
      <c r="M197" s="650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customHeight="1" hidden="1">
      <c r="A198" s="263"/>
      <c r="B198" s="263"/>
      <c r="C198" s="652" t="s">
        <v>876</v>
      </c>
      <c r="D198" s="650"/>
      <c r="E198" s="646" t="e">
        <v>#VALUE!</v>
      </c>
      <c r="F198" s="645"/>
      <c r="G198" s="649" t="e">
        <v>#VALUE!</v>
      </c>
      <c r="H198" s="650"/>
      <c r="I198" s="365" t="e">
        <f t="shared" si="1"/>
        <v>#VALUE!</v>
      </c>
      <c r="J198" s="649" t="e">
        <v>#VALUE!</v>
      </c>
      <c r="K198" s="650"/>
      <c r="L198" s="651"/>
      <c r="M198" s="650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customHeight="1" hidden="1">
      <c r="A199" s="263"/>
      <c r="B199" s="263"/>
      <c r="C199" s="652" t="s">
        <v>233</v>
      </c>
      <c r="D199" s="650"/>
      <c r="E199" s="646" t="e">
        <v>#VALUE!</v>
      </c>
      <c r="F199" s="645"/>
      <c r="G199" s="649" t="e">
        <v>#VALUE!</v>
      </c>
      <c r="H199" s="650"/>
      <c r="I199" s="365" t="e">
        <f t="shared" si="1"/>
        <v>#VALUE!</v>
      </c>
      <c r="J199" s="649" t="e">
        <v>#VALUE!</v>
      </c>
      <c r="K199" s="650"/>
      <c r="L199" s="651"/>
      <c r="M199" s="650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customHeight="1" hidden="1">
      <c r="A200" s="263"/>
      <c r="B200" s="263"/>
      <c r="C200" s="652" t="s">
        <v>227</v>
      </c>
      <c r="D200" s="650"/>
      <c r="E200" s="646" t="e">
        <v>#VALUE!</v>
      </c>
      <c r="F200" s="645"/>
      <c r="G200" s="649" t="e">
        <v>#VALUE!</v>
      </c>
      <c r="H200" s="650"/>
      <c r="I200" s="365" t="e">
        <f t="shared" si="1"/>
        <v>#VALUE!</v>
      </c>
      <c r="J200" s="649" t="e">
        <v>#VALUE!</v>
      </c>
      <c r="K200" s="650"/>
      <c r="L200" s="651"/>
      <c r="M200" s="650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customHeight="1" hidden="1">
      <c r="A201" s="263"/>
      <c r="B201" s="263"/>
      <c r="C201" s="652" t="s">
        <v>241</v>
      </c>
      <c r="D201" s="650"/>
      <c r="E201" s="646" t="e">
        <v>#VALUE!</v>
      </c>
      <c r="F201" s="645"/>
      <c r="G201" s="649" t="e">
        <v>#VALUE!</v>
      </c>
      <c r="H201" s="650"/>
      <c r="I201" s="365" t="e">
        <f t="shared" si="1"/>
        <v>#VALUE!</v>
      </c>
      <c r="J201" s="649" t="e">
        <v>#VALUE!</v>
      </c>
      <c r="K201" s="650"/>
      <c r="L201" s="651"/>
      <c r="M201" s="650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customHeight="1" hidden="1">
      <c r="A202" s="263"/>
      <c r="B202" s="263"/>
      <c r="C202" s="652" t="s">
        <v>417</v>
      </c>
      <c r="D202" s="650"/>
      <c r="E202" s="646" t="e">
        <v>#VALUE!</v>
      </c>
      <c r="F202" s="645"/>
      <c r="G202" s="649" t="e">
        <v>#VALUE!</v>
      </c>
      <c r="H202" s="650"/>
      <c r="I202" s="365" t="e">
        <f t="shared" si="1"/>
        <v>#VALUE!</v>
      </c>
      <c r="J202" s="649" t="e">
        <v>#VALUE!</v>
      </c>
      <c r="K202" s="650"/>
      <c r="L202" s="651"/>
      <c r="M202" s="650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customHeight="1" hidden="1">
      <c r="A203" s="263"/>
      <c r="B203" s="263"/>
      <c r="C203" s="652" t="s">
        <v>350</v>
      </c>
      <c r="D203" s="650"/>
      <c r="E203" s="646" t="e">
        <v>#VALUE!</v>
      </c>
      <c r="F203" s="645"/>
      <c r="G203" s="649" t="e">
        <v>#VALUE!</v>
      </c>
      <c r="H203" s="650"/>
      <c r="I203" s="365" t="e">
        <f t="shared" si="1"/>
        <v>#VALUE!</v>
      </c>
      <c r="J203" s="649" t="e">
        <v>#VALUE!</v>
      </c>
      <c r="K203" s="650"/>
      <c r="L203" s="651"/>
      <c r="M203" s="650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customHeight="1" hidden="1">
      <c r="A204" s="263"/>
      <c r="B204" s="263"/>
      <c r="C204" s="652" t="s">
        <v>348</v>
      </c>
      <c r="D204" s="650"/>
      <c r="E204" s="646" t="e">
        <v>#VALUE!</v>
      </c>
      <c r="F204" s="645"/>
      <c r="G204" s="649" t="e">
        <v>#VALUE!</v>
      </c>
      <c r="H204" s="650"/>
      <c r="I204" s="365" t="e">
        <f t="shared" si="1"/>
        <v>#VALUE!</v>
      </c>
      <c r="J204" s="649" t="e">
        <v>#VALUE!</v>
      </c>
      <c r="K204" s="650"/>
      <c r="L204" s="651"/>
      <c r="M204" s="650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customHeight="1" hidden="1">
      <c r="A205" s="263"/>
      <c r="B205" s="263"/>
      <c r="C205" s="658" t="s">
        <v>426</v>
      </c>
      <c r="D205" s="655"/>
      <c r="E205" s="646" t="e">
        <v>#VALUE!</v>
      </c>
      <c r="F205" s="645"/>
      <c r="G205" s="654" t="e">
        <v>#VALUE!</v>
      </c>
      <c r="H205" s="655"/>
      <c r="I205" s="367" t="e">
        <f t="shared" si="1"/>
        <v>#VALUE!</v>
      </c>
      <c r="J205" s="654" t="e">
        <v>#VALUE!</v>
      </c>
      <c r="K205" s="655"/>
      <c r="L205" s="659"/>
      <c r="M205" s="655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customHeight="1" hidden="1">
      <c r="A206" s="263"/>
      <c r="B206" s="263"/>
      <c r="C206" s="660" t="s">
        <v>202</v>
      </c>
      <c r="D206" s="657"/>
      <c r="E206" s="661" t="e">
        <f>SUM(E177:E205)</f>
        <v>#VALUE!</v>
      </c>
      <c r="F206" s="657"/>
      <c r="G206" s="656" t="e">
        <f>SUM(G177:G205)</f>
        <v>#VALUE!</v>
      </c>
      <c r="H206" s="657"/>
      <c r="I206" s="369" t="e">
        <f t="shared" si="2" ref="I206:J206">SUM(I177:I205)</f>
        <v>#VALUE!</v>
      </c>
      <c r="J206" s="656" t="e">
        <f t="shared" si="2"/>
        <v>#VALUE!</v>
      </c>
      <c r="K206" s="657"/>
      <c r="L206" s="662"/>
      <c r="M206" s="657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priority="5" dxfId="15" operator="equal">
      <formula>5</formula>
    </cfRule>
    <cfRule type="cellIs" priority="6" dxfId="14" operator="equal">
      <formula>3</formula>
    </cfRule>
    <cfRule type="cellIs" priority="7" dxfId="13" operator="equal">
      <formula>2</formula>
    </cfRule>
    <cfRule type="cellIs" priority="8" dxfId="12" operator="equal">
      <formula>1</formula>
    </cfRule>
  </conditionalFormatting>
  <conditionalFormatting sqref="T13:T15 A14:S15 U14:AT15 A16:J16 L16:N16 O16:O17 P16:Q16 S16 U16 W16 Y16 AA16 AC16 AE16 AG16 AI16 AK16 AM16 AO16 AQ16 AS16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L131:AL135 AM131:AS132 A133:B133 AJ133:AJ134 A134:E134 G134:AI134 AK134 AM134:AM139 AN134:AS137 A135:AK135 A136:C136 E136 G136 I136 K136 M136 O136 Q136 S136 U136 W136 Y136 AA136 AC136 AE136 AG136 AI136 AK136 A137:AK139 AL138:AL139 AN138:AT139">
    <cfRule type="cellIs" priority="9" dxfId="15" operator="equal">
      <formula>5</formula>
    </cfRule>
    <cfRule type="cellIs" priority="10" dxfId="14" operator="equal">
      <formula>3</formula>
    </cfRule>
    <cfRule type="cellIs" priority="11" dxfId="13" operator="equal">
      <formula>2</formula>
    </cfRule>
    <cfRule type="cellIs" priority="12" dxfId="12" operator="equal">
      <formula>1</formula>
    </cfRule>
  </conditionalFormatting>
  <conditionalFormatting sqref="AL37 A38:AK38 AM38:AS38 A39:AS39 I141">
    <cfRule type="cellIs" priority="1" dxfId="15" operator="equal">
      <formula>5</formula>
    </cfRule>
    <cfRule type="cellIs" priority="2" dxfId="14" operator="equal">
      <formula>3</formula>
    </cfRule>
    <cfRule type="cellIs" priority="3" dxfId="13" operator="equal">
      <formula>2</formula>
    </cfRule>
    <cfRule type="cellIs" priority="4" dxfId="12" operator="equal">
      <formula>1</formula>
    </cfRule>
  </conditionalFormatting>
  <conditionalFormatting sqref="AV14:AY140 A41:AS43 A44:AQ44 AS44 A140:AT140 C141">
    <cfRule type="cellIs" priority="13" dxfId="15" operator="equal">
      <formula>5</formula>
    </cfRule>
    <cfRule type="cellIs" priority="14" dxfId="14" operator="equal">
      <formula>3</formula>
    </cfRule>
    <cfRule type="cellIs" priority="15" dxfId="13" operator="equal">
      <formula>2</formula>
    </cfRule>
    <cfRule type="cellIs" priority="16" dxfId="12" operator="equal">
      <formula>1</formula>
    </cfRule>
  </conditionalFormatting>
  <printOptions horizontalCentered="1"/>
  <pageMargins left="0" right="0" top="0.236220472440945" bottom="0.13" header="0" footer="0"/>
  <pageSetup orientation="landscape" paperSize="9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242"/>
  <sheetViews>
    <sheetView workbookViewId="0" topLeftCell="A1">
      <selection pane="topLeft" activeCell="H17" sqref="H17"/>
    </sheetView>
  </sheetViews>
  <sheetFormatPr defaultColWidth="14.4242857142857" defaultRowHeight="15" customHeight="1"/>
  <cols>
    <col min="1" max="1" width="7.71428571428571" customWidth="1"/>
    <col min="2" max="2" width="35.7142857142857" customWidth="1"/>
    <col min="3" max="3" width="10.7142857142857" customWidth="1"/>
    <col min="4" max="4" width="12.8571428571429" customWidth="1"/>
    <col min="5" max="5" width="15.4285714285714" customWidth="1"/>
    <col min="6" max="6" width="15.8571428571429" customWidth="1"/>
    <col min="7" max="7" width="12.7142857142857" customWidth="1"/>
    <col min="8" max="8" width="54.2857142857143" customWidth="1"/>
    <col min="9" max="26" width="9.14285714285714" customWidth="1"/>
  </cols>
  <sheetData>
    <row r="1" spans="1:26" ht="18.75" customHeight="1">
      <c r="A1" s="758" t="s">
        <v>0</v>
      </c>
      <c r="B1" s="669"/>
      <c r="C1" s="669"/>
      <c r="D1" s="669"/>
      <c r="E1" s="669"/>
      <c r="F1" s="669"/>
      <c r="G1" s="669"/>
      <c r="H1" s="657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759" t="s">
        <v>153</v>
      </c>
      <c r="B2" s="669"/>
      <c r="C2" s="669"/>
      <c r="D2" s="669"/>
      <c r="E2" s="669"/>
      <c r="F2" s="669"/>
      <c r="G2" s="657"/>
      <c r="H2" s="371">
        <f ca="1">'Summary E'!M1</f>
        <v>46132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757" t="s">
        <v>154</v>
      </c>
      <c r="B3" s="657"/>
      <c r="C3" s="760" t="s">
        <v>155</v>
      </c>
      <c r="D3" s="669"/>
      <c r="E3" s="669"/>
      <c r="F3" s="669"/>
      <c r="G3" s="669"/>
      <c r="H3" s="657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757" t="s">
        <v>877</v>
      </c>
      <c r="B4" s="657"/>
      <c r="C4" s="760" t="s">
        <v>157</v>
      </c>
      <c r="D4" s="669"/>
      <c r="E4" s="669"/>
      <c r="F4" s="669"/>
      <c r="G4" s="669"/>
      <c r="H4" s="657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761" t="s">
        <v>878</v>
      </c>
      <c r="B5" s="669"/>
      <c r="C5" s="669"/>
      <c r="D5" s="669"/>
      <c r="E5" s="669"/>
      <c r="F5" s="669"/>
      <c r="G5" s="669"/>
      <c r="H5" s="657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879</v>
      </c>
      <c r="B6" s="374" t="s">
        <v>880</v>
      </c>
      <c r="C6" s="68" t="s">
        <v>881</v>
      </c>
      <c r="D6" s="248" t="s">
        <v>882</v>
      </c>
      <c r="E6" s="374" t="s">
        <v>883</v>
      </c>
      <c r="F6" s="374" t="s">
        <v>884</v>
      </c>
      <c r="G6" s="374" t="s">
        <v>885</v>
      </c>
      <c r="H6" s="373" t="s">
        <v>886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676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887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888</v>
      </c>
      <c r="C8" s="106" t="s">
        <v>616</v>
      </c>
      <c r="D8" s="107" t="str">
        <f>VLOOKUP(C8,'TS Gantry - AP44'!$C$8:$D$644,2,0)</f>
        <v>DD60+18</v>
      </c>
      <c r="E8" s="103" t="s">
        <v>645</v>
      </c>
      <c r="F8" s="103">
        <v>46065</v>
      </c>
      <c r="G8" s="376"/>
      <c r="H8" s="125" t="s">
        <v>1789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>
      <c r="A9" s="107">
        <v>3</v>
      </c>
      <c r="B9" s="125" t="s">
        <v>888</v>
      </c>
      <c r="C9" s="106" t="s">
        <v>381</v>
      </c>
      <c r="D9" s="107" t="str">
        <f>VLOOKUP(C9,'TS Gantry - AP44'!$C$8:$D$644,2,0)</f>
        <v>DB2+0</v>
      </c>
      <c r="E9" s="103" t="s">
        <v>645</v>
      </c>
      <c r="F9" s="103">
        <v>46125</v>
      </c>
      <c r="G9" s="376"/>
      <c r="H9" s="125" t="s">
        <v>1786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18.75">
      <c r="A10" s="107">
        <v>4</v>
      </c>
      <c r="B10" s="125" t="s">
        <v>888</v>
      </c>
      <c r="C10" s="106" t="s">
        <v>550</v>
      </c>
      <c r="D10" s="107" t="str">
        <f>VLOOKUP(C10,'TS Gantry - AP44'!$C$8:$D$644,2,0)</f>
        <v>DA+6</v>
      </c>
      <c r="E10" s="103" t="s">
        <v>645</v>
      </c>
      <c r="F10" s="103">
        <v>46126</v>
      </c>
      <c r="G10" s="376"/>
      <c r="H10" s="125" t="s">
        <v>887</v>
      </c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</row>
    <row r="11" spans="1:26" ht="18.75">
      <c r="A11" s="107">
        <v>5</v>
      </c>
      <c r="B11" s="125" t="s">
        <v>889</v>
      </c>
      <c r="C11" s="106" t="s">
        <v>615</v>
      </c>
      <c r="D11" s="107" t="str">
        <f>VLOOKUP(C11,'TS Gantry - AP44'!$C$8:$D$644,2,0)</f>
        <v>DC2+9</v>
      </c>
      <c r="E11" s="103" t="s">
        <v>645</v>
      </c>
      <c r="F11" s="103">
        <v>46126</v>
      </c>
      <c r="G11" s="376"/>
      <c r="H11" s="377" t="s">
        <v>1790</v>
      </c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>
      <c r="A12" s="763" t="s">
        <v>890</v>
      </c>
      <c r="B12" s="764"/>
      <c r="C12" s="764"/>
      <c r="D12" s="764"/>
      <c r="E12" s="764"/>
      <c r="F12" s="764"/>
      <c r="G12" s="764"/>
      <c r="H12" s="765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</row>
    <row r="13" spans="1:26" ht="18.75" customHeight="1">
      <c r="A13" s="379" t="s">
        <v>891</v>
      </c>
      <c r="B13" s="379" t="s">
        <v>892</v>
      </c>
      <c r="C13" s="380" t="s">
        <v>881</v>
      </c>
      <c r="D13" s="379" t="s">
        <v>893</v>
      </c>
      <c r="E13" s="381" t="s">
        <v>884</v>
      </c>
      <c r="F13" s="381" t="s">
        <v>885</v>
      </c>
      <c r="G13" s="766" t="s">
        <v>12</v>
      </c>
      <c r="H13" s="767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</row>
    <row r="14" spans="1:26" ht="18" customHeight="1">
      <c r="A14" s="108">
        <v>1</v>
      </c>
      <c r="B14" s="125"/>
      <c r="C14" s="176" t="s">
        <v>537</v>
      </c>
      <c r="D14" s="107" t="str">
        <f>VLOOKUP(C14,'TS Gantry - AP44'!$C$8:$D$638,2,0)</f>
        <v>DA+0</v>
      </c>
      <c r="E14" s="103">
        <v>46052</v>
      </c>
      <c r="F14" s="103"/>
      <c r="G14" s="107"/>
      <c r="H14" s="125" t="s">
        <v>894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>
      <c r="A15" s="108">
        <v>2</v>
      </c>
      <c r="B15" s="125" t="s">
        <v>717</v>
      </c>
      <c r="C15" s="176" t="s">
        <v>546</v>
      </c>
      <c r="D15" s="107" t="str">
        <f>VLOOKUP(C15,'TS Gantry - AP44'!$C$8:$D$638,2,0)</f>
        <v>DA+9</v>
      </c>
      <c r="E15" s="103">
        <v>46130</v>
      </c>
      <c r="F15" s="103"/>
      <c r="G15" s="107"/>
      <c r="H15" s="125" t="s">
        <v>1791</v>
      </c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spans="1:26" ht="18" customHeight="1">
      <c r="A16" s="108">
        <v>3</v>
      </c>
      <c r="B16" s="125" t="s">
        <v>743</v>
      </c>
      <c r="C16" s="573" t="s">
        <v>609</v>
      </c>
      <c r="D16" s="107" t="str">
        <f>VLOOKUP(C16,'TS Gantry - AP44'!$C$8:$D$638,2,0)</f>
        <v>DA+3</v>
      </c>
      <c r="E16" s="103">
        <v>46126</v>
      </c>
      <c r="F16" s="103"/>
      <c r="G16" s="107"/>
      <c r="H16" s="125" t="s">
        <v>1792</v>
      </c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spans="1:26" ht="18" customHeight="1">
      <c r="A17" s="108">
        <v>4</v>
      </c>
      <c r="B17" s="125"/>
      <c r="C17" s="176"/>
      <c r="D17" s="107"/>
      <c r="E17" s="103"/>
      <c r="F17" s="103"/>
      <c r="G17" s="107"/>
      <c r="H17" s="125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>
      <c r="A18" s="108">
        <v>5</v>
      </c>
      <c r="B18" s="125"/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08">
        <v>6</v>
      </c>
      <c r="B19" s="153"/>
      <c r="C19" s="176"/>
      <c r="D19" s="107"/>
      <c r="E19" s="103"/>
      <c r="F19" s="103"/>
      <c r="G19" s="107"/>
      <c r="H19" s="125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" customHeight="1">
      <c r="A20" s="117"/>
      <c r="B20" s="214"/>
      <c r="C20" s="117"/>
      <c r="D20" s="383"/>
      <c r="E20" s="384"/>
      <c r="F20" s="384"/>
      <c r="G20" s="383"/>
      <c r="H20" s="383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8.75" customHeight="1">
      <c r="A21" s="763" t="s">
        <v>895</v>
      </c>
      <c r="B21" s="764"/>
      <c r="C21" s="764"/>
      <c r="D21" s="764"/>
      <c r="E21" s="764"/>
      <c r="F21" s="764"/>
      <c r="G21" s="764"/>
      <c r="H21" s="765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</row>
    <row r="22" spans="1:26" ht="18.75" customHeight="1">
      <c r="A22" s="69" t="s">
        <v>891</v>
      </c>
      <c r="B22" s="69" t="s">
        <v>892</v>
      </c>
      <c r="C22" s="69" t="s">
        <v>896</v>
      </c>
      <c r="D22" s="61" t="s">
        <v>897</v>
      </c>
      <c r="E22" s="385" t="s">
        <v>884</v>
      </c>
      <c r="F22" s="61" t="s">
        <v>885</v>
      </c>
      <c r="G22" s="735" t="s">
        <v>886</v>
      </c>
      <c r="H22" s="657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spans="1:26" ht="18" customHeight="1">
      <c r="A23" s="108">
        <v>1</v>
      </c>
      <c r="B23" s="153"/>
      <c r="C23" s="107"/>
      <c r="D23" s="386"/>
      <c r="E23" s="103"/>
      <c r="F23" s="103"/>
      <c r="G23" s="762"/>
      <c r="H23" s="657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>
      <c r="A24" s="108">
        <v>2</v>
      </c>
      <c r="B24" s="153"/>
      <c r="C24" s="108"/>
      <c r="D24" s="386"/>
      <c r="E24" s="103"/>
      <c r="F24" s="103"/>
      <c r="G24" s="762"/>
      <c r="H24" s="657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" customHeight="1">
      <c r="A25" s="108">
        <v>3</v>
      </c>
      <c r="B25" s="125"/>
      <c r="C25" s="108"/>
      <c r="D25" s="386"/>
      <c r="E25" s="103"/>
      <c r="F25" s="103"/>
      <c r="G25" s="762"/>
      <c r="H25" s="657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>
      <c r="A26" s="761" t="s">
        <v>898</v>
      </c>
      <c r="B26" s="669"/>
      <c r="C26" s="669"/>
      <c r="D26" s="669"/>
      <c r="E26" s="669"/>
      <c r="F26" s="669"/>
      <c r="G26" s="669"/>
      <c r="H26" s="657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.75" customHeight="1">
      <c r="A27" s="69" t="s">
        <v>899</v>
      </c>
      <c r="B27" s="69" t="s">
        <v>892</v>
      </c>
      <c r="C27" s="69" t="s">
        <v>896</v>
      </c>
      <c r="D27" s="61" t="s">
        <v>897</v>
      </c>
      <c r="E27" s="385" t="s">
        <v>884</v>
      </c>
      <c r="F27" s="61" t="s">
        <v>885</v>
      </c>
      <c r="G27" s="735" t="s">
        <v>886</v>
      </c>
      <c r="H27" s="657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>
      <c r="A28" s="108"/>
      <c r="B28" s="108"/>
      <c r="C28" s="108"/>
      <c r="D28" s="108"/>
      <c r="E28" s="387"/>
      <c r="F28" s="108"/>
      <c r="G28" s="762"/>
      <c r="H28" s="657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" customHeight="1">
      <c r="A29" s="108"/>
      <c r="B29" s="107"/>
      <c r="C29" s="108"/>
      <c r="D29" s="388"/>
      <c r="E29" s="387"/>
      <c r="F29" s="387"/>
      <c r="G29" s="762"/>
      <c r="H29" s="657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>
      <c r="A30" s="761" t="s">
        <v>900</v>
      </c>
      <c r="B30" s="669"/>
      <c r="C30" s="669"/>
      <c r="D30" s="669"/>
      <c r="E30" s="669"/>
      <c r="F30" s="669"/>
      <c r="G30" s="669"/>
      <c r="H30" s="657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.75" customHeight="1">
      <c r="A31" s="69" t="s">
        <v>899</v>
      </c>
      <c r="B31" s="69" t="s">
        <v>892</v>
      </c>
      <c r="C31" s="69" t="s">
        <v>881</v>
      </c>
      <c r="D31" s="61" t="s">
        <v>893</v>
      </c>
      <c r="E31" s="69" t="s">
        <v>901</v>
      </c>
      <c r="F31" s="385" t="s">
        <v>884</v>
      </c>
      <c r="G31" s="61" t="s">
        <v>885</v>
      </c>
      <c r="H31" s="69" t="s">
        <v>886</v>
      </c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>
      <c r="A32" s="108">
        <v>1</v>
      </c>
      <c r="B32" s="108"/>
      <c r="C32" s="389"/>
      <c r="D32" s="389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>
      <c r="A34" s="761" t="s">
        <v>902</v>
      </c>
      <c r="B34" s="669"/>
      <c r="C34" s="669"/>
      <c r="D34" s="669"/>
      <c r="E34" s="669"/>
      <c r="F34" s="669"/>
      <c r="G34" s="669"/>
      <c r="H34" s="657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.75" customHeight="1">
      <c r="A35" s="69" t="s">
        <v>899</v>
      </c>
      <c r="B35" s="69" t="s">
        <v>892</v>
      </c>
      <c r="C35" s="69" t="s">
        <v>881</v>
      </c>
      <c r="D35" s="61" t="s">
        <v>893</v>
      </c>
      <c r="E35" s="385"/>
      <c r="F35" s="385" t="s">
        <v>884</v>
      </c>
      <c r="G35" s="61" t="s">
        <v>885</v>
      </c>
      <c r="H35" s="69" t="s">
        <v>886</v>
      </c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>
      <c r="A38" s="761" t="s">
        <v>903</v>
      </c>
      <c r="B38" s="669"/>
      <c r="C38" s="669"/>
      <c r="D38" s="669"/>
      <c r="E38" s="669"/>
      <c r="F38" s="669"/>
      <c r="G38" s="669"/>
      <c r="H38" s="657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>
      <c r="A39" s="69" t="s">
        <v>899</v>
      </c>
      <c r="B39" s="69" t="s">
        <v>892</v>
      </c>
      <c r="C39" s="69" t="s">
        <v>881</v>
      </c>
      <c r="D39" s="61" t="s">
        <v>893</v>
      </c>
      <c r="E39" s="61" t="s">
        <v>904</v>
      </c>
      <c r="F39" s="390" t="s">
        <v>905</v>
      </c>
      <c r="G39" s="61"/>
      <c r="H39" s="69" t="s">
        <v>886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>
      <c r="A40" s="108">
        <v>1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2</v>
      </c>
      <c r="B41" s="262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60"/>
      <c r="B47" s="391"/>
      <c r="C47" s="360"/>
      <c r="D47" s="391"/>
      <c r="E47" s="360"/>
      <c r="F47" s="360"/>
      <c r="G47" s="360"/>
      <c r="H47" s="36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8.75" customHeight="1">
      <c r="A242" s="370"/>
      <c r="B242" s="392"/>
      <c r="C242" s="370"/>
      <c r="D242" s="392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 thickBot="1"/>
  </sheetData>
  <mergeCells count="21"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236"/>
  <sheetViews>
    <sheetView workbookViewId="0" topLeftCell="A30">
      <selection pane="topLeft" activeCell="F41" sqref="F41"/>
    </sheetView>
  </sheetViews>
  <sheetFormatPr defaultColWidth="14.4242857142857" defaultRowHeight="15" customHeight="1"/>
  <cols>
    <col min="1" max="1" width="6.14285714285714" customWidth="1"/>
    <col min="2" max="2" width="42.1428571428571" customWidth="1"/>
    <col min="3" max="3" width="24.4285714285714" customWidth="1"/>
    <col min="4" max="4" width="26.4285714285714" customWidth="1"/>
    <col min="5" max="5" width="19" customWidth="1"/>
    <col min="6" max="6" width="27.7142857142857" customWidth="1"/>
    <col min="7" max="7" width="28.1428571428571" customWidth="1"/>
    <col min="8" max="26" width="9.14285714285714" customWidth="1"/>
  </cols>
  <sheetData>
    <row r="1" spans="1:8" ht="15.75">
      <c r="A1" s="749" t="str">
        <f>DS!A1</f>
        <v>KEC International Limited</v>
      </c>
      <c r="B1" s="709"/>
      <c r="C1" s="709"/>
      <c r="D1" s="709"/>
      <c r="E1" s="709"/>
      <c r="F1" s="709"/>
      <c r="G1" s="716"/>
      <c r="H1" s="96"/>
    </row>
    <row r="2" spans="1:8" ht="15.75">
      <c r="A2" s="750" t="str">
        <f>DS!A2</f>
        <v>765 kV D/C Bikaner IV PS to Siwani II (Part-01) TL</v>
      </c>
      <c r="B2" s="669"/>
      <c r="C2" s="669"/>
      <c r="D2" s="669"/>
      <c r="E2" s="669"/>
      <c r="F2" s="669"/>
      <c r="G2" s="728"/>
      <c r="H2" s="96"/>
    </row>
    <row r="3" spans="1:8" ht="15.75">
      <c r="A3" s="750" t="s">
        <v>906</v>
      </c>
      <c r="B3" s="669"/>
      <c r="C3" s="669"/>
      <c r="D3" s="669"/>
      <c r="E3" s="669"/>
      <c r="F3" s="669"/>
      <c r="G3" s="728"/>
      <c r="H3" s="96"/>
    </row>
    <row r="4" spans="1:8" ht="18.75" customHeight="1">
      <c r="A4" s="750" t="s">
        <v>907</v>
      </c>
      <c r="B4" s="669"/>
      <c r="C4" s="669"/>
      <c r="D4" s="669"/>
      <c r="E4" s="669"/>
      <c r="F4" s="669"/>
      <c r="G4" s="728"/>
      <c r="H4" s="96"/>
    </row>
    <row r="5" spans="1:8" ht="45">
      <c r="A5" s="393" t="s">
        <v>773</v>
      </c>
      <c r="B5" s="69" t="s">
        <v>908</v>
      </c>
      <c r="C5" s="61" t="s">
        <v>909</v>
      </c>
      <c r="D5" s="69" t="s">
        <v>910</v>
      </c>
      <c r="E5" s="69" t="s">
        <v>911</v>
      </c>
      <c r="F5" s="61" t="s">
        <v>912</v>
      </c>
      <c r="G5" s="394" t="s">
        <v>913</v>
      </c>
      <c r="H5" s="96"/>
    </row>
    <row r="6" spans="1:26" ht="60">
      <c r="A6" s="395">
        <v>1</v>
      </c>
      <c r="B6" s="107" t="s">
        <v>914</v>
      </c>
      <c r="C6" s="107" t="s">
        <v>915</v>
      </c>
      <c r="D6" s="120">
        <v>45770</v>
      </c>
      <c r="E6" s="120" t="s">
        <v>916</v>
      </c>
      <c r="F6" s="8" t="s">
        <v>917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8" ht="30">
      <c r="A7" s="141">
        <v>2</v>
      </c>
      <c r="B7" s="107" t="s">
        <v>918</v>
      </c>
      <c r="C7" s="108" t="s">
        <v>919</v>
      </c>
      <c r="D7" s="123">
        <v>45819</v>
      </c>
      <c r="E7" s="107" t="s">
        <v>920</v>
      </c>
      <c r="F7" s="8" t="s">
        <v>921</v>
      </c>
      <c r="G7" s="398"/>
      <c r="H7" s="96"/>
    </row>
    <row r="8" spans="1:8" ht="15">
      <c r="A8" s="399"/>
      <c r="B8" s="117"/>
      <c r="C8" s="117"/>
      <c r="D8" s="117"/>
      <c r="E8" s="117"/>
      <c r="F8" s="400"/>
      <c r="G8" s="401"/>
      <c r="H8" s="96"/>
    </row>
    <row r="9" spans="1:8" ht="15">
      <c r="A9" s="768" t="s">
        <v>922</v>
      </c>
      <c r="B9" s="669"/>
      <c r="C9" s="669"/>
      <c r="D9" s="669"/>
      <c r="E9" s="669"/>
      <c r="F9" s="669"/>
      <c r="G9" s="728"/>
      <c r="H9" s="96"/>
    </row>
    <row r="10" spans="1:8" ht="45">
      <c r="A10" s="393" t="s">
        <v>773</v>
      </c>
      <c r="B10" s="69" t="s">
        <v>923</v>
      </c>
      <c r="C10" s="61" t="s">
        <v>909</v>
      </c>
      <c r="D10" s="69" t="s">
        <v>910</v>
      </c>
      <c r="E10" s="69" t="s">
        <v>911</v>
      </c>
      <c r="F10" s="61" t="s">
        <v>912</v>
      </c>
      <c r="G10" s="394" t="s">
        <v>913</v>
      </c>
      <c r="H10" s="96"/>
    </row>
    <row r="11" spans="1:8" ht="135">
      <c r="A11" s="141">
        <v>1</v>
      </c>
      <c r="B11" s="87" t="s">
        <v>924</v>
      </c>
      <c r="C11" s="108" t="s">
        <v>925</v>
      </c>
      <c r="D11" s="120">
        <v>45770</v>
      </c>
      <c r="E11" s="120" t="s">
        <v>926</v>
      </c>
      <c r="F11" s="377" t="s">
        <v>1776</v>
      </c>
      <c r="G11" s="396"/>
      <c r="H11" s="96"/>
    </row>
    <row r="12" spans="1:8" ht="15">
      <c r="A12" s="399"/>
      <c r="C12" s="117"/>
      <c r="D12" s="117"/>
      <c r="E12" s="117"/>
      <c r="F12" s="117"/>
      <c r="G12" s="402"/>
      <c r="H12" s="96"/>
    </row>
    <row r="13" spans="1:8" ht="15.75">
      <c r="A13" s="750" t="s">
        <v>927</v>
      </c>
      <c r="B13" s="669"/>
      <c r="C13" s="669"/>
      <c r="D13" s="669"/>
      <c r="E13" s="669"/>
      <c r="F13" s="669"/>
      <c r="G13" s="728"/>
      <c r="H13" s="96"/>
    </row>
    <row r="14" spans="1:26" ht="45">
      <c r="A14" s="393" t="s">
        <v>773</v>
      </c>
      <c r="B14" s="69" t="s">
        <v>928</v>
      </c>
      <c r="C14" s="69" t="s">
        <v>909</v>
      </c>
      <c r="D14" s="69" t="s">
        <v>910</v>
      </c>
      <c r="E14" s="69" t="s">
        <v>911</v>
      </c>
      <c r="F14" s="61" t="s">
        <v>912</v>
      </c>
      <c r="G14" s="394" t="s">
        <v>913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8" ht="30">
      <c r="A15" s="403">
        <v>1</v>
      </c>
      <c r="B15" s="377" t="s">
        <v>929</v>
      </c>
      <c r="C15" s="241" t="s">
        <v>930</v>
      </c>
      <c r="D15" s="404">
        <v>45770</v>
      </c>
      <c r="E15" s="404" t="s">
        <v>931</v>
      </c>
      <c r="F15" s="377" t="s">
        <v>932</v>
      </c>
      <c r="G15" s="398"/>
      <c r="H15" s="96"/>
    </row>
    <row r="16" spans="1:8" ht="150">
      <c r="A16" s="403">
        <v>2</v>
      </c>
      <c r="B16" s="377" t="s">
        <v>933</v>
      </c>
      <c r="C16" s="241" t="s">
        <v>934</v>
      </c>
      <c r="D16" s="404">
        <v>45770</v>
      </c>
      <c r="E16" s="404" t="s">
        <v>935</v>
      </c>
      <c r="F16" s="377" t="s">
        <v>936</v>
      </c>
      <c r="G16" s="398"/>
      <c r="H16" s="96"/>
    </row>
    <row r="17" spans="1:8" ht="120">
      <c r="A17" s="141">
        <v>3</v>
      </c>
      <c r="B17" s="8" t="s">
        <v>937</v>
      </c>
      <c r="C17" s="108" t="s">
        <v>938</v>
      </c>
      <c r="D17" s="404">
        <v>45770</v>
      </c>
      <c r="E17" s="404" t="s">
        <v>939</v>
      </c>
      <c r="F17" s="377" t="s">
        <v>940</v>
      </c>
      <c r="G17" s="398"/>
      <c r="H17" s="96"/>
    </row>
    <row r="18" spans="1:8" ht="165">
      <c r="A18" s="141">
        <v>4</v>
      </c>
      <c r="B18" s="8" t="s">
        <v>941</v>
      </c>
      <c r="C18" s="108" t="s">
        <v>942</v>
      </c>
      <c r="D18" s="404">
        <v>45770</v>
      </c>
      <c r="E18" s="404" t="s">
        <v>939</v>
      </c>
      <c r="F18" s="377" t="s">
        <v>943</v>
      </c>
      <c r="G18" s="405"/>
      <c r="H18" s="96"/>
    </row>
    <row r="19" spans="1:8" ht="60">
      <c r="A19" s="141">
        <v>5</v>
      </c>
      <c r="B19" s="167" t="s">
        <v>944</v>
      </c>
      <c r="C19" s="108" t="s">
        <v>945</v>
      </c>
      <c r="D19" s="404">
        <v>45770</v>
      </c>
      <c r="E19" s="404" t="s">
        <v>946</v>
      </c>
      <c r="F19" s="377" t="s">
        <v>947</v>
      </c>
      <c r="G19" s="398"/>
      <c r="H19" s="96"/>
    </row>
    <row r="20" spans="1:8" ht="120">
      <c r="A20" s="141">
        <v>6</v>
      </c>
      <c r="B20" s="167" t="s">
        <v>948</v>
      </c>
      <c r="C20" s="241" t="s">
        <v>949</v>
      </c>
      <c r="D20" s="404">
        <v>45770</v>
      </c>
      <c r="E20" s="404" t="s">
        <v>939</v>
      </c>
      <c r="F20" s="377" t="s">
        <v>950</v>
      </c>
      <c r="G20" s="398"/>
      <c r="H20" s="96"/>
    </row>
    <row r="21" spans="1:8" ht="195">
      <c r="A21" s="141">
        <v>7</v>
      </c>
      <c r="B21" s="167" t="s">
        <v>951</v>
      </c>
      <c r="C21" s="108" t="s">
        <v>952</v>
      </c>
      <c r="D21" s="404">
        <v>45986</v>
      </c>
      <c r="E21" s="404" t="s">
        <v>953</v>
      </c>
      <c r="F21" s="377" t="s">
        <v>954</v>
      </c>
      <c r="G21" s="398"/>
      <c r="H21" s="96"/>
    </row>
    <row r="22" spans="1:8" ht="195">
      <c r="A22" s="141">
        <v>8</v>
      </c>
      <c r="B22" s="167" t="s">
        <v>955</v>
      </c>
      <c r="C22" s="108" t="s">
        <v>952</v>
      </c>
      <c r="D22" s="404">
        <v>45986</v>
      </c>
      <c r="E22" s="404" t="s">
        <v>953</v>
      </c>
      <c r="F22" s="377" t="s">
        <v>956</v>
      </c>
      <c r="G22" s="398"/>
      <c r="H22" s="96"/>
    </row>
    <row r="23" spans="1:8" ht="195">
      <c r="A23" s="141">
        <v>9</v>
      </c>
      <c r="B23" s="406" t="s">
        <v>957</v>
      </c>
      <c r="C23" s="179" t="s">
        <v>958</v>
      </c>
      <c r="D23" s="407">
        <v>45986</v>
      </c>
      <c r="E23" s="407" t="s">
        <v>953</v>
      </c>
      <c r="F23" s="408" t="s">
        <v>956</v>
      </c>
      <c r="G23" s="409"/>
      <c r="H23" s="96"/>
    </row>
    <row r="24" spans="1:8" ht="195">
      <c r="A24" s="117">
        <v>10</v>
      </c>
      <c r="B24" s="406" t="s">
        <v>957</v>
      </c>
      <c r="C24" s="179" t="s">
        <v>958</v>
      </c>
      <c r="D24" s="407">
        <v>45986</v>
      </c>
      <c r="E24" s="407" t="s">
        <v>953</v>
      </c>
      <c r="F24" s="408" t="s">
        <v>956</v>
      </c>
      <c r="G24" s="262"/>
      <c r="H24" s="96"/>
    </row>
    <row r="25" spans="1:8" ht="135">
      <c r="A25" s="399">
        <v>11</v>
      </c>
      <c r="B25" s="108" t="s">
        <v>1778</v>
      </c>
      <c r="C25" s="108" t="s">
        <v>1779</v>
      </c>
      <c r="D25" s="108" t="s">
        <v>959</v>
      </c>
      <c r="E25" s="108" t="s">
        <v>960</v>
      </c>
      <c r="F25" s="8" t="s">
        <v>1780</v>
      </c>
      <c r="G25" s="401"/>
      <c r="H25" s="96"/>
    </row>
    <row r="26" spans="1:8" ht="15.75" customHeight="1">
      <c r="A26" s="768" t="s">
        <v>961</v>
      </c>
      <c r="B26" s="669"/>
      <c r="C26" s="669"/>
      <c r="D26" s="669"/>
      <c r="E26" s="669"/>
      <c r="F26" s="669"/>
      <c r="G26" s="728"/>
      <c r="H26" s="96"/>
    </row>
    <row r="27" spans="1:8" ht="45">
      <c r="A27" s="393" t="s">
        <v>773</v>
      </c>
      <c r="B27" s="69" t="s">
        <v>962</v>
      </c>
      <c r="C27" s="61" t="s">
        <v>909</v>
      </c>
      <c r="D27" s="69" t="s">
        <v>910</v>
      </c>
      <c r="E27" s="69" t="s">
        <v>911</v>
      </c>
      <c r="F27" s="61" t="s">
        <v>912</v>
      </c>
      <c r="G27" s="394" t="s">
        <v>913</v>
      </c>
      <c r="H27" s="96"/>
    </row>
    <row r="28" spans="1:8" ht="75">
      <c r="A28" s="141">
        <v>1</v>
      </c>
      <c r="B28" s="87" t="s">
        <v>963</v>
      </c>
      <c r="C28" s="108" t="s">
        <v>964</v>
      </c>
      <c r="D28" s="120">
        <v>45819</v>
      </c>
      <c r="E28" s="120" t="s">
        <v>965</v>
      </c>
      <c r="F28" s="8" t="s">
        <v>966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 ht="15">
      <c r="A30" s="768" t="s">
        <v>967</v>
      </c>
      <c r="B30" s="669"/>
      <c r="C30" s="669"/>
      <c r="D30" s="669"/>
      <c r="E30" s="669"/>
      <c r="F30" s="669"/>
      <c r="G30" s="728"/>
      <c r="H30" s="96"/>
    </row>
    <row r="31" spans="1:8" ht="45">
      <c r="A31" s="393" t="s">
        <v>773</v>
      </c>
      <c r="B31" s="69" t="s">
        <v>968</v>
      </c>
      <c r="C31" s="61" t="s">
        <v>909</v>
      </c>
      <c r="D31" s="69" t="s">
        <v>910</v>
      </c>
      <c r="E31" s="69" t="s">
        <v>911</v>
      </c>
      <c r="F31" s="61" t="s">
        <v>912</v>
      </c>
      <c r="G31" s="394" t="s">
        <v>913</v>
      </c>
      <c r="H31" s="96"/>
    </row>
    <row r="32" spans="1:8" ht="60">
      <c r="A32" s="141">
        <v>1</v>
      </c>
      <c r="B32" s="87" t="s">
        <v>969</v>
      </c>
      <c r="C32" s="176" t="s">
        <v>970</v>
      </c>
      <c r="D32" s="120">
        <v>45819</v>
      </c>
      <c r="E32" s="120" t="s">
        <v>971</v>
      </c>
      <c r="F32" s="377" t="s">
        <v>972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68" t="s">
        <v>973</v>
      </c>
      <c r="B34" s="669"/>
      <c r="C34" s="669"/>
      <c r="D34" s="669"/>
      <c r="E34" s="669"/>
      <c r="F34" s="669"/>
      <c r="G34" s="728"/>
      <c r="H34" s="96"/>
    </row>
    <row r="35" spans="1:8" ht="45">
      <c r="A35" s="393" t="s">
        <v>773</v>
      </c>
      <c r="B35" s="69" t="s">
        <v>974</v>
      </c>
      <c r="C35" s="61" t="s">
        <v>909</v>
      </c>
      <c r="D35" s="69" t="s">
        <v>910</v>
      </c>
      <c r="E35" s="69" t="s">
        <v>911</v>
      </c>
      <c r="F35" s="61" t="s">
        <v>912</v>
      </c>
      <c r="G35" s="394" t="s">
        <v>913</v>
      </c>
      <c r="H35" s="96"/>
    </row>
    <row r="36" spans="1:8" ht="30">
      <c r="A36" s="141">
        <v>1</v>
      </c>
      <c r="B36" s="87" t="s">
        <v>975</v>
      </c>
      <c r="C36" s="176" t="s">
        <v>976</v>
      </c>
      <c r="D36" s="120" t="s">
        <v>977</v>
      </c>
      <c r="E36" s="120" t="s">
        <v>973</v>
      </c>
      <c r="F36" s="377" t="s">
        <v>978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768" t="s">
        <v>1781</v>
      </c>
      <c r="B38" s="669"/>
      <c r="C38" s="669"/>
      <c r="D38" s="669"/>
      <c r="E38" s="669"/>
      <c r="F38" s="669"/>
      <c r="G38" s="728"/>
      <c r="H38" s="96"/>
    </row>
    <row r="39" spans="1:8" ht="45">
      <c r="A39" s="393" t="s">
        <v>773</v>
      </c>
      <c r="B39" s="69" t="s">
        <v>974</v>
      </c>
      <c r="C39" s="61" t="s">
        <v>909</v>
      </c>
      <c r="D39" s="69" t="s">
        <v>910</v>
      </c>
      <c r="E39" s="69" t="s">
        <v>911</v>
      </c>
      <c r="F39" s="61" t="s">
        <v>912</v>
      </c>
      <c r="G39" s="394" t="s">
        <v>913</v>
      </c>
      <c r="H39" s="96"/>
    </row>
    <row r="40" spans="1:8" ht="30">
      <c r="A40" s="141">
        <v>1</v>
      </c>
      <c r="B40" s="87" t="s">
        <v>1782</v>
      </c>
      <c r="C40" s="176" t="s">
        <v>976</v>
      </c>
      <c r="D40" s="120"/>
      <c r="E40" s="120" t="s">
        <v>1783</v>
      </c>
      <c r="F40" s="377" t="s">
        <v>1784</v>
      </c>
      <c r="G40" s="396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" right="0.708661417322835" top="0.748031496062992" bottom="0.748031496062992" header="0" footer="0"/>
  <pageSetup orientation="portrait" paperSize="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281"/>
  <sheetViews>
    <sheetView workbookViewId="0" topLeftCell="A1">
      <pane ySplit="5" topLeftCell="A6" activePane="bottomLeft" state="frozen"/>
      <selection pane="topLeft" activeCell="A1" sqref="A1"/>
      <selection pane="bottomLeft" activeCell="B7" sqref="B7"/>
    </sheetView>
  </sheetViews>
  <sheetFormatPr defaultColWidth="14.4242857142857" defaultRowHeight="15" customHeight="1"/>
  <cols>
    <col min="1" max="1" width="13.4285714285714" customWidth="1"/>
    <col min="2" max="2" width="7.71428571428571" customWidth="1"/>
    <col min="3" max="3" width="13.2857142857143" customWidth="1"/>
    <col min="4" max="4" width="14.1428571428571" customWidth="1"/>
    <col min="5" max="6" width="11.7142857142857" customWidth="1"/>
    <col min="7" max="7" width="13.5714285714286" customWidth="1"/>
    <col min="8" max="10" width="11.7142857142857" customWidth="1"/>
    <col min="11" max="11" width="21.1428571428571" customWidth="1"/>
    <col min="12" max="12" width="11.2857142857143" customWidth="1"/>
    <col min="13" max="26" width="9.14285714285714" customWidth="1"/>
  </cols>
  <sheetData>
    <row r="1" spans="1:26" ht="15.75" thickBot="1">
      <c r="A1" s="769" t="str">
        <f>Foundation!A1</f>
        <v>KEC International Limited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722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9" t="str">
        <f>Foundation!A2</f>
        <v>765 kV D/C Bikaner IV PS to Siwani II (Part-01) TL</v>
      </c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16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thickBot="1">
      <c r="A3" s="770" t="s">
        <v>979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411">
        <f ca="1">+'Summary E'!M1</f>
        <v>46132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765</v>
      </c>
      <c r="B4" s="219" t="s">
        <v>766</v>
      </c>
      <c r="C4" s="771" t="s">
        <v>980</v>
      </c>
      <c r="D4" s="709"/>
      <c r="E4" s="710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981</v>
      </c>
      <c r="D5" s="248" t="s">
        <v>982</v>
      </c>
      <c r="E5" s="68" t="s">
        <v>983</v>
      </c>
      <c r="F5" s="68" t="s">
        <v>984</v>
      </c>
      <c r="G5" s="68" t="s">
        <v>985</v>
      </c>
      <c r="H5" s="68" t="s">
        <v>986</v>
      </c>
      <c r="I5" s="68" t="s">
        <v>987</v>
      </c>
      <c r="J5" s="68" t="s">
        <v>988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A5:N81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orientation="portrait" paperSize="1" scale="6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221"/>
  <sheetViews>
    <sheetView workbookViewId="0" topLeftCell="A1"/>
  </sheetViews>
  <sheetFormatPr defaultColWidth="14.4242857142857" defaultRowHeight="15" customHeight="1"/>
  <cols>
    <col min="1" max="1" width="7.71428571428571" customWidth="1"/>
    <col min="2" max="2" width="8.14285714285714" customWidth="1"/>
    <col min="3" max="3" width="9.14285714285714" customWidth="1"/>
    <col min="4" max="5" width="9.57142857142857" customWidth="1"/>
    <col min="6" max="10" width="11.7142857142857" customWidth="1"/>
    <col min="11" max="11" width="18.7142857142857" customWidth="1"/>
    <col min="12" max="12" width="15.4285714285714" customWidth="1"/>
    <col min="13" max="26" width="9.14285714285714" customWidth="1"/>
  </cols>
  <sheetData>
    <row r="1" spans="1:26" ht="15.75" thickBot="1">
      <c r="A1" s="777" t="str">
        <f>Stringing!A1</f>
        <v>KEC International Limited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6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39" t="str">
        <f>Stringing!A2</f>
        <v>765 kV D/C Bikaner IV PS to Siwani II (Part-01) TL</v>
      </c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1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thickBot="1">
      <c r="A3" s="770" t="s">
        <v>989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411">
        <f ca="1">+'Summary E'!M1</f>
        <v>46132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79" t="s">
        <v>990</v>
      </c>
      <c r="B4" s="772" t="s">
        <v>991</v>
      </c>
      <c r="C4" s="771" t="s">
        <v>980</v>
      </c>
      <c r="D4" s="709"/>
      <c r="E4" s="709"/>
      <c r="F4" s="709"/>
      <c r="G4" s="710"/>
      <c r="H4" s="772" t="s">
        <v>986</v>
      </c>
      <c r="I4" s="772" t="s">
        <v>987</v>
      </c>
      <c r="J4" s="772" t="s">
        <v>988</v>
      </c>
      <c r="K4" s="774" t="s">
        <v>626</v>
      </c>
      <c r="L4" s="775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thickBot="1">
      <c r="A5" s="780"/>
      <c r="B5" s="677"/>
      <c r="C5" s="68" t="s">
        <v>981</v>
      </c>
      <c r="D5" s="248" t="s">
        <v>982</v>
      </c>
      <c r="E5" s="68" t="s">
        <v>992</v>
      </c>
      <c r="F5" s="68" t="s">
        <v>993</v>
      </c>
      <c r="G5" s="68" t="s">
        <v>994</v>
      </c>
      <c r="H5" s="773"/>
      <c r="I5" s="773"/>
      <c r="J5" s="773"/>
      <c r="K5" s="773"/>
      <c r="L5" s="776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 thickBot="1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 thickBot="1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 thickBot="1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 thickBot="1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 thickBot="1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 thickBot="1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orientation="landscape" paperSize="1" scale="9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248"/>
  <sheetViews>
    <sheetView workbookViewId="0" topLeftCell="A1"/>
  </sheetViews>
  <sheetFormatPr defaultColWidth="14.4242857142857" defaultRowHeight="15" customHeight="1"/>
  <cols>
    <col min="1" max="1" width="7.57142857142857" customWidth="1"/>
    <col min="2" max="2" width="8.28571428571429" customWidth="1"/>
    <col min="3" max="9" width="11.1428571428571" customWidth="1"/>
    <col min="10" max="10" width="16.2857142857143" customWidth="1"/>
    <col min="11" max="11" width="14" customWidth="1"/>
    <col min="12" max="13" width="18.7142857142857" customWidth="1"/>
    <col min="14" max="14" width="15.4285714285714" customWidth="1"/>
    <col min="15" max="26" width="9.14285714285714" customWidth="1"/>
  </cols>
  <sheetData>
    <row r="1" spans="1:26" ht="15.75">
      <c r="A1" s="749" t="str">
        <f>'Tack Welding'!A1:I1</f>
        <v>KEC International Limited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16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740" t="s">
        <v>155</v>
      </c>
      <c r="B2" s="669"/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728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thickBot="1">
      <c r="A3" s="770" t="s">
        <v>995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411">
        <f ca="1">'Summary E'!M1</f>
        <v>46132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765</v>
      </c>
      <c r="B4" s="418" t="s">
        <v>766</v>
      </c>
      <c r="C4" s="423" t="s">
        <v>621</v>
      </c>
      <c r="D4" s="418" t="s">
        <v>622</v>
      </c>
      <c r="E4" s="418" t="s">
        <v>996</v>
      </c>
      <c r="F4" s="418" t="s">
        <v>997</v>
      </c>
      <c r="G4" s="418" t="s">
        <v>998</v>
      </c>
      <c r="H4" s="418" t="s">
        <v>999</v>
      </c>
      <c r="I4" s="418" t="s">
        <v>1000</v>
      </c>
      <c r="J4" s="418" t="s">
        <v>218</v>
      </c>
      <c r="K4" s="418" t="s">
        <v>219</v>
      </c>
      <c r="L4" s="419" t="s">
        <v>626</v>
      </c>
      <c r="M4" s="418" t="s">
        <v>627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5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/>
  <mergeCells count="3">
    <mergeCell ref="A1:N1"/>
    <mergeCell ref="A2:N2"/>
    <mergeCell ref="A3:M3"/>
  </mergeCells>
  <pageMargins left="0.7" right="0.7" top="0.75" bottom="0.75" header="0" footer="0"/>
  <pageSetup orientation="landscape" paperSize="1" scale="6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220"/>
  <sheetViews>
    <sheetView workbookViewId="0" topLeftCell="A1">
      <pane ySplit="4" topLeftCell="A5" activePane="bottomLeft" state="frozen"/>
      <selection pane="topLeft" activeCell="A1" sqref="A1"/>
      <selection pane="bottomLeft" activeCell="B6" sqref="B6"/>
    </sheetView>
  </sheetViews>
  <sheetFormatPr defaultColWidth="14.4242857142857" defaultRowHeight="15" customHeight="1"/>
  <cols>
    <col min="1" max="1" width="8.85714285714286" customWidth="1"/>
    <col min="2" max="2" width="9.14285714285714" customWidth="1"/>
    <col min="3" max="3" width="10.1428571428571" customWidth="1"/>
    <col min="4" max="4" width="15.7142857142857" customWidth="1"/>
    <col min="5" max="5" width="12.8571428571429" customWidth="1"/>
    <col min="6" max="6" width="11.7142857142857" customWidth="1"/>
    <col min="7" max="7" width="12.8571428571429" customWidth="1"/>
    <col min="8" max="8" width="26" customWidth="1"/>
    <col min="9" max="9" width="17.7142857142857" customWidth="1"/>
    <col min="10" max="10" width="25.4285714285714" customWidth="1"/>
    <col min="11" max="11" width="15.5714285714286" customWidth="1"/>
    <col min="12" max="26" width="9.14285714285714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155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1001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46132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1" t="s">
        <v>624</v>
      </c>
      <c r="G4" s="431" t="s">
        <v>625</v>
      </c>
      <c r="H4" s="432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 thickBot="1"/>
  </sheetData>
  <autoFilter ref="C1:C17"/>
  <pageMargins left="0.7" right="0.7" top="0.75" bottom="0.75" header="0" footer="0"/>
  <pageSetup orientation="portrait" paperSize="9" scale="56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890"/>
  <sheetViews>
    <sheetView workbookViewId="0" topLeftCell="A1">
      <pane xSplit="8" ySplit="7" topLeftCell="J629" activePane="bottomRight" state="frozen"/>
      <selection pane="topLeft" activeCell="A1" sqref="A1"/>
      <selection pane="bottomLeft" activeCell="A8" sqref="A8"/>
      <selection pane="topRight" activeCell="I1" sqref="I1"/>
      <selection pane="bottomRight" activeCell="C650" sqref="C650"/>
    </sheetView>
  </sheetViews>
  <sheetFormatPr defaultColWidth="14.4242857142857" defaultRowHeight="15" customHeight="1"/>
  <cols>
    <col min="1" max="1" width="7.57142857142857" customWidth="1"/>
    <col min="2" max="2" width="9.28571428571429" customWidth="1"/>
    <col min="3" max="3" width="8.28571428571429" customWidth="1"/>
    <col min="4" max="4" width="10.8571428571429" hidden="1" customWidth="1"/>
    <col min="5" max="5" width="7.28571428571429" hidden="1" customWidth="1"/>
    <col min="6" max="6" width="10.1428571428571" hidden="1" customWidth="1"/>
    <col min="7" max="7" width="12" hidden="1" customWidth="1"/>
    <col min="8" max="8" width="10.5714285714286" hidden="1" customWidth="1"/>
    <col min="9" max="9" width="13.4285714285714" hidden="1" customWidth="1"/>
    <col min="10" max="10" width="9.42857142857143" customWidth="1"/>
    <col min="11" max="11" width="14.2857142857143" customWidth="1"/>
    <col min="12" max="12" width="12.1428571428571" customWidth="1"/>
    <col min="13" max="13" width="7.71428571428571" customWidth="1"/>
    <col min="14" max="19" width="8.71428571428571" customWidth="1"/>
    <col min="20" max="20" width="12.8571428571429" customWidth="1"/>
    <col min="21" max="21" width="16.1428571428571" customWidth="1"/>
    <col min="22" max="22" width="40.7142857142857" customWidth="1"/>
    <col min="23" max="23" width="13" customWidth="1"/>
    <col min="24" max="24" width="23" customWidth="1"/>
    <col min="25" max="25" width="15.7142857142857" customWidth="1"/>
    <col min="26" max="26" width="14" customWidth="1"/>
    <col min="27" max="27" width="15.7142857142857" customWidth="1"/>
  </cols>
  <sheetData>
    <row r="1" spans="1:27" ht="26.25" customHeight="1">
      <c r="A1" s="782" t="s">
        <v>1002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57"/>
    </row>
    <row r="2" spans="1:27" ht="18" customHeight="1">
      <c r="A2" s="783" t="s">
        <v>1003</v>
      </c>
      <c r="B2" s="669"/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Z2" s="669"/>
      <c r="AA2" s="657"/>
    </row>
    <row r="3" spans="1:27" ht="25.5" customHeight="1">
      <c r="A3" s="783" t="s">
        <v>1004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669"/>
      <c r="R3" s="669"/>
      <c r="S3" s="669"/>
      <c r="T3" s="669"/>
      <c r="U3" s="669"/>
      <c r="V3" s="669"/>
      <c r="W3" s="669"/>
      <c r="X3" s="669"/>
      <c r="Y3" s="669"/>
      <c r="Z3" s="669"/>
      <c r="AA3" s="657"/>
    </row>
    <row r="4" spans="1:27" ht="19.5" customHeight="1">
      <c r="A4" s="783" t="s">
        <v>1005</v>
      </c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57"/>
    </row>
    <row r="5" spans="1:27" ht="18" customHeight="1">
      <c r="A5" s="784" t="s">
        <v>1006</v>
      </c>
      <c r="B5" s="669"/>
      <c r="C5" s="669"/>
      <c r="D5" s="669"/>
      <c r="E5" s="669"/>
      <c r="F5" s="669"/>
      <c r="G5" s="669"/>
      <c r="H5" s="669"/>
      <c r="I5" s="669"/>
      <c r="J5" s="669"/>
      <c r="K5" s="669"/>
      <c r="L5" s="669"/>
      <c r="M5" s="669"/>
      <c r="N5" s="669"/>
      <c r="O5" s="669"/>
      <c r="P5" s="669"/>
      <c r="Q5" s="669"/>
      <c r="R5" s="669"/>
      <c r="S5" s="669"/>
      <c r="T5" s="669"/>
      <c r="U5" s="669"/>
      <c r="V5" s="669"/>
      <c r="W5" s="669"/>
      <c r="X5" s="669"/>
      <c r="Y5" s="669"/>
      <c r="Z5" s="669"/>
      <c r="AA5" s="657"/>
    </row>
    <row r="6" spans="1:27" ht="42.75">
      <c r="A6" s="433" t="s">
        <v>3</v>
      </c>
      <c r="B6" s="433" t="s">
        <v>1007</v>
      </c>
      <c r="C6" s="433" t="s">
        <v>1008</v>
      </c>
      <c r="D6" s="433" t="s">
        <v>1009</v>
      </c>
      <c r="E6" s="433" t="s">
        <v>1010</v>
      </c>
      <c r="F6" s="433" t="s">
        <v>1011</v>
      </c>
      <c r="G6" s="433" t="s">
        <v>1012</v>
      </c>
      <c r="H6" s="433" t="s">
        <v>1013</v>
      </c>
      <c r="I6" s="433" t="s">
        <v>1014</v>
      </c>
      <c r="J6" s="433" t="s">
        <v>1015</v>
      </c>
      <c r="K6" s="433" t="s">
        <v>1016</v>
      </c>
      <c r="L6" s="434" t="s">
        <v>1017</v>
      </c>
      <c r="M6" s="433" t="s">
        <v>1018</v>
      </c>
      <c r="N6" s="785" t="s">
        <v>1019</v>
      </c>
      <c r="O6" s="669"/>
      <c r="P6" s="657"/>
      <c r="Q6" s="785" t="s">
        <v>1020</v>
      </c>
      <c r="R6" s="669"/>
      <c r="S6" s="657"/>
      <c r="T6" s="786" t="s">
        <v>1021</v>
      </c>
      <c r="U6" s="657"/>
      <c r="V6" s="435" t="s">
        <v>1022</v>
      </c>
      <c r="W6" s="433" t="s">
        <v>1023</v>
      </c>
      <c r="X6" s="433" t="s">
        <v>222</v>
      </c>
      <c r="Y6" s="433" t="s">
        <v>1024</v>
      </c>
      <c r="Z6" s="433" t="s">
        <v>1025</v>
      </c>
      <c r="AA6" s="435" t="s">
        <v>886</v>
      </c>
    </row>
    <row r="7" spans="1:27" ht="15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1026</v>
      </c>
      <c r="O7" s="433" t="s">
        <v>1027</v>
      </c>
      <c r="P7" s="433" t="s">
        <v>202</v>
      </c>
      <c r="Q7" s="433" t="s">
        <v>1026</v>
      </c>
      <c r="R7" s="433" t="s">
        <v>1027</v>
      </c>
      <c r="S7" s="433" t="s">
        <v>202</v>
      </c>
      <c r="T7" s="433" t="s">
        <v>1028</v>
      </c>
      <c r="U7" s="433" t="s">
        <v>1029</v>
      </c>
      <c r="V7" s="435"/>
      <c r="W7" s="433"/>
      <c r="X7" s="433"/>
      <c r="Y7" s="433"/>
      <c r="Z7" s="433"/>
      <c r="AA7" s="435"/>
    </row>
    <row r="8" spans="1:27" ht="19.5" customHeight="1">
      <c r="A8" s="436"/>
      <c r="B8" s="436" t="s">
        <v>1030</v>
      </c>
      <c r="C8" s="436" t="s">
        <v>804</v>
      </c>
      <c r="D8" s="436" t="s">
        <v>804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325896.991</v>
      </c>
      <c r="U8" s="440">
        <v>3145660.004</v>
      </c>
      <c r="V8" s="441"/>
      <c r="W8" s="436"/>
      <c r="X8" s="436" t="s">
        <v>1031</v>
      </c>
      <c r="Y8" s="436" t="s">
        <v>756</v>
      </c>
      <c r="Z8" s="436" t="s">
        <v>757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141.914</v>
      </c>
      <c r="I9" s="437">
        <f>H9</f>
        <v>141.914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1030</v>
      </c>
      <c r="Y9" s="436" t="s">
        <v>1030</v>
      </c>
      <c r="Z9" s="436" t="s">
        <v>1030</v>
      </c>
      <c r="AA9" s="436"/>
      <c r="AC9" s="443">
        <f t="shared" si="0" ref="AC9:AC263">I9/7000</f>
        <v>0.02027342857142857</v>
      </c>
    </row>
    <row r="10" spans="1:29" ht="19.5" customHeight="1">
      <c r="A10" s="444">
        <v>1</v>
      </c>
      <c r="B10" s="444" t="s">
        <v>1032</v>
      </c>
      <c r="C10" s="444" t="s">
        <v>226</v>
      </c>
      <c r="D10" s="444" t="s">
        <v>241</v>
      </c>
      <c r="E10" s="445">
        <v>289</v>
      </c>
      <c r="F10" s="444"/>
      <c r="G10" s="446">
        <f>SUM(H8:H9)</f>
        <v>141.914</v>
      </c>
      <c r="H10" s="445"/>
      <c r="I10" s="445"/>
      <c r="J10" s="447">
        <v>218.44</v>
      </c>
      <c r="K10" s="444" t="s">
        <v>1033</v>
      </c>
      <c r="L10" s="448">
        <f>H9+H11</f>
        <v>379.604</v>
      </c>
      <c r="M10" s="446">
        <v>217.50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325951.001</v>
      </c>
      <c r="U10" s="449">
        <v>3145523.99</v>
      </c>
      <c r="V10" s="450"/>
      <c r="W10" s="444"/>
      <c r="X10" s="444" t="s">
        <v>1031</v>
      </c>
      <c r="Y10" s="444" t="s">
        <v>756</v>
      </c>
      <c r="Z10" s="444" t="s">
        <v>757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379.604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1034</v>
      </c>
      <c r="W11" s="444"/>
      <c r="X11" s="444" t="s">
        <v>1030</v>
      </c>
      <c r="Y11" s="444" t="s">
        <v>1030</v>
      </c>
      <c r="Z11" s="444" t="s">
        <v>1030</v>
      </c>
      <c r="AA11" s="444"/>
      <c r="AC11" s="443">
        <f t="shared" si="0"/>
        <v>0.05422914285714286</v>
      </c>
    </row>
    <row r="12" spans="1:29" ht="19.5" customHeight="1">
      <c r="A12" s="444">
        <f>A10+1</f>
        <v>2</v>
      </c>
      <c r="B12" s="444" t="s">
        <v>1030</v>
      </c>
      <c r="C12" s="444" t="s">
        <v>228</v>
      </c>
      <c r="D12" s="444" t="s">
        <v>229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223.415</v>
      </c>
      <c r="K12" s="444" t="s">
        <v>1030</v>
      </c>
      <c r="L12" s="448">
        <f>H11+H13</f>
        <v>617.69</v>
      </c>
      <c r="M12" s="446">
        <v>348.50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326069.638</v>
      </c>
      <c r="U12" s="449">
        <v>3145260.464</v>
      </c>
      <c r="V12" s="450"/>
      <c r="W12" s="444"/>
      <c r="X12" s="444" t="s">
        <v>1031</v>
      </c>
      <c r="Y12" s="444" t="s">
        <v>756</v>
      </c>
      <c r="Z12" s="444" t="s">
        <v>757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1035</v>
      </c>
      <c r="W13" s="436"/>
      <c r="X13" s="436" t="s">
        <v>1030</v>
      </c>
      <c r="Y13" s="436" t="s">
        <v>1030</v>
      </c>
      <c r="Z13" s="436" t="s">
        <v>1030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1030</v>
      </c>
      <c r="C14" s="436" t="s">
        <v>230</v>
      </c>
      <c r="D14" s="436" t="s">
        <v>250</v>
      </c>
      <c r="E14" s="437">
        <v>382.118</v>
      </c>
      <c r="F14" s="436"/>
      <c r="G14" s="439"/>
      <c r="H14" s="437"/>
      <c r="I14" s="437"/>
      <c r="J14" s="438">
        <v>222.954</v>
      </c>
      <c r="K14" s="436" t="s">
        <v>1030</v>
      </c>
      <c r="L14" s="442">
        <f>H13+H15</f>
        <v>755.7280000000001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326237.127</v>
      </c>
      <c r="U14" s="440">
        <v>3144888.426</v>
      </c>
      <c r="V14" s="441"/>
      <c r="W14" s="436"/>
      <c r="X14" s="436" t="s">
        <v>1031</v>
      </c>
      <c r="Y14" s="436" t="s">
        <v>756</v>
      </c>
      <c r="Z14" s="436" t="s">
        <v>757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</v>
      </c>
      <c r="I15" s="437">
        <f>H15+I13</f>
        <v>1135.332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1030</v>
      </c>
      <c r="Y15" s="436" t="s">
        <v>1030</v>
      </c>
      <c r="Z15" s="436" t="s">
        <v>1030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1036</v>
      </c>
      <c r="C16" s="436" t="s">
        <v>232</v>
      </c>
      <c r="D16" s="436" t="s">
        <v>233</v>
      </c>
      <c r="E16" s="437">
        <v>360</v>
      </c>
      <c r="F16" s="436"/>
      <c r="G16" s="439">
        <f>SUM(H12:H15)</f>
        <v>755.7280000000001</v>
      </c>
      <c r="H16" s="437"/>
      <c r="I16" s="437"/>
      <c r="J16" s="438">
        <v>219.207</v>
      </c>
      <c r="K16" s="436" t="s">
        <v>1037</v>
      </c>
      <c r="L16" s="442">
        <f>H15+H17</f>
        <v>735.7280000000001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1031</v>
      </c>
      <c r="Y16" s="436" t="s">
        <v>756</v>
      </c>
      <c r="Z16" s="436" t="s">
        <v>757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1038</v>
      </c>
      <c r="W17" s="436"/>
      <c r="X17" s="436" t="s">
        <v>1030</v>
      </c>
      <c r="Y17" s="436" t="s">
        <v>1030</v>
      </c>
      <c r="Z17" s="436" t="s">
        <v>1030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1030</v>
      </c>
      <c r="C18" s="436" t="s">
        <v>234</v>
      </c>
      <c r="D18" s="436" t="s">
        <v>231</v>
      </c>
      <c r="E18" s="437">
        <v>384</v>
      </c>
      <c r="F18" s="436"/>
      <c r="G18" s="439"/>
      <c r="H18" s="437"/>
      <c r="I18" s="437"/>
      <c r="J18" s="438">
        <v>222.902</v>
      </c>
      <c r="K18" s="436" t="s">
        <v>1030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</v>
      </c>
      <c r="V18" s="441"/>
      <c r="W18" s="436"/>
      <c r="X18" s="436" t="s">
        <v>1031</v>
      </c>
      <c r="Y18" s="436" t="s">
        <v>756</v>
      </c>
      <c r="Z18" s="436" t="s">
        <v>757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1038</v>
      </c>
      <c r="W19" s="436"/>
      <c r="X19" s="436" t="s">
        <v>1030</v>
      </c>
      <c r="Y19" s="436" t="s">
        <v>1030</v>
      </c>
      <c r="Z19" s="436" t="s">
        <v>1030</v>
      </c>
      <c r="AA19" s="436"/>
      <c r="AC19" s="443">
        <f t="shared" si="0"/>
        <v>0.268476</v>
      </c>
    </row>
    <row r="20" spans="1:29" ht="19.5" customHeight="1">
      <c r="A20" s="436">
        <f>A18+1</f>
        <v>6</v>
      </c>
      <c r="B20" s="436" t="s">
        <v>1030</v>
      </c>
      <c r="C20" s="436" t="s">
        <v>236</v>
      </c>
      <c r="D20" s="436" t="s">
        <v>231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1030</v>
      </c>
      <c r="L20" s="442">
        <f>H19+H21</f>
        <v>769</v>
      </c>
      <c r="M20" s="439">
        <v>384.50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327086.714</v>
      </c>
      <c r="U20" s="440">
        <v>3144268.568</v>
      </c>
      <c r="V20" s="441"/>
      <c r="W20" s="436"/>
      <c r="X20" s="436" t="s">
        <v>1031</v>
      </c>
      <c r="Y20" s="436" t="s">
        <v>756</v>
      </c>
      <c r="Z20" s="436" t="s">
        <v>757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1038</v>
      </c>
      <c r="W21" s="436"/>
      <c r="X21" s="436" t="s">
        <v>1030</v>
      </c>
      <c r="Y21" s="436" t="s">
        <v>1030</v>
      </c>
      <c r="Z21" s="436" t="s">
        <v>1030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1030</v>
      </c>
      <c r="C22" s="436" t="s">
        <v>237</v>
      </c>
      <c r="D22" s="436" t="s">
        <v>238</v>
      </c>
      <c r="E22" s="437">
        <v>370.347</v>
      </c>
      <c r="F22" s="436"/>
      <c r="G22" s="439"/>
      <c r="H22" s="437"/>
      <c r="I22" s="437"/>
      <c r="J22" s="438">
        <v>221.868</v>
      </c>
      <c r="K22" s="436" t="s">
        <v>1030</v>
      </c>
      <c r="L22" s="442">
        <f>H21+H23</f>
        <v>755.347</v>
      </c>
      <c r="M22" s="439">
        <v>377.6735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</v>
      </c>
      <c r="V22" s="441"/>
      <c r="W22" s="436"/>
      <c r="X22" s="436" t="s">
        <v>1031</v>
      </c>
      <c r="Y22" s="436" t="s">
        <v>756</v>
      </c>
      <c r="Z22" s="436" t="s">
        <v>757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370.347</v>
      </c>
      <c r="I23" s="437">
        <f>H23+I21</f>
        <v>2634.679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1038</v>
      </c>
      <c r="W23" s="436"/>
      <c r="X23" s="436" t="s">
        <v>1030</v>
      </c>
      <c r="Y23" s="436" t="s">
        <v>1030</v>
      </c>
      <c r="Z23" s="436" t="s">
        <v>1030</v>
      </c>
      <c r="AA23" s="436"/>
      <c r="AC23" s="443">
        <f t="shared" si="0"/>
        <v>0.3763827142857143</v>
      </c>
    </row>
    <row r="24" spans="1:29" ht="19.5" customHeight="1">
      <c r="A24" s="436">
        <f>A22+1</f>
        <v>8</v>
      </c>
      <c r="B24" s="436" t="s">
        <v>1039</v>
      </c>
      <c r="C24" s="436" t="s">
        <v>240</v>
      </c>
      <c r="D24" s="436" t="s">
        <v>241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</v>
      </c>
      <c r="K24" s="436" t="s">
        <v>1040</v>
      </c>
      <c r="L24" s="442">
        <f>H23+H25</f>
        <v>721.347</v>
      </c>
      <c r="M24" s="439">
        <v>360.6735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</v>
      </c>
      <c r="U24" s="440">
        <v>3143993.007</v>
      </c>
      <c r="V24" s="441"/>
      <c r="W24" s="436"/>
      <c r="X24" s="436" t="s">
        <v>1031</v>
      </c>
      <c r="Y24" s="436" t="s">
        <v>756</v>
      </c>
      <c r="Z24" s="436" t="s">
        <v>757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1030</v>
      </c>
      <c r="Y25" s="436" t="s">
        <v>1030</v>
      </c>
      <c r="Z25" s="436" t="s">
        <v>1030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1030</v>
      </c>
      <c r="C26" s="436" t="s">
        <v>243</v>
      </c>
      <c r="D26" s="436" t="s">
        <v>244</v>
      </c>
      <c r="E26" s="437">
        <v>420</v>
      </c>
      <c r="F26" s="436"/>
      <c r="G26" s="439"/>
      <c r="H26" s="437"/>
      <c r="I26" s="437"/>
      <c r="J26" s="438">
        <v>221.224</v>
      </c>
      <c r="K26" s="436" t="s">
        <v>1030</v>
      </c>
      <c r="L26" s="442">
        <f>H25+H27</f>
        <v>771</v>
      </c>
      <c r="M26" s="439">
        <v>385.50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</v>
      </c>
      <c r="V26" s="441"/>
      <c r="W26" s="436"/>
      <c r="X26" s="436" t="s">
        <v>1031</v>
      </c>
      <c r="Y26" s="436" t="s">
        <v>756</v>
      </c>
      <c r="Z26" s="436" t="s">
        <v>757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1038</v>
      </c>
      <c r="W27" s="436"/>
      <c r="X27" s="436" t="s">
        <v>1030</v>
      </c>
      <c r="Y27" s="436" t="s">
        <v>1030</v>
      </c>
      <c r="Z27" s="436" t="s">
        <v>1030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1030</v>
      </c>
      <c r="C28" s="436" t="s">
        <v>245</v>
      </c>
      <c r="D28" s="436" t="s">
        <v>246</v>
      </c>
      <c r="E28" s="437">
        <v>419</v>
      </c>
      <c r="F28" s="436"/>
      <c r="G28" s="439"/>
      <c r="H28" s="437"/>
      <c r="I28" s="437"/>
      <c r="J28" s="438">
        <v>223.074</v>
      </c>
      <c r="K28" s="436" t="s">
        <v>1030</v>
      </c>
      <c r="L28" s="442">
        <f>H27+H29</f>
        <v>839</v>
      </c>
      <c r="M28" s="439">
        <v>419.50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</v>
      </c>
      <c r="U28" s="440">
        <v>3144416.11</v>
      </c>
      <c r="V28" s="441"/>
      <c r="W28" s="436"/>
      <c r="X28" s="436" t="s">
        <v>1031</v>
      </c>
      <c r="Y28" s="436" t="s">
        <v>756</v>
      </c>
      <c r="Z28" s="436" t="s">
        <v>757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1030</v>
      </c>
      <c r="Y29" s="436" t="s">
        <v>1030</v>
      </c>
      <c r="Z29" s="436" t="s">
        <v>1030</v>
      </c>
      <c r="AA29" s="436"/>
      <c r="AC29" s="443">
        <f t="shared" si="0"/>
        <v>0.5463827142857143</v>
      </c>
    </row>
    <row r="30" spans="1:29" ht="19.5" customHeight="1">
      <c r="A30" s="436">
        <f>A28+1</f>
        <v>11</v>
      </c>
      <c r="B30" s="436" t="s">
        <v>1030</v>
      </c>
      <c r="C30" s="436" t="s">
        <v>247</v>
      </c>
      <c r="D30" s="436" t="s">
        <v>246</v>
      </c>
      <c r="E30" s="437">
        <v>350</v>
      </c>
      <c r="F30" s="436"/>
      <c r="G30" s="439"/>
      <c r="H30" s="437"/>
      <c r="I30" s="437"/>
      <c r="J30" s="438">
        <v>224.088</v>
      </c>
      <c r="K30" s="436" t="s">
        <v>1030</v>
      </c>
      <c r="L30" s="442">
        <f>H29+H31</f>
        <v>769</v>
      </c>
      <c r="M30" s="439">
        <v>384.50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3144646.045</v>
      </c>
      <c r="V30" s="441"/>
      <c r="W30" s="436"/>
      <c r="X30" s="436" t="s">
        <v>1031</v>
      </c>
      <c r="Y30" s="436" t="s">
        <v>756</v>
      </c>
      <c r="Z30" s="436" t="s">
        <v>757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1030</v>
      </c>
      <c r="Y31" s="436" t="s">
        <v>1030</v>
      </c>
      <c r="Z31" s="436" t="s">
        <v>1030</v>
      </c>
      <c r="AA31" s="436"/>
      <c r="AC31" s="443">
        <f t="shared" si="0"/>
        <v>0.5963827142857143</v>
      </c>
    </row>
    <row r="32" spans="1:29" ht="19.5" customHeight="1">
      <c r="A32" s="436">
        <f>A30+1</f>
        <v>12</v>
      </c>
      <c r="B32" s="436" t="s">
        <v>1030</v>
      </c>
      <c r="C32" s="436" t="s">
        <v>248</v>
      </c>
      <c r="D32" s="436" t="s">
        <v>246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1030</v>
      </c>
      <c r="L32" s="442">
        <f>H31+H33</f>
        <v>795</v>
      </c>
      <c r="M32" s="439">
        <v>397.50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</v>
      </c>
      <c r="U32" s="440">
        <v>3144838.116</v>
      </c>
      <c r="V32" s="441"/>
      <c r="W32" s="436"/>
      <c r="X32" s="436" t="s">
        <v>1031</v>
      </c>
      <c r="Y32" s="436" t="s">
        <v>756</v>
      </c>
      <c r="Z32" s="436" t="s">
        <v>757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1035</v>
      </c>
      <c r="W33" s="436"/>
      <c r="X33" s="436" t="s">
        <v>1030</v>
      </c>
      <c r="Y33" s="436" t="s">
        <v>1030</v>
      </c>
      <c r="Z33" s="436" t="s">
        <v>1030</v>
      </c>
      <c r="AA33" s="436"/>
      <c r="AC33" s="443">
        <f t="shared" si="0"/>
        <v>0.6599541428571428</v>
      </c>
    </row>
    <row r="34" spans="1:29" ht="19.5" customHeight="1">
      <c r="A34" s="436">
        <f>A32+1</f>
        <v>13</v>
      </c>
      <c r="B34" s="436" t="s">
        <v>1030</v>
      </c>
      <c r="C34" s="436" t="s">
        <v>249</v>
      </c>
      <c r="D34" s="436" t="s">
        <v>250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1030</v>
      </c>
      <c r="L34" s="442">
        <f>H33+H35</f>
        <v>829</v>
      </c>
      <c r="M34" s="439">
        <v>414.50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</v>
      </c>
      <c r="U34" s="440">
        <v>3145082.319</v>
      </c>
      <c r="V34" s="441"/>
      <c r="W34" s="436"/>
      <c r="X34" s="436" t="s">
        <v>1031</v>
      </c>
      <c r="Y34" s="436" t="s">
        <v>756</v>
      </c>
      <c r="Z34" s="436" t="s">
        <v>757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1038</v>
      </c>
      <c r="W35" s="436"/>
      <c r="X35" s="436" t="s">
        <v>1030</v>
      </c>
      <c r="Y35" s="436" t="s">
        <v>1030</v>
      </c>
      <c r="Z35" s="436" t="s">
        <v>1030</v>
      </c>
      <c r="AA35" s="436"/>
      <c r="AC35" s="443">
        <f t="shared" si="0"/>
        <v>0.7148112857142858</v>
      </c>
    </row>
    <row r="36" spans="1:29" ht="19.5" customHeight="1">
      <c r="A36" s="436">
        <f>A34+1</f>
        <v>14</v>
      </c>
      <c r="B36" s="436" t="s">
        <v>1030</v>
      </c>
      <c r="C36" s="436" t="s">
        <v>251</v>
      </c>
      <c r="D36" s="436" t="s">
        <v>246</v>
      </c>
      <c r="E36" s="437">
        <v>440.898</v>
      </c>
      <c r="F36" s="436"/>
      <c r="G36" s="439"/>
      <c r="H36" s="437"/>
      <c r="I36" s="437"/>
      <c r="J36" s="438">
        <v>220.364</v>
      </c>
      <c r="K36" s="436" t="s">
        <v>1030</v>
      </c>
      <c r="L36" s="442">
        <f>H35+H37</f>
        <v>824.898</v>
      </c>
      <c r="M36" s="439">
        <v>412.449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329770.421</v>
      </c>
      <c r="U36" s="440">
        <v>3145293.048</v>
      </c>
      <c r="V36" s="441"/>
      <c r="W36" s="436"/>
      <c r="X36" s="436" t="s">
        <v>1031</v>
      </c>
      <c r="Y36" s="436" t="s">
        <v>756</v>
      </c>
      <c r="Z36" s="436" t="s">
        <v>757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</v>
      </c>
      <c r="I37" s="437">
        <f>H37+I35</f>
        <v>5444.577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1035</v>
      </c>
      <c r="W37" s="436"/>
      <c r="X37" s="436" t="s">
        <v>1030</v>
      </c>
      <c r="Y37" s="436" t="s">
        <v>1030</v>
      </c>
      <c r="Z37" s="436" t="s">
        <v>1030</v>
      </c>
      <c r="AA37" s="436"/>
      <c r="AC37" s="443">
        <f t="shared" si="0"/>
        <v>0.7777967142857143</v>
      </c>
    </row>
    <row r="38" spans="1:29" ht="19.5" customHeight="1">
      <c r="A38" s="436">
        <f>A36+1</f>
        <v>15</v>
      </c>
      <c r="B38" s="436" t="s">
        <v>1041</v>
      </c>
      <c r="C38" s="436" t="s">
        <v>252</v>
      </c>
      <c r="D38" s="436" t="s">
        <v>253</v>
      </c>
      <c r="E38" s="437">
        <v>367</v>
      </c>
      <c r="F38" s="436"/>
      <c r="G38" s="439">
        <f>SUM(H24:H37)</f>
        <v>2809.898</v>
      </c>
      <c r="H38" s="437"/>
      <c r="I38" s="437"/>
      <c r="J38" s="438">
        <v>220.773</v>
      </c>
      <c r="K38" s="436" t="s">
        <v>1042</v>
      </c>
      <c r="L38" s="442">
        <f>H37+H39</f>
        <v>807.898</v>
      </c>
      <c r="M38" s="439">
        <v>403.949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</v>
      </c>
      <c r="U38" s="440">
        <v>3145535</v>
      </c>
      <c r="V38" s="441"/>
      <c r="W38" s="436"/>
      <c r="X38" s="436" t="s">
        <v>1031</v>
      </c>
      <c r="Y38" s="436" t="s">
        <v>756</v>
      </c>
      <c r="Z38" s="436" t="s">
        <v>757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1043</v>
      </c>
      <c r="W39" s="436"/>
      <c r="X39" s="436" t="s">
        <v>1030</v>
      </c>
      <c r="Y39" s="436" t="s">
        <v>1030</v>
      </c>
      <c r="Z39" s="436" t="s">
        <v>1030</v>
      </c>
      <c r="AA39" s="436"/>
      <c r="AC39" s="443">
        <f t="shared" si="0"/>
        <v>0.8302252857142858</v>
      </c>
    </row>
    <row r="40" spans="1:29" ht="19.5" customHeight="1">
      <c r="A40" s="436">
        <f>A38+1</f>
        <v>16</v>
      </c>
      <c r="B40" s="436" t="s">
        <v>1030</v>
      </c>
      <c r="C40" s="436" t="s">
        <v>254</v>
      </c>
      <c r="D40" s="436" t="s">
        <v>246</v>
      </c>
      <c r="E40" s="437">
        <v>412</v>
      </c>
      <c r="F40" s="436"/>
      <c r="G40" s="439"/>
      <c r="H40" s="437"/>
      <c r="I40" s="437"/>
      <c r="J40" s="438">
        <v>220.039</v>
      </c>
      <c r="K40" s="436" t="s">
        <v>1030</v>
      </c>
      <c r="L40" s="442">
        <f>H39+H41</f>
        <v>779</v>
      </c>
      <c r="M40" s="439">
        <v>389.50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</v>
      </c>
      <c r="U40" s="440">
        <v>3145653.296</v>
      </c>
      <c r="V40" s="441"/>
      <c r="W40" s="436"/>
      <c r="X40" s="436" t="s">
        <v>1031</v>
      </c>
      <c r="Y40" s="436" t="s">
        <v>756</v>
      </c>
      <c r="Z40" s="436" t="s">
        <v>757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1038</v>
      </c>
      <c r="W41" s="436"/>
      <c r="X41" s="436" t="s">
        <v>1030</v>
      </c>
      <c r="Y41" s="436" t="s">
        <v>1030</v>
      </c>
      <c r="Z41" s="436" t="s">
        <v>1030</v>
      </c>
      <c r="AA41" s="436"/>
      <c r="AC41" s="443">
        <f t="shared" si="0"/>
        <v>0.8890824285714286</v>
      </c>
    </row>
    <row r="42" spans="1:29" ht="19.5" customHeight="1">
      <c r="A42" s="436">
        <f>A40+1</f>
        <v>17</v>
      </c>
      <c r="B42" s="436" t="s">
        <v>1030</v>
      </c>
      <c r="C42" s="436" t="s">
        <v>255</v>
      </c>
      <c r="D42" s="436" t="s">
        <v>231</v>
      </c>
      <c r="E42" s="437">
        <v>426</v>
      </c>
      <c r="F42" s="436"/>
      <c r="G42" s="439"/>
      <c r="H42" s="437"/>
      <c r="I42" s="437"/>
      <c r="J42" s="438">
        <v>221.621</v>
      </c>
      <c r="K42" s="436" t="s">
        <v>1030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330876.421</v>
      </c>
      <c r="U42" s="440">
        <v>3145786.096</v>
      </c>
      <c r="V42" s="441"/>
      <c r="W42" s="436"/>
      <c r="X42" s="436" t="s">
        <v>1031</v>
      </c>
      <c r="Y42" s="436" t="s">
        <v>756</v>
      </c>
      <c r="Z42" s="436" t="s">
        <v>757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1043</v>
      </c>
      <c r="W43" s="436"/>
      <c r="X43" s="436" t="s">
        <v>1030</v>
      </c>
      <c r="Y43" s="436" t="s">
        <v>1030</v>
      </c>
      <c r="Z43" s="436" t="s">
        <v>1030</v>
      </c>
      <c r="AA43" s="436"/>
      <c r="AC43" s="443">
        <f t="shared" si="0"/>
        <v>0.9499395714285714</v>
      </c>
    </row>
    <row r="44" spans="1:29" ht="19.5" customHeight="1">
      <c r="A44" s="436">
        <f>A42+1</f>
        <v>18</v>
      </c>
      <c r="B44" s="436" t="s">
        <v>1030</v>
      </c>
      <c r="C44" s="436" t="s">
        <v>256</v>
      </c>
      <c r="D44" s="436" t="s">
        <v>257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1030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</v>
      </c>
      <c r="U44" s="440">
        <v>3145923.409</v>
      </c>
      <c r="V44" s="441"/>
      <c r="W44" s="436"/>
      <c r="X44" s="436" t="s">
        <v>1031</v>
      </c>
      <c r="Y44" s="436" t="s">
        <v>756</v>
      </c>
      <c r="Z44" s="436" t="s">
        <v>757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1030</v>
      </c>
      <c r="Y45" s="436" t="s">
        <v>1030</v>
      </c>
      <c r="Z45" s="436" t="s">
        <v>1030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1030</v>
      </c>
      <c r="C46" s="436" t="s">
        <v>258</v>
      </c>
      <c r="D46" s="436" t="s">
        <v>246</v>
      </c>
      <c r="E46" s="437">
        <v>400</v>
      </c>
      <c r="F46" s="436"/>
      <c r="G46" s="439"/>
      <c r="H46" s="437"/>
      <c r="I46" s="437"/>
      <c r="J46" s="438">
        <v>219.129</v>
      </c>
      <c r="K46" s="436" t="s">
        <v>1030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331671.588</v>
      </c>
      <c r="U46" s="440">
        <v>3146056.854</v>
      </c>
      <c r="V46" s="441"/>
      <c r="W46" s="436"/>
      <c r="X46" s="436" t="s">
        <v>1031</v>
      </c>
      <c r="Y46" s="436" t="s">
        <v>756</v>
      </c>
      <c r="Z46" s="436" t="s">
        <v>757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1038</v>
      </c>
      <c r="W47" s="436"/>
      <c r="X47" s="436" t="s">
        <v>1030</v>
      </c>
      <c r="Y47" s="436" t="s">
        <v>1030</v>
      </c>
      <c r="Z47" s="436" t="s">
        <v>1030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1030</v>
      </c>
      <c r="C48" s="436" t="s">
        <v>259</v>
      </c>
      <c r="D48" s="436" t="s">
        <v>246</v>
      </c>
      <c r="E48" s="437">
        <v>434.969</v>
      </c>
      <c r="F48" s="436"/>
      <c r="G48" s="439"/>
      <c r="H48" s="437"/>
      <c r="I48" s="437"/>
      <c r="J48" s="438">
        <v>223.90</v>
      </c>
      <c r="K48" s="436" t="s">
        <v>1030</v>
      </c>
      <c r="L48" s="442">
        <f>H47+H49</f>
        <v>834.969</v>
      </c>
      <c r="M48" s="439">
        <v>417.4845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1031</v>
      </c>
      <c r="Y48" s="436" t="s">
        <v>756</v>
      </c>
      <c r="Z48" s="436" t="s">
        <v>757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434.969</v>
      </c>
      <c r="I49" s="437">
        <f>H49+I47</f>
        <v>7898.546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1030</v>
      </c>
      <c r="Y49" s="436" t="s">
        <v>1030</v>
      </c>
      <c r="Z49" s="436" t="s">
        <v>1030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1044</v>
      </c>
      <c r="C50" s="436" t="s">
        <v>260</v>
      </c>
      <c r="D50" s="436" t="s">
        <v>261</v>
      </c>
      <c r="E50" s="437">
        <v>480</v>
      </c>
      <c r="F50" s="436"/>
      <c r="G50" s="439">
        <f>SUM(H38:H49)</f>
        <v>2453.969</v>
      </c>
      <c r="H50" s="437"/>
      <c r="I50" s="437"/>
      <c r="J50" s="438">
        <v>222.183</v>
      </c>
      <c r="K50" s="436" t="s">
        <v>1045</v>
      </c>
      <c r="L50" s="442">
        <f>H49+H51</f>
        <v>914.969</v>
      </c>
      <c r="M50" s="439">
        <v>457.4845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</v>
      </c>
      <c r="U50" s="440">
        <v>3146325.991</v>
      </c>
      <c r="V50" s="441"/>
      <c r="W50" s="436"/>
      <c r="X50" s="436" t="s">
        <v>1031</v>
      </c>
      <c r="Y50" s="436" t="s">
        <v>756</v>
      </c>
      <c r="Z50" s="436" t="s">
        <v>757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1038</v>
      </c>
      <c r="W51" s="436"/>
      <c r="X51" s="436" t="s">
        <v>1030</v>
      </c>
      <c r="Y51" s="436" t="s">
        <v>1030</v>
      </c>
      <c r="Z51" s="436" t="s">
        <v>1030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1030</v>
      </c>
      <c r="C52" s="436" t="s">
        <v>262</v>
      </c>
      <c r="D52" s="436" t="s">
        <v>263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1030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332799.192</v>
      </c>
      <c r="U52" s="440">
        <v>3146667.60</v>
      </c>
      <c r="V52" s="441"/>
      <c r="W52" s="436"/>
      <c r="X52" s="436" t="s">
        <v>755</v>
      </c>
      <c r="Y52" s="436" t="s">
        <v>756</v>
      </c>
      <c r="Z52" s="436" t="s">
        <v>757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1030</v>
      </c>
      <c r="Y53" s="436" t="s">
        <v>1030</v>
      </c>
      <c r="Z53" s="436" t="s">
        <v>1030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1030</v>
      </c>
      <c r="C54" s="436" t="s">
        <v>264</v>
      </c>
      <c r="D54" s="436" t="s">
        <v>246</v>
      </c>
      <c r="E54" s="437">
        <v>358</v>
      </c>
      <c r="F54" s="436"/>
      <c r="G54" s="439"/>
      <c r="H54" s="437"/>
      <c r="I54" s="437"/>
      <c r="J54" s="438">
        <v>227.974</v>
      </c>
      <c r="K54" s="436" t="s">
        <v>1030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</v>
      </c>
      <c r="U54" s="440">
        <v>3147010.631</v>
      </c>
      <c r="V54" s="441"/>
      <c r="W54" s="436"/>
      <c r="X54" s="436" t="s">
        <v>755</v>
      </c>
      <c r="Y54" s="436" t="s">
        <v>756</v>
      </c>
      <c r="Z54" s="436" t="s">
        <v>757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1030</v>
      </c>
      <c r="Y55" s="436" t="s">
        <v>1030</v>
      </c>
      <c r="Z55" s="436" t="s">
        <v>1030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1030</v>
      </c>
      <c r="C56" s="436" t="s">
        <v>265</v>
      </c>
      <c r="D56" s="436" t="s">
        <v>246</v>
      </c>
      <c r="E56" s="437">
        <v>325</v>
      </c>
      <c r="F56" s="436"/>
      <c r="G56" s="439"/>
      <c r="H56" s="437"/>
      <c r="I56" s="437"/>
      <c r="J56" s="438">
        <v>222.824</v>
      </c>
      <c r="K56" s="436" t="s">
        <v>1030</v>
      </c>
      <c r="L56" s="442">
        <f>H55+H57</f>
        <v>683</v>
      </c>
      <c r="M56" s="439">
        <v>341.50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</v>
      </c>
      <c r="U56" s="440">
        <v>3147265.414</v>
      </c>
      <c r="V56" s="441"/>
      <c r="W56" s="436"/>
      <c r="X56" s="436" t="s">
        <v>755</v>
      </c>
      <c r="Y56" s="436" t="s">
        <v>756</v>
      </c>
      <c r="Z56" s="436" t="s">
        <v>757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1030</v>
      </c>
      <c r="Y57" s="436" t="s">
        <v>1030</v>
      </c>
      <c r="Z57" s="436" t="s">
        <v>1030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1030</v>
      </c>
      <c r="C58" s="436" t="s">
        <v>266</v>
      </c>
      <c r="D58" s="436" t="s">
        <v>231</v>
      </c>
      <c r="E58" s="437">
        <v>406</v>
      </c>
      <c r="F58" s="436"/>
      <c r="G58" s="439"/>
      <c r="H58" s="437"/>
      <c r="I58" s="437"/>
      <c r="J58" s="438">
        <v>224.628</v>
      </c>
      <c r="K58" s="436" t="s">
        <v>1030</v>
      </c>
      <c r="L58" s="442">
        <f>H57+H59</f>
        <v>731</v>
      </c>
      <c r="M58" s="439">
        <v>365.50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333617.604</v>
      </c>
      <c r="U58" s="440">
        <v>3147496.712</v>
      </c>
      <c r="V58" s="441"/>
      <c r="W58" s="436"/>
      <c r="X58" s="436" t="s">
        <v>755</v>
      </c>
      <c r="Y58" s="436" t="s">
        <v>756</v>
      </c>
      <c r="Z58" s="436" t="s">
        <v>757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1038</v>
      </c>
      <c r="W59" s="436"/>
      <c r="X59" s="436" t="s">
        <v>1030</v>
      </c>
      <c r="Y59" s="436" t="s">
        <v>1030</v>
      </c>
      <c r="Z59" s="436" t="s">
        <v>1030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1030</v>
      </c>
      <c r="C60" s="436" t="s">
        <v>267</v>
      </c>
      <c r="D60" s="436" t="s">
        <v>244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1030</v>
      </c>
      <c r="L60" s="442">
        <f>H59+H61</f>
        <v>791</v>
      </c>
      <c r="M60" s="439">
        <v>395.50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</v>
      </c>
      <c r="U60" s="440">
        <v>3147785.656</v>
      </c>
      <c r="V60" s="441"/>
      <c r="W60" s="436"/>
      <c r="X60" s="436" t="s">
        <v>755</v>
      </c>
      <c r="Y60" s="436" t="s">
        <v>756</v>
      </c>
      <c r="Z60" s="436" t="s">
        <v>757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1030</v>
      </c>
      <c r="Y61" s="436" t="s">
        <v>1030</v>
      </c>
      <c r="Z61" s="436" t="s">
        <v>1030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268</v>
      </c>
      <c r="D62" s="436" t="s">
        <v>257</v>
      </c>
      <c r="E62" s="437">
        <v>404</v>
      </c>
      <c r="F62" s="436"/>
      <c r="G62" s="439"/>
      <c r="H62" s="437"/>
      <c r="I62" s="437"/>
      <c r="J62" s="438">
        <v>221.597</v>
      </c>
      <c r="K62" s="436" t="s">
        <v>1030</v>
      </c>
      <c r="L62" s="442">
        <f>H61+H63</f>
        <v>789</v>
      </c>
      <c r="M62" s="439">
        <v>394.50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</v>
      </c>
      <c r="U62" s="440">
        <v>3148059.654</v>
      </c>
      <c r="V62" s="441"/>
      <c r="W62" s="436"/>
      <c r="X62" s="436" t="s">
        <v>755</v>
      </c>
      <c r="Y62" s="436" t="s">
        <v>756</v>
      </c>
      <c r="Z62" s="436" t="s">
        <v>757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1030</v>
      </c>
      <c r="Y63" s="436" t="s">
        <v>1030</v>
      </c>
      <c r="Z63" s="436" t="s">
        <v>1030</v>
      </c>
      <c r="AA63" s="436"/>
      <c r="AC63" s="443">
        <f t="shared" si="0"/>
        <v>1.534078</v>
      </c>
    </row>
    <row r="64" spans="1:29" ht="19.5" customHeight="1">
      <c r="A64" s="436">
        <f>A62+1</f>
        <v>28</v>
      </c>
      <c r="B64" s="436" t="s">
        <v>1030</v>
      </c>
      <c r="C64" s="436" t="s">
        <v>269</v>
      </c>
      <c r="D64" s="436" t="s">
        <v>257</v>
      </c>
      <c r="E64" s="437">
        <v>409.269</v>
      </c>
      <c r="F64" s="436"/>
      <c r="G64" s="439"/>
      <c r="H64" s="437"/>
      <c r="I64" s="437"/>
      <c r="J64" s="438">
        <v>231.512</v>
      </c>
      <c r="K64" s="436" t="s">
        <v>1030</v>
      </c>
      <c r="L64" s="442">
        <f>H63+H65</f>
        <v>813.269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</v>
      </c>
      <c r="U64" s="440">
        <v>3148347.174</v>
      </c>
      <c r="V64" s="441"/>
      <c r="W64" s="436"/>
      <c r="X64" s="436" t="s">
        <v>1046</v>
      </c>
      <c r="Y64" s="436" t="s">
        <v>756</v>
      </c>
      <c r="Z64" s="436" t="s">
        <v>757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</v>
      </c>
      <c r="I65" s="437">
        <f>H65+I63</f>
        <v>11147.815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1030</v>
      </c>
      <c r="Y65" s="436" t="s">
        <v>1030</v>
      </c>
      <c r="Z65" s="436" t="s">
        <v>1030</v>
      </c>
      <c r="AA65" s="436"/>
      <c r="AC65" s="443">
        <f t="shared" si="0"/>
        <v>1.592545</v>
      </c>
    </row>
    <row r="66" spans="1:29" ht="19.5" customHeight="1">
      <c r="A66" s="436">
        <f>A64+1</f>
        <v>29</v>
      </c>
      <c r="B66" s="436" t="s">
        <v>1047</v>
      </c>
      <c r="C66" s="436" t="s">
        <v>270</v>
      </c>
      <c r="D66" s="436" t="s">
        <v>233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</v>
      </c>
      <c r="K66" s="436" t="s">
        <v>1048</v>
      </c>
      <c r="L66" s="442">
        <f>H65+H67</f>
        <v>768.269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</v>
      </c>
      <c r="U66" s="440">
        <v>3148638.445</v>
      </c>
      <c r="V66" s="441"/>
      <c r="W66" s="436"/>
      <c r="X66" s="436" t="s">
        <v>1046</v>
      </c>
      <c r="Y66" s="436" t="s">
        <v>756</v>
      </c>
      <c r="Z66" s="436" t="s">
        <v>757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1030</v>
      </c>
      <c r="Y67" s="436" t="s">
        <v>1030</v>
      </c>
      <c r="Z67" s="436" t="s">
        <v>1030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1030</v>
      </c>
      <c r="C68" s="436" t="s">
        <v>272</v>
      </c>
      <c r="D68" s="436" t="s">
        <v>250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1030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335100.105</v>
      </c>
      <c r="U68" s="440">
        <v>3148688.433</v>
      </c>
      <c r="V68" s="441"/>
      <c r="W68" s="436"/>
      <c r="X68" s="436" t="s">
        <v>1046</v>
      </c>
      <c r="Y68" s="436" t="s">
        <v>756</v>
      </c>
      <c r="Z68" s="436" t="s">
        <v>757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1030</v>
      </c>
      <c r="Y69" s="436" t="s">
        <v>1030</v>
      </c>
      <c r="Z69" s="436" t="s">
        <v>1030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1030</v>
      </c>
      <c r="C70" s="436" t="s">
        <v>273</v>
      </c>
      <c r="D70" s="436" t="s">
        <v>231</v>
      </c>
      <c r="E70" s="437">
        <v>347</v>
      </c>
      <c r="F70" s="436"/>
      <c r="G70" s="439"/>
      <c r="H70" s="437"/>
      <c r="I70" s="437"/>
      <c r="J70" s="438">
        <v>223.532</v>
      </c>
      <c r="K70" s="436" t="s">
        <v>1030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</v>
      </c>
      <c r="U70" s="440">
        <v>3148737.028</v>
      </c>
      <c r="V70" s="441"/>
      <c r="W70" s="436"/>
      <c r="X70" s="436" t="s">
        <v>1046</v>
      </c>
      <c r="Y70" s="436" t="s">
        <v>756</v>
      </c>
      <c r="Z70" s="436" t="s">
        <v>757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1030</v>
      </c>
      <c r="Y71" s="436" t="s">
        <v>1030</v>
      </c>
      <c r="Z71" s="436" t="s">
        <v>1030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1030</v>
      </c>
      <c r="C72" s="436" t="s">
        <v>274</v>
      </c>
      <c r="D72" s="436" t="s">
        <v>231</v>
      </c>
      <c r="E72" s="437">
        <v>378.992</v>
      </c>
      <c r="F72" s="436"/>
      <c r="G72" s="439"/>
      <c r="H72" s="437"/>
      <c r="I72" s="437"/>
      <c r="J72" s="438">
        <v>222.472</v>
      </c>
      <c r="K72" s="436" t="s">
        <v>1030</v>
      </c>
      <c r="L72" s="442">
        <f>H71+H73</f>
        <v>725.992</v>
      </c>
      <c r="M72" s="439">
        <v>362.996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</v>
      </c>
      <c r="U72" s="440">
        <v>3148785.345</v>
      </c>
      <c r="V72" s="441"/>
      <c r="W72" s="436"/>
      <c r="X72" s="436" t="s">
        <v>1046</v>
      </c>
      <c r="Y72" s="436" t="s">
        <v>756</v>
      </c>
      <c r="Z72" s="436" t="s">
        <v>757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</v>
      </c>
      <c r="I73" s="437">
        <f>H73+I71</f>
        <v>12581.807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1049</v>
      </c>
      <c r="W73" s="436"/>
      <c r="X73" s="436" t="s">
        <v>1030</v>
      </c>
      <c r="Y73" s="436" t="s">
        <v>1030</v>
      </c>
      <c r="Z73" s="436" t="s">
        <v>1030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1050</v>
      </c>
      <c r="C74" s="436" t="s">
        <v>275</v>
      </c>
      <c r="D74" s="436" t="s">
        <v>276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1051</v>
      </c>
      <c r="L74" s="442">
        <f>H73+H75</f>
        <v>745.992</v>
      </c>
      <c r="M74" s="439">
        <v>372.996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</v>
      </c>
      <c r="U74" s="440">
        <v>3148838.116</v>
      </c>
      <c r="V74" s="441"/>
      <c r="W74" s="436"/>
      <c r="X74" s="436" t="s">
        <v>1046</v>
      </c>
      <c r="Y74" s="436" t="s">
        <v>756</v>
      </c>
      <c r="Z74" s="436" t="s">
        <v>757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1052</v>
      </c>
      <c r="W75" s="436"/>
      <c r="X75" s="436" t="s">
        <v>1030</v>
      </c>
      <c r="Y75" s="436" t="s">
        <v>1030</v>
      </c>
      <c r="Z75" s="436" t="s">
        <v>1030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1030</v>
      </c>
      <c r="C76" s="436" t="s">
        <v>277</v>
      </c>
      <c r="D76" s="436" t="s">
        <v>238</v>
      </c>
      <c r="E76" s="437">
        <v>406</v>
      </c>
      <c r="F76" s="436"/>
      <c r="G76" s="439"/>
      <c r="H76" s="437"/>
      <c r="I76" s="437"/>
      <c r="J76" s="438">
        <v>236.481</v>
      </c>
      <c r="K76" s="436"/>
      <c r="L76" s="442">
        <f>H75+H77</f>
        <v>773</v>
      </c>
      <c r="M76" s="439">
        <v>386.50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336529.073</v>
      </c>
      <c r="U76" s="440">
        <v>3148794.922</v>
      </c>
      <c r="V76" s="441"/>
      <c r="W76" s="436"/>
      <c r="X76" s="436" t="s">
        <v>1046</v>
      </c>
      <c r="Y76" s="436" t="s">
        <v>756</v>
      </c>
      <c r="Z76" s="436" t="s">
        <v>757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1030</v>
      </c>
      <c r="Y77" s="436" t="s">
        <v>1030</v>
      </c>
      <c r="Z77" s="436" t="s">
        <v>1030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1030</v>
      </c>
      <c r="C78" s="436" t="s">
        <v>278</v>
      </c>
      <c r="D78" s="436" t="s">
        <v>244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336932.252</v>
      </c>
      <c r="U78" s="440">
        <v>3148747.138</v>
      </c>
      <c r="V78" s="441"/>
      <c r="W78" s="436"/>
      <c r="X78" s="436" t="s">
        <v>1046</v>
      </c>
      <c r="Y78" s="436" t="s">
        <v>756</v>
      </c>
      <c r="Z78" s="436" t="s">
        <v>757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1030</v>
      </c>
      <c r="Y79" s="436" t="s">
        <v>1030</v>
      </c>
      <c r="Z79" s="436" t="s">
        <v>1030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1030</v>
      </c>
      <c r="C80" s="436" t="s">
        <v>279</v>
      </c>
      <c r="D80" s="436" t="s">
        <v>238</v>
      </c>
      <c r="E80" s="437">
        <v>404</v>
      </c>
      <c r="F80" s="436"/>
      <c r="G80" s="439"/>
      <c r="H80" s="437"/>
      <c r="I80" s="437"/>
      <c r="J80" s="438">
        <v>223.342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337363.235</v>
      </c>
      <c r="U80" s="440">
        <v>3148696.059</v>
      </c>
      <c r="V80" s="441"/>
      <c r="W80" s="436"/>
      <c r="X80" s="436" t="s">
        <v>1046</v>
      </c>
      <c r="Y80" s="436" t="s">
        <v>756</v>
      </c>
      <c r="Z80" s="436" t="s">
        <v>757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1030</v>
      </c>
      <c r="Y81" s="436" t="s">
        <v>1030</v>
      </c>
      <c r="Z81" s="436" t="s">
        <v>1030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1030</v>
      </c>
      <c r="C82" s="436" t="s">
        <v>280</v>
      </c>
      <c r="D82" s="436" t="s">
        <v>246</v>
      </c>
      <c r="E82" s="437">
        <v>387</v>
      </c>
      <c r="F82" s="436"/>
      <c r="G82" s="439"/>
      <c r="H82" s="437"/>
      <c r="I82" s="437"/>
      <c r="J82" s="438">
        <v>222.963</v>
      </c>
      <c r="K82" s="436"/>
      <c r="L82" s="442">
        <f>H81+H83</f>
        <v>791</v>
      </c>
      <c r="M82" s="439">
        <v>395.50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</v>
      </c>
      <c r="U82" s="440">
        <v>3148648.511</v>
      </c>
      <c r="V82" s="441"/>
      <c r="W82" s="436"/>
      <c r="X82" s="436" t="s">
        <v>1046</v>
      </c>
      <c r="Y82" s="436" t="s">
        <v>756</v>
      </c>
      <c r="Z82" s="436" t="s">
        <v>757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1030</v>
      </c>
      <c r="Y83" s="436" t="s">
        <v>1030</v>
      </c>
      <c r="Z83" s="436" t="s">
        <v>1030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281</v>
      </c>
      <c r="D84" s="436" t="s">
        <v>246</v>
      </c>
      <c r="E84" s="437">
        <v>442</v>
      </c>
      <c r="F84" s="436"/>
      <c r="G84" s="439"/>
      <c r="H84" s="437"/>
      <c r="I84" s="437"/>
      <c r="J84" s="438">
        <v>224.181</v>
      </c>
      <c r="K84" s="436"/>
      <c r="L84" s="442">
        <f>H83+H85</f>
        <v>829</v>
      </c>
      <c r="M84" s="439">
        <v>414.50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</v>
      </c>
      <c r="U84" s="440">
        <v>3148602.963</v>
      </c>
      <c r="V84" s="441"/>
      <c r="W84" s="436"/>
      <c r="X84" s="436" t="s">
        <v>1046</v>
      </c>
      <c r="Y84" s="436" t="s">
        <v>756</v>
      </c>
      <c r="Z84" s="436" t="s">
        <v>757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1053</v>
      </c>
      <c r="W85" s="436"/>
      <c r="X85" s="436" t="s">
        <v>1030</v>
      </c>
      <c r="Y85" s="436" t="s">
        <v>1030</v>
      </c>
      <c r="Z85" s="436" t="s">
        <v>1030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1030</v>
      </c>
      <c r="C86" s="436" t="s">
        <v>282</v>
      </c>
      <c r="D86" s="436" t="s">
        <v>257</v>
      </c>
      <c r="E86" s="437">
        <v>398</v>
      </c>
      <c r="F86" s="436"/>
      <c r="G86" s="439"/>
      <c r="H86" s="437"/>
      <c r="I86" s="437"/>
      <c r="J86" s="438">
        <v>221.855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</v>
      </c>
      <c r="U86" s="440">
        <v>3148550.943</v>
      </c>
      <c r="V86" s="441"/>
      <c r="W86" s="436"/>
      <c r="X86" s="436" t="s">
        <v>1046</v>
      </c>
      <c r="Y86" s="436" t="s">
        <v>756</v>
      </c>
      <c r="Z86" s="436" t="s">
        <v>757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1030</v>
      </c>
      <c r="Y87" s="436" t="s">
        <v>1030</v>
      </c>
      <c r="Z87" s="436" t="s">
        <v>1030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1030</v>
      </c>
      <c r="C88" s="436" t="s">
        <v>283</v>
      </c>
      <c r="D88" s="436" t="s">
        <v>284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338982.90</v>
      </c>
      <c r="U88" s="440">
        <v>3148504.10</v>
      </c>
      <c r="V88" s="441"/>
      <c r="W88" s="436"/>
      <c r="X88" s="436" t="s">
        <v>1046</v>
      </c>
      <c r="Y88" s="436" t="s">
        <v>756</v>
      </c>
      <c r="Z88" s="436" t="s">
        <v>757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1054</v>
      </c>
      <c r="W89" s="436"/>
      <c r="X89" s="436" t="s">
        <v>1030</v>
      </c>
      <c r="Y89" s="436" t="s">
        <v>1030</v>
      </c>
      <c r="Z89" s="436" t="s">
        <v>1030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1030</v>
      </c>
      <c r="C90" s="436" t="s">
        <v>285</v>
      </c>
      <c r="D90" s="436" t="s">
        <v>246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339421.828</v>
      </c>
      <c r="U90" s="440">
        <v>3148452.08</v>
      </c>
      <c r="V90" s="441"/>
      <c r="W90" s="436"/>
      <c r="X90" s="436" t="s">
        <v>1046</v>
      </c>
      <c r="Y90" s="436" t="s">
        <v>756</v>
      </c>
      <c r="Z90" s="436" t="s">
        <v>757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1030</v>
      </c>
      <c r="Y91" s="436" t="s">
        <v>1030</v>
      </c>
      <c r="Z91" s="436" t="s">
        <v>1030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1030</v>
      </c>
      <c r="C92" s="436" t="s">
        <v>286</v>
      </c>
      <c r="D92" s="436" t="s">
        <v>257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339795.214</v>
      </c>
      <c r="U92" s="440">
        <v>3148407.827</v>
      </c>
      <c r="V92" s="441"/>
      <c r="W92" s="436"/>
      <c r="X92" s="436" t="s">
        <v>1046</v>
      </c>
      <c r="Y92" s="436" t="s">
        <v>756</v>
      </c>
      <c r="Z92" s="436" t="s">
        <v>757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1055</v>
      </c>
      <c r="W93" s="436"/>
      <c r="X93" s="436" t="s">
        <v>1030</v>
      </c>
      <c r="Y93" s="436" t="s">
        <v>1030</v>
      </c>
      <c r="Z93" s="436" t="s">
        <v>1030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1030</v>
      </c>
      <c r="C94" s="436" t="s">
        <v>287</v>
      </c>
      <c r="D94" s="436" t="s">
        <v>231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414.50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</v>
      </c>
      <c r="V94" s="441"/>
      <c r="W94" s="436"/>
      <c r="X94" s="436" t="s">
        <v>1056</v>
      </c>
      <c r="Y94" s="436" t="s">
        <v>756</v>
      </c>
      <c r="Z94" s="436" t="s">
        <v>757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1057</v>
      </c>
      <c r="W95" s="436"/>
      <c r="X95" s="436" t="s">
        <v>1030</v>
      </c>
      <c r="Y95" s="436" t="s">
        <v>1030</v>
      </c>
      <c r="Z95" s="436" t="s">
        <v>1030</v>
      </c>
      <c r="AA95" s="436"/>
      <c r="AC95" s="443">
        <f t="shared" si="0"/>
        <v>2.438115285714286</v>
      </c>
    </row>
    <row r="96" spans="1:29" ht="19.5" customHeight="1">
      <c r="A96" s="436">
        <f>A94+1</f>
        <v>44</v>
      </c>
      <c r="B96" s="436" t="s">
        <v>1030</v>
      </c>
      <c r="C96" s="436" t="s">
        <v>288</v>
      </c>
      <c r="D96" s="436" t="s">
        <v>250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385.50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340618.453</v>
      </c>
      <c r="U96" s="440">
        <v>3148310.258</v>
      </c>
      <c r="V96" s="441"/>
      <c r="W96" s="436"/>
      <c r="X96" s="436" t="s">
        <v>1056</v>
      </c>
      <c r="Y96" s="436" t="s">
        <v>762</v>
      </c>
      <c r="Z96" s="436" t="s">
        <v>757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1053</v>
      </c>
      <c r="W97" s="436"/>
      <c r="X97" s="436" t="s">
        <v>1030</v>
      </c>
      <c r="Y97" s="436" t="s">
        <v>1030</v>
      </c>
      <c r="Z97" s="436" t="s">
        <v>1030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1030</v>
      </c>
      <c r="C98" s="436" t="s">
        <v>289</v>
      </c>
      <c r="D98" s="436" t="s">
        <v>257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412.50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341021.631</v>
      </c>
      <c r="U98" s="440">
        <v>3148262.474</v>
      </c>
      <c r="V98" s="441"/>
      <c r="W98" s="436"/>
      <c r="X98" s="436" t="s">
        <v>1056</v>
      </c>
      <c r="Y98" s="436" t="s">
        <v>762</v>
      </c>
      <c r="Z98" s="436" t="s">
        <v>757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1054</v>
      </c>
      <c r="W99" s="436"/>
      <c r="X99" s="436" t="s">
        <v>1030</v>
      </c>
      <c r="Y99" s="436" t="s">
        <v>1030</v>
      </c>
      <c r="Z99" s="436" t="s">
        <v>1030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1030</v>
      </c>
      <c r="C100" s="436" t="s">
        <v>290</v>
      </c>
      <c r="D100" s="436" t="s">
        <v>250</v>
      </c>
      <c r="E100" s="437">
        <v>400</v>
      </c>
      <c r="F100" s="436"/>
      <c r="G100" s="439"/>
      <c r="H100" s="437"/>
      <c r="I100" s="437"/>
      <c r="J100" s="438">
        <v>225.061</v>
      </c>
      <c r="K100" s="436"/>
      <c r="L100" s="442">
        <f>H99+H101</f>
        <v>819</v>
      </c>
      <c r="M100" s="439">
        <v>409.50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341437.719</v>
      </c>
      <c r="U100" s="440">
        <v>3148213.161</v>
      </c>
      <c r="V100" s="441"/>
      <c r="W100" s="436"/>
      <c r="X100" s="436" t="s">
        <v>1056</v>
      </c>
      <c r="Y100" s="436" t="s">
        <v>762</v>
      </c>
      <c r="Z100" s="436" t="s">
        <v>757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1054</v>
      </c>
      <c r="W101" s="436"/>
      <c r="X101" s="436" t="s">
        <v>1030</v>
      </c>
      <c r="Y101" s="436" t="s">
        <v>1030</v>
      </c>
      <c r="Z101" s="436" t="s">
        <v>1030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1030</v>
      </c>
      <c r="C102" s="436" t="s">
        <v>291</v>
      </c>
      <c r="D102" s="436" t="s">
        <v>257</v>
      </c>
      <c r="E102" s="437">
        <v>379.424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779.424</v>
      </c>
      <c r="M102" s="439">
        <v>389.712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</v>
      </c>
      <c r="U102" s="440">
        <v>3148166.083</v>
      </c>
      <c r="V102" s="441"/>
      <c r="W102" s="436"/>
      <c r="X102" s="436" t="s">
        <v>1058</v>
      </c>
      <c r="Y102" s="436" t="s">
        <v>762</v>
      </c>
      <c r="Z102" s="436" t="s">
        <v>757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379.424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1030</v>
      </c>
      <c r="Y103" s="436" t="s">
        <v>1030</v>
      </c>
      <c r="Z103" s="436" t="s">
        <v>1030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1059</v>
      </c>
      <c r="C104" s="436" t="s">
        <v>292</v>
      </c>
      <c r="D104" s="436" t="s">
        <v>284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</v>
      </c>
      <c r="K104" s="436" t="s">
        <v>1060</v>
      </c>
      <c r="L104" s="442">
        <f>H103+H105</f>
        <v>799.424</v>
      </c>
      <c r="M104" s="439">
        <v>399.712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</v>
      </c>
      <c r="U104" s="440">
        <v>3148121.427</v>
      </c>
      <c r="V104" s="441"/>
      <c r="W104" s="436"/>
      <c r="X104" s="436" t="s">
        <v>1058</v>
      </c>
      <c r="Y104" s="436" t="s">
        <v>762</v>
      </c>
      <c r="Z104" s="436" t="s">
        <v>757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1055</v>
      </c>
      <c r="W105" s="436"/>
      <c r="X105" s="436" t="s">
        <v>1030</v>
      </c>
      <c r="Y105" s="436" t="s">
        <v>1030</v>
      </c>
      <c r="Z105" s="436" t="s">
        <v>1030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1030</v>
      </c>
      <c r="C106" s="436" t="s">
        <v>293</v>
      </c>
      <c r="D106" s="436" t="s">
        <v>244</v>
      </c>
      <c r="E106" s="437">
        <v>419</v>
      </c>
      <c r="F106" s="436"/>
      <c r="G106" s="439"/>
      <c r="H106" s="437"/>
      <c r="I106" s="437"/>
      <c r="J106" s="438">
        <v>227.579</v>
      </c>
      <c r="K106" s="436" t="s">
        <v>1030</v>
      </c>
      <c r="L106" s="442">
        <f>H105+H107</f>
        <v>839</v>
      </c>
      <c r="M106" s="439">
        <v>419.50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342628.073</v>
      </c>
      <c r="U106" s="440">
        <v>3148066.154</v>
      </c>
      <c r="V106" s="441"/>
      <c r="W106" s="436"/>
      <c r="X106" s="436" t="s">
        <v>1058</v>
      </c>
      <c r="Y106" s="436" t="s">
        <v>762</v>
      </c>
      <c r="Z106" s="436" t="s">
        <v>757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1030</v>
      </c>
      <c r="Y107" s="436" t="s">
        <v>1030</v>
      </c>
      <c r="Z107" s="436" t="s">
        <v>1030</v>
      </c>
      <c r="AA107" s="436"/>
      <c r="AC107" s="443">
        <f t="shared" si="0"/>
        <v>2.787175857142857</v>
      </c>
    </row>
    <row r="108" spans="1:29" ht="19.5" customHeight="1">
      <c r="A108" s="436">
        <f>A106+1</f>
        <v>50</v>
      </c>
      <c r="B108" s="436"/>
      <c r="C108" s="436" t="s">
        <v>294</v>
      </c>
      <c r="D108" s="436" t="s">
        <v>250</v>
      </c>
      <c r="E108" s="437">
        <v>421</v>
      </c>
      <c r="F108" s="436"/>
      <c r="G108" s="439"/>
      <c r="H108" s="437"/>
      <c r="I108" s="437"/>
      <c r="J108" s="438">
        <v>225.475</v>
      </c>
      <c r="K108" s="436" t="s">
        <v>1030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</v>
      </c>
      <c r="V108" s="441"/>
      <c r="W108" s="436"/>
      <c r="X108" s="436" t="s">
        <v>1058</v>
      </c>
      <c r="Y108" s="436" t="s">
        <v>762</v>
      </c>
      <c r="Z108" s="436" t="s">
        <v>757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1030</v>
      </c>
      <c r="Y109" s="436" t="s">
        <v>1030</v>
      </c>
      <c r="Z109" s="436" t="s">
        <v>1030</v>
      </c>
      <c r="AA109" s="436"/>
      <c r="AC109" s="443">
        <f t="shared" si="0"/>
        <v>2.847318714285714</v>
      </c>
    </row>
    <row r="110" spans="1:29" ht="19.5" customHeight="1">
      <c r="A110" s="436">
        <f>A108+1</f>
        <v>51</v>
      </c>
      <c r="B110" s="436" t="s">
        <v>1030</v>
      </c>
      <c r="C110" s="436" t="s">
        <v>295</v>
      </c>
      <c r="D110" s="436" t="s">
        <v>257</v>
      </c>
      <c r="E110" s="437">
        <v>417</v>
      </c>
      <c r="F110" s="436"/>
      <c r="G110" s="439"/>
      <c r="H110" s="437"/>
      <c r="I110" s="437"/>
      <c r="J110" s="438">
        <v>227.186</v>
      </c>
      <c r="K110" s="436" t="s">
        <v>1030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343460.767</v>
      </c>
      <c r="U110" s="440">
        <v>3147955.607</v>
      </c>
      <c r="V110" s="441"/>
      <c r="W110" s="436"/>
      <c r="X110" s="436" t="s">
        <v>1058</v>
      </c>
      <c r="Y110" s="436" t="s">
        <v>762</v>
      </c>
      <c r="Z110" s="436" t="s">
        <v>757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1030</v>
      </c>
      <c r="Y111" s="436" t="s">
        <v>1030</v>
      </c>
      <c r="Z111" s="436" t="s">
        <v>1030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1030</v>
      </c>
      <c r="C112" s="436" t="s">
        <v>296</v>
      </c>
      <c r="D112" s="436" t="s">
        <v>257</v>
      </c>
      <c r="E112" s="437">
        <v>419</v>
      </c>
      <c r="F112" s="436"/>
      <c r="G112" s="439"/>
      <c r="H112" s="437"/>
      <c r="I112" s="437"/>
      <c r="J112" s="438">
        <v>231.525</v>
      </c>
      <c r="K112" s="436" t="s">
        <v>1030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3147900.729</v>
      </c>
      <c r="V112" s="441"/>
      <c r="W112" s="436"/>
      <c r="X112" s="436" t="s">
        <v>1058</v>
      </c>
      <c r="Y112" s="436" t="s">
        <v>762</v>
      </c>
      <c r="Z112" s="436" t="s">
        <v>757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1030</v>
      </c>
      <c r="Y113" s="436" t="s">
        <v>1030</v>
      </c>
      <c r="Z113" s="436" t="s">
        <v>1030</v>
      </c>
      <c r="AA113" s="436"/>
      <c r="AC113" s="443">
        <f t="shared" si="0"/>
        <v>2.966747285714286</v>
      </c>
    </row>
    <row r="114" spans="1:29" ht="19.5" customHeight="1">
      <c r="A114" s="436">
        <f>A112+1</f>
        <v>53</v>
      </c>
      <c r="B114" s="436" t="s">
        <v>1030</v>
      </c>
      <c r="C114" s="436" t="s">
        <v>297</v>
      </c>
      <c r="D114" s="436" t="s">
        <v>244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1030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344289.496</v>
      </c>
      <c r="U114" s="440">
        <v>3147845.587</v>
      </c>
      <c r="V114" s="441"/>
      <c r="W114" s="436"/>
      <c r="X114" s="436" t="s">
        <v>1058</v>
      </c>
      <c r="Y114" s="436" t="s">
        <v>762</v>
      </c>
      <c r="Z114" s="436" t="s">
        <v>757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1054</v>
      </c>
      <c r="W115" s="436"/>
      <c r="X115" s="436" t="s">
        <v>1030</v>
      </c>
      <c r="Y115" s="436" t="s">
        <v>1030</v>
      </c>
      <c r="Z115" s="436" t="s">
        <v>1030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1030</v>
      </c>
      <c r="C116" s="436" t="s">
        <v>298</v>
      </c>
      <c r="D116" s="436" t="s">
        <v>244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1030</v>
      </c>
      <c r="L116" s="442">
        <f>H115+H117</f>
        <v>839</v>
      </c>
      <c r="M116" s="439">
        <v>419.50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</v>
      </c>
      <c r="U116" s="440">
        <v>3147790.446</v>
      </c>
      <c r="V116" s="441"/>
      <c r="W116" s="436"/>
      <c r="X116" s="436" t="s">
        <v>1058</v>
      </c>
      <c r="Y116" s="436" t="s">
        <v>762</v>
      </c>
      <c r="Z116" s="436" t="s">
        <v>757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1030</v>
      </c>
      <c r="Y117" s="436" t="s">
        <v>1030</v>
      </c>
      <c r="Z117" s="436" t="s">
        <v>1030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1030</v>
      </c>
      <c r="C118" s="436" t="s">
        <v>299</v>
      </c>
      <c r="D118" s="436" t="s">
        <v>300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1030</v>
      </c>
      <c r="L118" s="442">
        <f>H117+H119</f>
        <v>839</v>
      </c>
      <c r="M118" s="439">
        <v>419.50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</v>
      </c>
      <c r="U118" s="440">
        <v>3147735.172</v>
      </c>
      <c r="V118" s="441"/>
      <c r="W118" s="436"/>
      <c r="X118" s="436" t="s">
        <v>1058</v>
      </c>
      <c r="Y118" s="436" t="s">
        <v>762</v>
      </c>
      <c r="Z118" s="436" t="s">
        <v>757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1030</v>
      </c>
      <c r="Y119" s="436" t="s">
        <v>1030</v>
      </c>
      <c r="Z119" s="436" t="s">
        <v>1030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1030</v>
      </c>
      <c r="C120" s="436" t="s">
        <v>301</v>
      </c>
      <c r="D120" s="436" t="s">
        <v>244</v>
      </c>
      <c r="E120" s="437">
        <v>420</v>
      </c>
      <c r="F120" s="436"/>
      <c r="G120" s="439"/>
      <c r="H120" s="437"/>
      <c r="I120" s="437"/>
      <c r="J120" s="438">
        <v>230.207</v>
      </c>
      <c r="K120" s="436" t="s">
        <v>1030</v>
      </c>
      <c r="L120" s="442">
        <f>H119+H121</f>
        <v>839</v>
      </c>
      <c r="M120" s="439">
        <v>419.50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345536.555</v>
      </c>
      <c r="U120" s="440">
        <v>3147680.031</v>
      </c>
      <c r="V120" s="441"/>
      <c r="W120" s="436"/>
      <c r="X120" s="436" t="s">
        <v>1058</v>
      </c>
      <c r="Y120" s="436" t="s">
        <v>762</v>
      </c>
      <c r="Z120" s="436" t="s">
        <v>757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1061</v>
      </c>
      <c r="W121" s="436"/>
      <c r="X121" s="436" t="s">
        <v>1030</v>
      </c>
      <c r="Y121" s="436" t="s">
        <v>1030</v>
      </c>
      <c r="Z121" s="436" t="s">
        <v>1030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1030</v>
      </c>
      <c r="C122" s="436" t="s">
        <v>302</v>
      </c>
      <c r="D122" s="436" t="s">
        <v>257</v>
      </c>
      <c r="E122" s="437">
        <v>419</v>
      </c>
      <c r="F122" s="436"/>
      <c r="G122" s="439"/>
      <c r="H122" s="437"/>
      <c r="I122" s="437"/>
      <c r="J122" s="438">
        <v>226.30</v>
      </c>
      <c r="K122" s="436" t="s">
        <v>1030</v>
      </c>
      <c r="L122" s="442">
        <f>H121+H123</f>
        <v>839</v>
      </c>
      <c r="M122" s="439">
        <v>419.50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</v>
      </c>
      <c r="V122" s="441"/>
      <c r="W122" s="436"/>
      <c r="X122" s="436" t="s">
        <v>1058</v>
      </c>
      <c r="Y122" s="436" t="s">
        <v>762</v>
      </c>
      <c r="Z122" s="436" t="s">
        <v>757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1030</v>
      </c>
      <c r="Y123" s="436" t="s">
        <v>1030</v>
      </c>
      <c r="Z123" s="436" t="s">
        <v>1030</v>
      </c>
      <c r="AA123" s="436"/>
      <c r="AC123" s="443">
        <f t="shared" si="0"/>
        <v>3.266318714285714</v>
      </c>
    </row>
    <row r="124" spans="1:29" ht="19.5" customHeight="1">
      <c r="A124" s="436">
        <f>A122+1</f>
        <v>58</v>
      </c>
      <c r="B124" s="436" t="s">
        <v>1030</v>
      </c>
      <c r="C124" s="436" t="s">
        <v>303</v>
      </c>
      <c r="D124" s="436" t="s">
        <v>257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1030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346368.257</v>
      </c>
      <c r="U124" s="440">
        <v>3147569.616</v>
      </c>
      <c r="V124" s="441"/>
      <c r="W124" s="436"/>
      <c r="X124" s="436" t="s">
        <v>1058</v>
      </c>
      <c r="Y124" s="436" t="s">
        <v>762</v>
      </c>
      <c r="Z124" s="436" t="s">
        <v>757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1030</v>
      </c>
      <c r="Y125" s="436" t="s">
        <v>1030</v>
      </c>
      <c r="Z125" s="436" t="s">
        <v>1030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304</v>
      </c>
      <c r="D126" s="436" t="s">
        <v>246</v>
      </c>
      <c r="E126" s="437">
        <v>419.406</v>
      </c>
      <c r="F126" s="436"/>
      <c r="G126" s="439"/>
      <c r="H126" s="437"/>
      <c r="I126" s="437"/>
      <c r="J126" s="438">
        <v>227.996</v>
      </c>
      <c r="K126" s="436" t="s">
        <v>1030</v>
      </c>
      <c r="L126" s="442">
        <f>H125+H127</f>
        <v>838.406</v>
      </c>
      <c r="M126" s="439">
        <v>419.203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</v>
      </c>
      <c r="U126" s="440">
        <v>3147514.474</v>
      </c>
      <c r="V126" s="441"/>
      <c r="W126" s="436"/>
      <c r="X126" s="436" t="s">
        <v>1058</v>
      </c>
      <c r="Y126" s="436" t="s">
        <v>762</v>
      </c>
      <c r="Z126" s="436" t="s">
        <v>757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</v>
      </c>
      <c r="I127" s="437">
        <f>H127+I125</f>
        <v>23702.637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1054</v>
      </c>
      <c r="W127" s="436"/>
      <c r="X127" s="436" t="s">
        <v>1030</v>
      </c>
      <c r="Y127" s="436" t="s">
        <v>1030</v>
      </c>
      <c r="Z127" s="436" t="s">
        <v>1030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1062</v>
      </c>
      <c r="C128" s="436" t="s">
        <v>305</v>
      </c>
      <c r="D128" s="436" t="s">
        <v>284</v>
      </c>
      <c r="E128" s="437">
        <v>403</v>
      </c>
      <c r="F128" s="436"/>
      <c r="G128" s="439">
        <f>SUM(H118:H127)</f>
        <v>2096.406</v>
      </c>
      <c r="H128" s="437"/>
      <c r="I128" s="437"/>
      <c r="J128" s="438">
        <v>231.199</v>
      </c>
      <c r="K128" s="436" t="s">
        <v>1063</v>
      </c>
      <c r="L128" s="442">
        <f>H127+H129</f>
        <v>822.406</v>
      </c>
      <c r="M128" s="439">
        <v>411.203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347199.371</v>
      </c>
      <c r="U128" s="440">
        <v>3147459.279</v>
      </c>
      <c r="V128" s="441"/>
      <c r="W128" s="436"/>
      <c r="X128" s="436" t="s">
        <v>1058</v>
      </c>
      <c r="Y128" s="436" t="s">
        <v>762</v>
      </c>
      <c r="Z128" s="436" t="s">
        <v>757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24105.637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1053</v>
      </c>
      <c r="W129" s="436"/>
      <c r="X129" s="436" t="s">
        <v>1030</v>
      </c>
      <c r="Y129" s="436" t="s">
        <v>1030</v>
      </c>
      <c r="Z129" s="436" t="s">
        <v>1030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1030</v>
      </c>
      <c r="C130" s="436" t="s">
        <v>306</v>
      </c>
      <c r="D130" s="436" t="s">
        <v>257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347602.214</v>
      </c>
      <c r="U130" s="440">
        <v>3147448.02</v>
      </c>
      <c r="V130" s="441"/>
      <c r="W130" s="436"/>
      <c r="X130" s="436" t="s">
        <v>1058</v>
      </c>
      <c r="Y130" s="436" t="s">
        <v>762</v>
      </c>
      <c r="Z130" s="436" t="s">
        <v>757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24542.637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1064</v>
      </c>
      <c r="W131" s="436"/>
      <c r="X131" s="436" t="s">
        <v>1030</v>
      </c>
      <c r="Y131" s="436" t="s">
        <v>1030</v>
      </c>
      <c r="Z131" s="436" t="s">
        <v>1030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1030</v>
      </c>
      <c r="C132" s="436" t="s">
        <v>309</v>
      </c>
      <c r="D132" s="436" t="s">
        <v>257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</v>
      </c>
      <c r="U132" s="440">
        <v>3147435.811</v>
      </c>
      <c r="V132" s="441"/>
      <c r="W132" s="436"/>
      <c r="X132" s="436" t="s">
        <v>1058</v>
      </c>
      <c r="Y132" s="436" t="s">
        <v>762</v>
      </c>
      <c r="Z132" s="436" t="s">
        <v>757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24945.637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1030</v>
      </c>
      <c r="Y133" s="436" t="s">
        <v>1030</v>
      </c>
      <c r="Z133" s="436" t="s">
        <v>1030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1030</v>
      </c>
      <c r="C134" s="436" t="s">
        <v>310</v>
      </c>
      <c r="D134" s="436" t="s">
        <v>244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</v>
      </c>
      <c r="V134" s="441"/>
      <c r="W134" s="436"/>
      <c r="X134" s="436" t="s">
        <v>1065</v>
      </c>
      <c r="Y134" s="436" t="s">
        <v>762</v>
      </c>
      <c r="Z134" s="436" t="s">
        <v>757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25382.637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1030</v>
      </c>
      <c r="Y135" s="436" t="s">
        <v>1030</v>
      </c>
      <c r="Z135" s="436" t="s">
        <v>1030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311</v>
      </c>
      <c r="D136" s="436" t="s">
        <v>257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</v>
      </c>
      <c r="U136" s="440">
        <v>3147412.343</v>
      </c>
      <c r="V136" s="441"/>
      <c r="W136" s="436"/>
      <c r="X136" s="436" t="s">
        <v>1065</v>
      </c>
      <c r="Y136" s="436" t="s">
        <v>762</v>
      </c>
      <c r="Z136" s="436" t="s">
        <v>757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25745.637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1030</v>
      </c>
      <c r="Y137" s="436" t="s">
        <v>1030</v>
      </c>
      <c r="Z137" s="436" t="s">
        <v>1030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312</v>
      </c>
      <c r="D138" s="436" t="s">
        <v>246</v>
      </c>
      <c r="E138" s="437">
        <v>469</v>
      </c>
      <c r="F138" s="436"/>
      <c r="G138" s="439"/>
      <c r="H138" s="437"/>
      <c r="I138" s="437"/>
      <c r="J138" s="438">
        <v>229.627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</v>
      </c>
      <c r="U138" s="440">
        <v>3147402.202</v>
      </c>
      <c r="V138" s="452"/>
      <c r="W138" s="436"/>
      <c r="X138" s="436" t="s">
        <v>1065</v>
      </c>
      <c r="Y138" s="436" t="s">
        <v>762</v>
      </c>
      <c r="Z138" s="436" t="s">
        <v>757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26214.637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1030</v>
      </c>
      <c r="Y139" s="436" t="s">
        <v>1030</v>
      </c>
      <c r="Z139" s="436" t="s">
        <v>1030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1030</v>
      </c>
      <c r="C140" s="436" t="s">
        <v>313</v>
      </c>
      <c r="D140" s="436" t="s">
        <v>300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3147389.099</v>
      </c>
      <c r="V140" s="441"/>
      <c r="W140" s="436"/>
      <c r="X140" s="436" t="s">
        <v>1065</v>
      </c>
      <c r="Y140" s="436" t="s">
        <v>762</v>
      </c>
      <c r="Z140" s="436" t="s">
        <v>757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26617.637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1030</v>
      </c>
      <c r="Y141" s="436" t="s">
        <v>1030</v>
      </c>
      <c r="Z141" s="436" t="s">
        <v>1030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1030</v>
      </c>
      <c r="C142" s="436" t="s">
        <v>314</v>
      </c>
      <c r="D142" s="436" t="s">
        <v>250</v>
      </c>
      <c r="E142" s="437">
        <v>432</v>
      </c>
      <c r="F142" s="436"/>
      <c r="G142" s="439"/>
      <c r="H142" s="437"/>
      <c r="I142" s="437"/>
      <c r="J142" s="438">
        <v>231.766</v>
      </c>
      <c r="K142" s="436"/>
      <c r="L142" s="442">
        <f>H141+H143</f>
        <v>835</v>
      </c>
      <c r="M142" s="439">
        <v>417.50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</v>
      </c>
      <c r="U142" s="440">
        <v>3147377.84</v>
      </c>
      <c r="V142" s="441"/>
      <c r="W142" s="436"/>
      <c r="X142" s="436" t="s">
        <v>1065</v>
      </c>
      <c r="Y142" s="436" t="s">
        <v>762</v>
      </c>
      <c r="Z142" s="436" t="s">
        <v>757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27049.637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1066</v>
      </c>
      <c r="W143" s="436"/>
      <c r="X143" s="436" t="s">
        <v>1030</v>
      </c>
      <c r="Y143" s="436" t="s">
        <v>1030</v>
      </c>
      <c r="Z143" s="436" t="s">
        <v>1030</v>
      </c>
      <c r="AA143" s="436"/>
      <c r="AC143" s="443">
        <f t="shared" si="0"/>
        <v>3.864233857142857</v>
      </c>
    </row>
    <row r="144" spans="1:29" ht="19.5" customHeight="1">
      <c r="A144" s="436">
        <f>A142+1</f>
        <v>68</v>
      </c>
      <c r="B144" s="436" t="s">
        <v>1030</v>
      </c>
      <c r="C144" s="436" t="s">
        <v>315</v>
      </c>
      <c r="D144" s="436" t="s">
        <v>244</v>
      </c>
      <c r="E144" s="437">
        <v>407</v>
      </c>
      <c r="F144" s="436"/>
      <c r="G144" s="439"/>
      <c r="H144" s="437"/>
      <c r="I144" s="437"/>
      <c r="J144" s="438">
        <v>228.091</v>
      </c>
      <c r="K144" s="436"/>
      <c r="L144" s="442">
        <f>H143+H145</f>
        <v>839</v>
      </c>
      <c r="M144" s="439">
        <v>419.50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1065</v>
      </c>
      <c r="Y144" s="436" t="s">
        <v>762</v>
      </c>
      <c r="Z144" s="436" t="s">
        <v>757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27456.637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1030</v>
      </c>
      <c r="Y145" s="436" t="s">
        <v>1030</v>
      </c>
      <c r="Z145" s="436" t="s">
        <v>1030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1030</v>
      </c>
      <c r="C146" s="436" t="s">
        <v>316</v>
      </c>
      <c r="D146" s="436" t="s">
        <v>257</v>
      </c>
      <c r="E146" s="437">
        <v>427</v>
      </c>
      <c r="F146" s="436"/>
      <c r="G146" s="439"/>
      <c r="H146" s="437"/>
      <c r="I146" s="437"/>
      <c r="J146" s="438">
        <v>229.003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</v>
      </c>
      <c r="U146" s="440">
        <v>3147354.40</v>
      </c>
      <c r="V146" s="441"/>
      <c r="W146" s="436"/>
      <c r="X146" s="436" t="s">
        <v>1065</v>
      </c>
      <c r="Y146" s="436" t="s">
        <v>762</v>
      </c>
      <c r="Z146" s="436" t="s">
        <v>757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27883.637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1030</v>
      </c>
      <c r="Y147" s="436" t="s">
        <v>1030</v>
      </c>
      <c r="Z147" s="436" t="s">
        <v>1030</v>
      </c>
      <c r="AA147" s="436"/>
      <c r="AC147" s="443">
        <f t="shared" si="0"/>
        <v>3.983376714285714</v>
      </c>
    </row>
    <row r="148" spans="1:29" ht="19.5" customHeight="1">
      <c r="A148" s="436">
        <f>A146+1</f>
        <v>70</v>
      </c>
      <c r="B148" s="436" t="s">
        <v>1030</v>
      </c>
      <c r="C148" s="436" t="s">
        <v>317</v>
      </c>
      <c r="D148" s="436" t="s">
        <v>244</v>
      </c>
      <c r="E148" s="437">
        <v>385.067</v>
      </c>
      <c r="F148" s="436"/>
      <c r="G148" s="439"/>
      <c r="H148" s="437"/>
      <c r="I148" s="437"/>
      <c r="J148" s="438">
        <v>233.367</v>
      </c>
      <c r="K148" s="436"/>
      <c r="L148" s="442">
        <f>H147+H149</f>
        <v>812.067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1065</v>
      </c>
      <c r="Y148" s="436" t="s">
        <v>762</v>
      </c>
      <c r="Z148" s="436" t="s">
        <v>757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1030</v>
      </c>
      <c r="Y149" s="436" t="s">
        <v>1030</v>
      </c>
      <c r="Z149" s="436" t="s">
        <v>1030</v>
      </c>
      <c r="AA149" s="436"/>
      <c r="AC149" s="443">
        <f t="shared" si="0"/>
        <v>4.038386285714285</v>
      </c>
    </row>
    <row r="150" spans="1:29" ht="19.5" customHeight="1">
      <c r="A150" s="436">
        <f>A148+1</f>
        <v>71</v>
      </c>
      <c r="B150" s="436" t="s">
        <v>1067</v>
      </c>
      <c r="C150" s="436" t="s">
        <v>318</v>
      </c>
      <c r="D150" s="436" t="s">
        <v>300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</v>
      </c>
      <c r="K150" s="436" t="s">
        <v>1068</v>
      </c>
      <c r="L150" s="442">
        <f>H149+H151</f>
        <v>829.067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</v>
      </c>
      <c r="U150" s="440">
        <v>3147331.712</v>
      </c>
      <c r="V150" s="441"/>
      <c r="W150" s="436"/>
      <c r="X150" s="436" t="s">
        <v>1065</v>
      </c>
      <c r="Y150" s="436" t="s">
        <v>762</v>
      </c>
      <c r="Z150" s="436" t="s">
        <v>757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1053</v>
      </c>
      <c r="W151" s="436"/>
      <c r="X151" s="436" t="s">
        <v>1030</v>
      </c>
      <c r="Y151" s="436" t="s">
        <v>1030</v>
      </c>
      <c r="Z151" s="436" t="s">
        <v>1030</v>
      </c>
      <c r="AA151" s="436"/>
      <c r="AC151" s="443">
        <f t="shared" si="0"/>
        <v>4.101814857142857</v>
      </c>
    </row>
    <row r="152" spans="1:29" ht="19.5" customHeight="1">
      <c r="A152" s="436">
        <f>A150+1</f>
        <v>72</v>
      </c>
      <c r="B152" s="436" t="s">
        <v>1030</v>
      </c>
      <c r="C152" s="436" t="s">
        <v>319</v>
      </c>
      <c r="D152" s="436" t="s">
        <v>244</v>
      </c>
      <c r="E152" s="437">
        <v>394</v>
      </c>
      <c r="F152" s="436"/>
      <c r="G152" s="439"/>
      <c r="H152" s="437"/>
      <c r="I152" s="437"/>
      <c r="J152" s="438">
        <v>233.302</v>
      </c>
      <c r="K152" s="436" t="s">
        <v>1030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352207.50</v>
      </c>
      <c r="U152" s="440">
        <v>3147319.94</v>
      </c>
      <c r="V152" s="441"/>
      <c r="W152" s="436"/>
      <c r="X152" s="436" t="s">
        <v>1065</v>
      </c>
      <c r="Y152" s="436" t="s">
        <v>762</v>
      </c>
      <c r="Z152" s="436" t="s">
        <v>757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1053</v>
      </c>
      <c r="W153" s="436"/>
      <c r="X153" s="436" t="s">
        <v>1030</v>
      </c>
      <c r="Y153" s="436" t="s">
        <v>1030</v>
      </c>
      <c r="Z153" s="436" t="s">
        <v>1030</v>
      </c>
      <c r="AA153" s="436"/>
      <c r="AC153" s="443">
        <f t="shared" si="0"/>
        <v>4.158100571428571</v>
      </c>
    </row>
    <row r="154" spans="1:29" ht="19.5" customHeight="1">
      <c r="A154" s="436">
        <f>A152+1</f>
        <v>73</v>
      </c>
      <c r="B154" s="436" t="s">
        <v>1030</v>
      </c>
      <c r="C154" s="436" t="s">
        <v>320</v>
      </c>
      <c r="D154" s="436" t="s">
        <v>231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1030</v>
      </c>
      <c r="L154" s="442">
        <f>H153+H155</f>
        <v>761</v>
      </c>
      <c r="M154" s="439">
        <v>380.50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352601.361</v>
      </c>
      <c r="U154" s="440">
        <v>3147309.493</v>
      </c>
      <c r="V154" s="441"/>
      <c r="W154" s="436"/>
      <c r="X154" s="436" t="s">
        <v>1065</v>
      </c>
      <c r="Y154" s="436" t="s">
        <v>762</v>
      </c>
      <c r="Z154" s="436" t="s">
        <v>757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1030</v>
      </c>
      <c r="Y155" s="436" t="s">
        <v>1030</v>
      </c>
      <c r="Z155" s="436" t="s">
        <v>1030</v>
      </c>
      <c r="AA155" s="436"/>
      <c r="AC155" s="443">
        <f t="shared" si="0"/>
        <v>4.210529142857142</v>
      </c>
    </row>
    <row r="156" spans="1:29" ht="19.5" customHeight="1">
      <c r="A156" s="436">
        <f>A154+1</f>
        <v>74</v>
      </c>
      <c r="B156" s="436"/>
      <c r="C156" s="436" t="s">
        <v>321</v>
      </c>
      <c r="D156" s="436" t="s">
        <v>250</v>
      </c>
      <c r="E156" s="437">
        <v>388</v>
      </c>
      <c r="F156" s="436"/>
      <c r="G156" s="439"/>
      <c r="H156" s="437"/>
      <c r="I156" s="437"/>
      <c r="J156" s="438">
        <v>229.925</v>
      </c>
      <c r="K156" s="436" t="s">
        <v>1030</v>
      </c>
      <c r="L156" s="442">
        <f>H155+H157</f>
        <v>755</v>
      </c>
      <c r="M156" s="439">
        <v>377.50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</v>
      </c>
      <c r="U156" s="440">
        <v>3147299.762</v>
      </c>
      <c r="V156" s="441"/>
      <c r="W156" s="436"/>
      <c r="X156" s="436" t="s">
        <v>1065</v>
      </c>
      <c r="Y156" s="436" t="s">
        <v>762</v>
      </c>
      <c r="Z156" s="436" t="s">
        <v>757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1030</v>
      </c>
      <c r="Y157" s="436" t="s">
        <v>1030</v>
      </c>
      <c r="Z157" s="436" t="s">
        <v>1030</v>
      </c>
      <c r="AA157" s="436"/>
      <c r="AC157" s="443">
        <f t="shared" si="0"/>
        <v>4.265957714285714</v>
      </c>
    </row>
    <row r="158" spans="1:29" ht="19.5" customHeight="1">
      <c r="A158" s="436">
        <f>A156+1</f>
        <v>75</v>
      </c>
      <c r="B158" s="436" t="s">
        <v>1030</v>
      </c>
      <c r="C158" s="436" t="s">
        <v>322</v>
      </c>
      <c r="D158" s="436" t="s">
        <v>250</v>
      </c>
      <c r="E158" s="437">
        <v>389</v>
      </c>
      <c r="F158" s="436"/>
      <c r="G158" s="439"/>
      <c r="H158" s="437"/>
      <c r="I158" s="437"/>
      <c r="J158" s="438">
        <v>231.926</v>
      </c>
      <c r="K158" s="436" t="s">
        <v>1030</v>
      </c>
      <c r="L158" s="442">
        <f>H157+H159</f>
        <v>777</v>
      </c>
      <c r="M158" s="439">
        <v>388.50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</v>
      </c>
      <c r="U158" s="440">
        <v>3147289.475</v>
      </c>
      <c r="V158" s="441"/>
      <c r="W158" s="436"/>
      <c r="X158" s="436" t="s">
        <v>1069</v>
      </c>
      <c r="Y158" s="436" t="s">
        <v>762</v>
      </c>
      <c r="Z158" s="436" t="s">
        <v>757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1030</v>
      </c>
      <c r="Y159" s="436" t="s">
        <v>1030</v>
      </c>
      <c r="Z159" s="436" t="s">
        <v>1030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1030</v>
      </c>
      <c r="C160" s="436" t="s">
        <v>323</v>
      </c>
      <c r="D160" s="436" t="s">
        <v>231</v>
      </c>
      <c r="E160" s="437">
        <v>385</v>
      </c>
      <c r="F160" s="436"/>
      <c r="G160" s="439"/>
      <c r="H160" s="437"/>
      <c r="I160" s="437"/>
      <c r="J160" s="438">
        <v>234.788</v>
      </c>
      <c r="K160" s="436" t="s">
        <v>1030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353744.959</v>
      </c>
      <c r="U160" s="440">
        <v>3147279.161</v>
      </c>
      <c r="V160" s="441"/>
      <c r="W160" s="436"/>
      <c r="X160" s="436" t="s">
        <v>1069</v>
      </c>
      <c r="Y160" s="436" t="s">
        <v>762</v>
      </c>
      <c r="Z160" s="436" t="s">
        <v>757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1030</v>
      </c>
      <c r="Y161" s="436" t="s">
        <v>1030</v>
      </c>
      <c r="Z161" s="436" t="s">
        <v>1030</v>
      </c>
      <c r="AA161" s="436"/>
      <c r="AC161" s="443">
        <f t="shared" si="0"/>
        <v>4.376529142857143</v>
      </c>
    </row>
    <row r="162" spans="1:29" ht="19.5" customHeight="1">
      <c r="A162" s="436">
        <f>A160+1</f>
        <v>77</v>
      </c>
      <c r="B162" s="436" t="s">
        <v>1030</v>
      </c>
      <c r="C162" s="436" t="s">
        <v>324</v>
      </c>
      <c r="D162" s="436" t="s">
        <v>250</v>
      </c>
      <c r="E162" s="437">
        <v>389</v>
      </c>
      <c r="F162" s="436"/>
      <c r="G162" s="439"/>
      <c r="H162" s="437"/>
      <c r="I162" s="437"/>
      <c r="J162" s="438">
        <v>230.468</v>
      </c>
      <c r="K162" s="436" t="s">
        <v>1030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</v>
      </c>
      <c r="U162" s="440">
        <v>3147268.953</v>
      </c>
      <c r="V162" s="441"/>
      <c r="W162" s="436"/>
      <c r="X162" s="436" t="s">
        <v>1069</v>
      </c>
      <c r="Y162" s="436" t="s">
        <v>762</v>
      </c>
      <c r="Z162" s="436" t="s">
        <v>757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1053</v>
      </c>
      <c r="W163" s="436"/>
      <c r="X163" s="436" t="s">
        <v>1030</v>
      </c>
      <c r="Y163" s="436" t="s">
        <v>1030</v>
      </c>
      <c r="Z163" s="436" t="s">
        <v>1030</v>
      </c>
      <c r="AA163" s="436"/>
      <c r="AC163" s="443">
        <f t="shared" si="0"/>
        <v>4.432100571428571</v>
      </c>
    </row>
    <row r="164" spans="1:29" ht="19.5" customHeight="1">
      <c r="A164" s="436">
        <f>A162+1</f>
        <v>78</v>
      </c>
      <c r="B164" s="436" t="s">
        <v>1030</v>
      </c>
      <c r="C164" s="436" t="s">
        <v>325</v>
      </c>
      <c r="D164" s="436" t="s">
        <v>231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1030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354518.687</v>
      </c>
      <c r="U164" s="440">
        <v>3147258.639</v>
      </c>
      <c r="V164" s="441"/>
      <c r="W164" s="436"/>
      <c r="X164" s="436" t="s">
        <v>1069</v>
      </c>
      <c r="Y164" s="436" t="s">
        <v>762</v>
      </c>
      <c r="Z164" s="436" t="s">
        <v>757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1055</v>
      </c>
      <c r="W165" s="436"/>
      <c r="X165" s="436" t="s">
        <v>1030</v>
      </c>
      <c r="Y165" s="436" t="s">
        <v>1030</v>
      </c>
      <c r="Z165" s="436" t="s">
        <v>1030</v>
      </c>
      <c r="AA165" s="436"/>
      <c r="AC165" s="443">
        <f t="shared" si="0"/>
        <v>4.488529142857143</v>
      </c>
    </row>
    <row r="166" spans="1:29" ht="19.5" customHeight="1">
      <c r="A166" s="436">
        <f>A164+1</f>
        <v>79</v>
      </c>
      <c r="B166" s="436" t="s">
        <v>1030</v>
      </c>
      <c r="C166" s="436" t="s">
        <v>326</v>
      </c>
      <c r="D166" s="436" t="s">
        <v>257</v>
      </c>
      <c r="E166" s="437">
        <v>432</v>
      </c>
      <c r="F166" s="436"/>
      <c r="G166" s="439"/>
      <c r="H166" s="437"/>
      <c r="I166" s="437"/>
      <c r="J166" s="438">
        <v>235.609</v>
      </c>
      <c r="K166" s="436" t="s">
        <v>1030</v>
      </c>
      <c r="L166" s="442">
        <f>H165+H167</f>
        <v>827</v>
      </c>
      <c r="M166" s="439">
        <v>413.50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</v>
      </c>
      <c r="U166" s="440">
        <v>3147248.165</v>
      </c>
      <c r="V166" s="441"/>
      <c r="W166" s="436"/>
      <c r="X166" s="436" t="s">
        <v>1069</v>
      </c>
      <c r="Y166" s="436" t="s">
        <v>762</v>
      </c>
      <c r="Z166" s="436" t="s">
        <v>757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1054</v>
      </c>
      <c r="W167" s="436"/>
      <c r="X167" s="436" t="s">
        <v>1030</v>
      </c>
      <c r="Y167" s="436" t="s">
        <v>1030</v>
      </c>
      <c r="Z167" s="436" t="s">
        <v>1030</v>
      </c>
      <c r="AA167" s="436"/>
      <c r="AC167" s="443">
        <f t="shared" si="0"/>
        <v>4.550243428571428</v>
      </c>
    </row>
    <row r="168" spans="1:29" ht="19.5" customHeight="1">
      <c r="A168" s="436">
        <f>A166+1</f>
        <v>80</v>
      </c>
      <c r="B168" s="436"/>
      <c r="C168" s="436" t="s">
        <v>327</v>
      </c>
      <c r="D168" s="436" t="s">
        <v>257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1030</v>
      </c>
      <c r="L168" s="442">
        <f>H167+H169</f>
        <v>803</v>
      </c>
      <c r="M168" s="439">
        <v>401.50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</v>
      </c>
      <c r="U168" s="440">
        <v>3147236.711</v>
      </c>
      <c r="V168" s="441"/>
      <c r="W168" s="436"/>
      <c r="X168" s="436" t="s">
        <v>1069</v>
      </c>
      <c r="Y168" s="436" t="s">
        <v>762</v>
      </c>
      <c r="Z168" s="436" t="s">
        <v>757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1061</v>
      </c>
      <c r="W169" s="436"/>
      <c r="X169" s="436" t="s">
        <v>1030</v>
      </c>
      <c r="Y169" s="436" t="s">
        <v>1030</v>
      </c>
      <c r="Z169" s="436" t="s">
        <v>1030</v>
      </c>
      <c r="AA169" s="436"/>
      <c r="AC169" s="443">
        <f t="shared" si="0"/>
        <v>4.603243428571428</v>
      </c>
    </row>
    <row r="170" spans="1:29" ht="19.5" customHeight="1">
      <c r="A170" s="436">
        <f>A168+1</f>
        <v>81</v>
      </c>
      <c r="B170" s="436" t="s">
        <v>1030</v>
      </c>
      <c r="C170" s="436" t="s">
        <v>328</v>
      </c>
      <c r="D170" s="436" t="s">
        <v>250</v>
      </c>
      <c r="E170" s="437">
        <v>385</v>
      </c>
      <c r="F170" s="436"/>
      <c r="G170" s="439"/>
      <c r="H170" s="437"/>
      <c r="I170" s="437"/>
      <c r="J170" s="438">
        <v>234.171</v>
      </c>
      <c r="K170" s="436" t="s">
        <v>1030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3147226.874</v>
      </c>
      <c r="V170" s="441"/>
      <c r="W170" s="436"/>
      <c r="X170" s="436" t="s">
        <v>1069</v>
      </c>
      <c r="Y170" s="436" t="s">
        <v>762</v>
      </c>
      <c r="Z170" s="436" t="s">
        <v>757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1053</v>
      </c>
      <c r="W171" s="436"/>
      <c r="X171" s="436" t="s">
        <v>1030</v>
      </c>
      <c r="Y171" s="436" t="s">
        <v>1030</v>
      </c>
      <c r="Z171" s="436" t="s">
        <v>1030</v>
      </c>
      <c r="AA171" s="436"/>
      <c r="AC171" s="443">
        <f t="shared" si="0"/>
        <v>4.658243428571429</v>
      </c>
    </row>
    <row r="172" spans="1:29" ht="19.5" customHeight="1">
      <c r="A172" s="436">
        <f>A170+1</f>
        <v>82</v>
      </c>
      <c r="B172" s="436"/>
      <c r="C172" s="436" t="s">
        <v>329</v>
      </c>
      <c r="D172" s="436" t="s">
        <v>257</v>
      </c>
      <c r="E172" s="437">
        <v>408.062</v>
      </c>
      <c r="F172" s="436"/>
      <c r="G172" s="439"/>
      <c r="H172" s="437"/>
      <c r="I172" s="437"/>
      <c r="J172" s="438">
        <v>234.34</v>
      </c>
      <c r="K172" s="436" t="s">
        <v>1030</v>
      </c>
      <c r="L172" s="442">
        <f>H171+H173</f>
        <v>793.062</v>
      </c>
      <c r="M172" s="439">
        <v>396.531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356101.131</v>
      </c>
      <c r="U172" s="440">
        <v>3147216.666</v>
      </c>
      <c r="V172" s="441"/>
      <c r="W172" s="436"/>
      <c r="X172" s="436" t="s">
        <v>1070</v>
      </c>
      <c r="Y172" s="436" t="s">
        <v>762</v>
      </c>
      <c r="Z172" s="436" t="s">
        <v>757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1030</v>
      </c>
      <c r="Y173" s="436" t="s">
        <v>1030</v>
      </c>
      <c r="Z173" s="436" t="s">
        <v>1030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1071</v>
      </c>
      <c r="C174" s="436" t="s">
        <v>330</v>
      </c>
      <c r="D174" s="436" t="s">
        <v>331</v>
      </c>
      <c r="E174" s="437">
        <v>372</v>
      </c>
      <c r="F174" s="436"/>
      <c r="G174" s="439">
        <f>SUM(H150:H173)</f>
        <v>4747.062</v>
      </c>
      <c r="H174" s="437"/>
      <c r="I174" s="437"/>
      <c r="J174" s="438">
        <v>233.164</v>
      </c>
      <c r="K174" s="436" t="s">
        <v>1072</v>
      </c>
      <c r="L174" s="442">
        <f>H173+H175</f>
        <v>780.062</v>
      </c>
      <c r="M174" s="439">
        <v>390.031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</v>
      </c>
      <c r="V174" s="441"/>
      <c r="W174" s="436"/>
      <c r="X174" s="436" t="s">
        <v>1073</v>
      </c>
      <c r="Y174" s="436" t="s">
        <v>762</v>
      </c>
      <c r="Z174" s="436" t="s">
        <v>757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1074</v>
      </c>
      <c r="W175" s="436"/>
      <c r="X175" s="436" t="s">
        <v>1030</v>
      </c>
      <c r="Y175" s="436" t="s">
        <v>1030</v>
      </c>
      <c r="Z175" s="436" t="s">
        <v>1030</v>
      </c>
      <c r="AA175" s="436"/>
      <c r="AC175" s="443">
        <f t="shared" si="0"/>
        <v>4.769680857142856</v>
      </c>
    </row>
    <row r="176" spans="1:29" ht="19.5" customHeight="1">
      <c r="A176" s="436">
        <f>A174+1</f>
        <v>84</v>
      </c>
      <c r="B176" s="436"/>
      <c r="C176" s="436" t="s">
        <v>332</v>
      </c>
      <c r="D176" s="436" t="s">
        <v>231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377.50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356868.865</v>
      </c>
      <c r="U176" s="440">
        <v>3147300.275</v>
      </c>
      <c r="V176" s="441"/>
      <c r="W176" s="436"/>
      <c r="X176" s="436" t="s">
        <v>1073</v>
      </c>
      <c r="Y176" s="436" t="s">
        <v>762</v>
      </c>
      <c r="Z176" s="436" t="s">
        <v>757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1061</v>
      </c>
      <c r="W177" s="436"/>
      <c r="X177" s="436" t="s">
        <v>1030</v>
      </c>
      <c r="Y177" s="436" t="s">
        <v>1030</v>
      </c>
      <c r="Z177" s="436" t="s">
        <v>1030</v>
      </c>
      <c r="AA177" s="436"/>
      <c r="AC177" s="443">
        <f t="shared" si="0"/>
        <v>4.824395142857142</v>
      </c>
    </row>
    <row r="178" spans="1:29" ht="19.5" customHeight="1">
      <c r="A178" s="436">
        <f>A176+1</f>
        <v>85</v>
      </c>
      <c r="B178" s="436" t="s">
        <v>1030</v>
      </c>
      <c r="C178" s="436" t="s">
        <v>333</v>
      </c>
      <c r="D178" s="436" t="s">
        <v>257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</v>
      </c>
      <c r="V178" s="441"/>
      <c r="W178" s="436"/>
      <c r="X178" s="436" t="s">
        <v>1075</v>
      </c>
      <c r="Y178" s="436" t="s">
        <v>762</v>
      </c>
      <c r="Z178" s="436" t="s">
        <v>757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1030</v>
      </c>
      <c r="Y179" s="436" t="s">
        <v>1030</v>
      </c>
      <c r="Z179" s="436" t="s">
        <v>1030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1030</v>
      </c>
      <c r="C180" s="436" t="s">
        <v>334</v>
      </c>
      <c r="D180" s="436" t="s">
        <v>244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414.50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</v>
      </c>
      <c r="U180" s="440">
        <v>3147505.884</v>
      </c>
      <c r="V180" s="441"/>
      <c r="W180" s="436"/>
      <c r="X180" s="436" t="s">
        <v>1075</v>
      </c>
      <c r="Y180" s="436" t="s">
        <v>762</v>
      </c>
      <c r="Z180" s="436" t="s">
        <v>757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1030</v>
      </c>
      <c r="Y181" s="436" t="s">
        <v>1030</v>
      </c>
      <c r="Z181" s="436" t="s">
        <v>1030</v>
      </c>
      <c r="AA181" s="436"/>
      <c r="AC181" s="443">
        <f t="shared" si="0"/>
        <v>4.942823714285714</v>
      </c>
    </row>
    <row r="182" spans="1:29" ht="19.5" customHeight="1">
      <c r="A182" s="436">
        <f>A180+1</f>
        <v>87</v>
      </c>
      <c r="B182" s="436" t="s">
        <v>1030</v>
      </c>
      <c r="C182" s="436" t="s">
        <v>335</v>
      </c>
      <c r="D182" s="436" t="s">
        <v>257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</v>
      </c>
      <c r="U182" s="440">
        <v>3147607.927</v>
      </c>
      <c r="V182" s="441"/>
      <c r="W182" s="436"/>
      <c r="X182" s="436" t="s">
        <v>1076</v>
      </c>
      <c r="Y182" s="436" t="s">
        <v>762</v>
      </c>
      <c r="Z182" s="436" t="s">
        <v>757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1030</v>
      </c>
      <c r="Y183" s="436" t="s">
        <v>1030</v>
      </c>
      <c r="Z183" s="436" t="s">
        <v>1030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336</v>
      </c>
      <c r="D184" s="436" t="s">
        <v>250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376.50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358416.459</v>
      </c>
      <c r="U184" s="440">
        <v>3147706.416</v>
      </c>
      <c r="V184" s="441"/>
      <c r="W184" s="436"/>
      <c r="X184" s="436" t="s">
        <v>1076</v>
      </c>
      <c r="Y184" s="436" t="s">
        <v>762</v>
      </c>
      <c r="Z184" s="436" t="s">
        <v>757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1053</v>
      </c>
      <c r="W185" s="436"/>
      <c r="X185" s="436" t="s">
        <v>1030</v>
      </c>
      <c r="Y185" s="436" t="s">
        <v>1030</v>
      </c>
      <c r="Z185" s="436" t="s">
        <v>1030</v>
      </c>
      <c r="AA185" s="436"/>
      <c r="AC185" s="443">
        <f t="shared" si="0"/>
        <v>5.050395142857142</v>
      </c>
    </row>
    <row r="186" spans="1:29" ht="19.5" customHeight="1">
      <c r="A186" s="436">
        <f>A184+1</f>
        <v>89</v>
      </c>
      <c r="B186" s="436"/>
      <c r="C186" s="436" t="s">
        <v>337</v>
      </c>
      <c r="D186" s="436" t="s">
        <v>250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393.50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</v>
      </c>
      <c r="U186" s="440">
        <v>3147799.067</v>
      </c>
      <c r="V186" s="441"/>
      <c r="W186" s="436"/>
      <c r="X186" s="436" t="s">
        <v>1076</v>
      </c>
      <c r="Y186" s="436" t="s">
        <v>762</v>
      </c>
      <c r="Z186" s="436" t="s">
        <v>757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1030</v>
      </c>
      <c r="Y187" s="436" t="s">
        <v>1030</v>
      </c>
      <c r="Z187" s="436" t="s">
        <v>1030</v>
      </c>
      <c r="AA187" s="436"/>
      <c r="AC187" s="443">
        <f t="shared" si="0"/>
        <v>5.110680857142857</v>
      </c>
    </row>
    <row r="188" spans="1:29" ht="19.5" customHeight="1">
      <c r="A188" s="436">
        <f>A186+1</f>
        <v>90</v>
      </c>
      <c r="B188" s="436" t="s">
        <v>1030</v>
      </c>
      <c r="C188" s="436" t="s">
        <v>338</v>
      </c>
      <c r="D188" s="436" t="s">
        <v>257</v>
      </c>
      <c r="E188" s="437">
        <v>384</v>
      </c>
      <c r="F188" s="436"/>
      <c r="G188" s="439"/>
      <c r="H188" s="437"/>
      <c r="I188" s="437"/>
      <c r="J188" s="438">
        <v>235.092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</v>
      </c>
      <c r="U188" s="440">
        <v>3147906.187</v>
      </c>
      <c r="V188" s="441"/>
      <c r="W188" s="436"/>
      <c r="X188" s="436" t="s">
        <v>1077</v>
      </c>
      <c r="Y188" s="436" t="s">
        <v>762</v>
      </c>
      <c r="Z188" s="436" t="s">
        <v>757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1078</v>
      </c>
      <c r="W189" s="436"/>
      <c r="X189" s="436" t="s">
        <v>1030</v>
      </c>
      <c r="Y189" s="436" t="s">
        <v>1030</v>
      </c>
      <c r="Z189" s="436" t="s">
        <v>1030</v>
      </c>
      <c r="AA189" s="436"/>
      <c r="AC189" s="443">
        <f t="shared" si="0"/>
        <v>5.165538</v>
      </c>
    </row>
    <row r="190" spans="1:29" ht="19.5" customHeight="1">
      <c r="A190" s="436">
        <f>A188+1</f>
        <v>91</v>
      </c>
      <c r="B190" s="436" t="s">
        <v>1030</v>
      </c>
      <c r="C190" s="436" t="s">
        <v>339</v>
      </c>
      <c r="D190" s="436" t="s">
        <v>250</v>
      </c>
      <c r="E190" s="437">
        <v>380.388</v>
      </c>
      <c r="F190" s="436"/>
      <c r="G190" s="439"/>
      <c r="H190" s="437"/>
      <c r="I190" s="437"/>
      <c r="J190" s="438">
        <v>236.644</v>
      </c>
      <c r="K190" s="436"/>
      <c r="L190" s="442">
        <f>H189+H191</f>
        <v>764.3879999999999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359549.105</v>
      </c>
      <c r="U190" s="440">
        <v>3148003.661</v>
      </c>
      <c r="V190" s="441"/>
      <c r="W190" s="436"/>
      <c r="X190" s="436" t="s">
        <v>1077</v>
      </c>
      <c r="Y190" s="436" t="s">
        <v>762</v>
      </c>
      <c r="Z190" s="436" t="s">
        <v>757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1030</v>
      </c>
      <c r="Y191" s="436" t="s">
        <v>1030</v>
      </c>
      <c r="Z191" s="436" t="s">
        <v>1030</v>
      </c>
      <c r="AA191" s="436"/>
      <c r="AC191" s="443">
        <f t="shared" si="0"/>
        <v>5.219879142857142</v>
      </c>
    </row>
    <row r="192" spans="1:29" ht="19.5" customHeight="1">
      <c r="A192" s="436">
        <f>A190+1</f>
        <v>92</v>
      </c>
      <c r="B192" s="436" t="s">
        <v>1079</v>
      </c>
      <c r="C192" s="436" t="s">
        <v>340</v>
      </c>
      <c r="D192" s="436" t="s">
        <v>284</v>
      </c>
      <c r="E192" s="437">
        <v>329</v>
      </c>
      <c r="F192" s="436"/>
      <c r="G192" s="439">
        <f>SUM(H174:H191)</f>
        <v>3523.388</v>
      </c>
      <c r="H192" s="437"/>
      <c r="I192" s="437"/>
      <c r="J192" s="438">
        <v>233.267</v>
      </c>
      <c r="K192" s="436" t="s">
        <v>1080</v>
      </c>
      <c r="L192" s="442">
        <f>H191+H193</f>
        <v>709.3879999999999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359917.034</v>
      </c>
      <c r="U192" s="440">
        <v>3148100.218</v>
      </c>
      <c r="V192" s="441"/>
      <c r="W192" s="436"/>
      <c r="X192" s="436" t="s">
        <v>1077</v>
      </c>
      <c r="Y192" s="436" t="s">
        <v>762</v>
      </c>
      <c r="Z192" s="436" t="s">
        <v>757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1081</v>
      </c>
      <c r="W193" s="436"/>
      <c r="X193" s="436" t="s">
        <v>1030</v>
      </c>
      <c r="Y193" s="436" t="s">
        <v>1030</v>
      </c>
      <c r="Z193" s="436" t="s">
        <v>1030</v>
      </c>
      <c r="AA193" s="436"/>
      <c r="AC193" s="443">
        <f t="shared" si="0"/>
        <v>5.266879142857142</v>
      </c>
    </row>
    <row r="194" spans="1:29" ht="19.5" customHeight="1">
      <c r="A194" s="436">
        <f>A192+1</f>
        <v>93</v>
      </c>
      <c r="B194" s="436" t="s">
        <v>1030</v>
      </c>
      <c r="C194" s="436" t="s">
        <v>341</v>
      </c>
      <c r="D194" s="436" t="s">
        <v>250</v>
      </c>
      <c r="E194" s="437">
        <v>429</v>
      </c>
      <c r="F194" s="436"/>
      <c r="G194" s="439"/>
      <c r="H194" s="437"/>
      <c r="I194" s="437"/>
      <c r="J194" s="438">
        <v>232.395</v>
      </c>
      <c r="K194" s="436" t="s">
        <v>1030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3148153.903</v>
      </c>
      <c r="V194" s="441"/>
      <c r="W194" s="436"/>
      <c r="X194" s="436" t="s">
        <v>1077</v>
      </c>
      <c r="Y194" s="436" t="s">
        <v>762</v>
      </c>
      <c r="Z194" s="436" t="s">
        <v>757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1082</v>
      </c>
      <c r="W195" s="436"/>
      <c r="X195" s="436" t="s">
        <v>1030</v>
      </c>
      <c r="Y195" s="436" t="s">
        <v>1030</v>
      </c>
      <c r="Z195" s="436" t="s">
        <v>1030</v>
      </c>
      <c r="AA195" s="436"/>
      <c r="AC195" s="443">
        <f t="shared" si="0"/>
        <v>5.328164857142856</v>
      </c>
    </row>
    <row r="196" spans="1:29" ht="19.5" customHeight="1">
      <c r="A196" s="436">
        <f>A194+1</f>
        <v>94</v>
      </c>
      <c r="B196" s="436" t="s">
        <v>1030</v>
      </c>
      <c r="C196" s="436" t="s">
        <v>344</v>
      </c>
      <c r="D196" s="436" t="s">
        <v>244</v>
      </c>
      <c r="E196" s="437">
        <v>411</v>
      </c>
      <c r="F196" s="436"/>
      <c r="G196" s="439"/>
      <c r="H196" s="437"/>
      <c r="I196" s="437"/>
      <c r="J196" s="438">
        <v>232.225</v>
      </c>
      <c r="K196" s="436" t="s">
        <v>1030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3148223.905</v>
      </c>
      <c r="V196" s="441"/>
      <c r="W196" s="436"/>
      <c r="X196" s="436" t="s">
        <v>1077</v>
      </c>
      <c r="Y196" s="436" t="s">
        <v>762</v>
      </c>
      <c r="Z196" s="436" t="s">
        <v>757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1083</v>
      </c>
      <c r="W197" s="436"/>
      <c r="X197" s="436" t="s">
        <v>1030</v>
      </c>
      <c r="Y197" s="436" t="s">
        <v>1030</v>
      </c>
      <c r="Z197" s="436" t="s">
        <v>1030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345</v>
      </c>
      <c r="D198" s="436" t="s">
        <v>250</v>
      </c>
      <c r="E198" s="437">
        <v>394</v>
      </c>
      <c r="F198" s="453"/>
      <c r="G198" s="439"/>
      <c r="H198" s="437"/>
      <c r="I198" s="437"/>
      <c r="J198" s="438">
        <v>231.281</v>
      </c>
      <c r="K198" s="436" t="s">
        <v>1030</v>
      </c>
      <c r="L198" s="442">
        <f>H197+H199</f>
        <v>805</v>
      </c>
      <c r="M198" s="439">
        <v>402.50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361070.366</v>
      </c>
      <c r="U198" s="440">
        <v>3148290.97</v>
      </c>
      <c r="V198" s="441"/>
      <c r="W198" s="436"/>
      <c r="X198" s="436" t="s">
        <v>1077</v>
      </c>
      <c r="Y198" s="436" t="s">
        <v>762</v>
      </c>
      <c r="Z198" s="436" t="s">
        <v>757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1030</v>
      </c>
      <c r="Y199" s="436" t="s">
        <v>1030</v>
      </c>
      <c r="Z199" s="436" t="s">
        <v>1030</v>
      </c>
      <c r="AA199" s="436"/>
      <c r="AC199" s="443">
        <f t="shared" si="0"/>
        <v>5.443164857142857</v>
      </c>
    </row>
    <row r="200" spans="1:29" ht="19.5" customHeight="1">
      <c r="A200" s="436">
        <f>A198+1</f>
        <v>96</v>
      </c>
      <c r="B200" s="436" t="s">
        <v>1030</v>
      </c>
      <c r="C200" s="436" t="s">
        <v>346</v>
      </c>
      <c r="D200" s="436" t="s">
        <v>257</v>
      </c>
      <c r="E200" s="437">
        <v>445.871</v>
      </c>
      <c r="F200" s="453"/>
      <c r="G200" s="439"/>
      <c r="H200" s="437"/>
      <c r="I200" s="437"/>
      <c r="J200" s="438">
        <v>230.872</v>
      </c>
      <c r="K200" s="436" t="s">
        <v>1030</v>
      </c>
      <c r="L200" s="442">
        <f>H199+H201</f>
        <v>839.871</v>
      </c>
      <c r="M200" s="439">
        <v>419.9355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</v>
      </c>
      <c r="U200" s="440">
        <v>3148355.262</v>
      </c>
      <c r="V200" s="441"/>
      <c r="W200" s="436"/>
      <c r="X200" s="436" t="s">
        <v>1077</v>
      </c>
      <c r="Y200" s="436" t="s">
        <v>762</v>
      </c>
      <c r="Z200" s="436" t="s">
        <v>757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445.871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1030</v>
      </c>
      <c r="Y201" s="436" t="s">
        <v>1030</v>
      </c>
      <c r="Z201" s="436" t="s">
        <v>1030</v>
      </c>
      <c r="AA201" s="436"/>
      <c r="AC201" s="443">
        <f t="shared" si="0"/>
        <v>5.506860714285714</v>
      </c>
    </row>
    <row r="202" spans="1:29" ht="19.5" customHeight="1">
      <c r="A202" s="444">
        <f>A200+1</f>
        <v>97</v>
      </c>
      <c r="B202" s="444" t="s">
        <v>1084</v>
      </c>
      <c r="C202" s="444" t="s">
        <v>347</v>
      </c>
      <c r="D202" s="444" t="s">
        <v>348</v>
      </c>
      <c r="E202" s="445">
        <v>200.429</v>
      </c>
      <c r="F202" s="454"/>
      <c r="G202" s="446">
        <f>SUM(H192:H201)</f>
        <v>2008.871</v>
      </c>
      <c r="H202" s="445"/>
      <c r="I202" s="445"/>
      <c r="J202" s="447">
        <v>231.125</v>
      </c>
      <c r="K202" s="444" t="s">
        <v>1085</v>
      </c>
      <c r="L202" s="448">
        <f>H201+H203</f>
        <v>646.3</v>
      </c>
      <c r="M202" s="446">
        <v>323.15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1077</v>
      </c>
      <c r="Y202" s="444" t="s">
        <v>762</v>
      </c>
      <c r="Z202" s="444" t="s">
        <v>757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1086</v>
      </c>
      <c r="W203" s="444"/>
      <c r="X203" s="444" t="s">
        <v>1030</v>
      </c>
      <c r="Y203" s="444" t="s">
        <v>1030</v>
      </c>
      <c r="Z203" s="444" t="s">
        <v>1030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1087</v>
      </c>
      <c r="C204" s="444" t="s">
        <v>349</v>
      </c>
      <c r="D204" s="444" t="s">
        <v>350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</v>
      </c>
      <c r="K204" s="444" t="s">
        <v>1088</v>
      </c>
      <c r="L204" s="448">
        <f>H203+H205</f>
        <v>653.429</v>
      </c>
      <c r="M204" s="446">
        <v>326.7145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362082.077</v>
      </c>
      <c r="U204" s="449">
        <v>3148346.485</v>
      </c>
      <c r="V204" s="450"/>
      <c r="W204" s="444"/>
      <c r="X204" s="444" t="s">
        <v>1077</v>
      </c>
      <c r="Y204" s="444" t="s">
        <v>762</v>
      </c>
      <c r="Z204" s="444" t="s">
        <v>757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1030</v>
      </c>
      <c r="Y205" s="436" t="s">
        <v>1030</v>
      </c>
      <c r="Z205" s="436" t="s">
        <v>1030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1030</v>
      </c>
      <c r="C206" s="436" t="s">
        <v>351</v>
      </c>
      <c r="D206" s="436" t="s">
        <v>231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1030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</v>
      </c>
      <c r="U206" s="440">
        <v>3148420.309</v>
      </c>
      <c r="V206" s="441"/>
      <c r="W206" s="436"/>
      <c r="X206" s="436" t="s">
        <v>1089</v>
      </c>
      <c r="Y206" s="436" t="s">
        <v>762</v>
      </c>
      <c r="Z206" s="436" t="s">
        <v>757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1053</v>
      </c>
      <c r="W207" s="436"/>
      <c r="X207" s="436" t="s">
        <v>1030</v>
      </c>
      <c r="Y207" s="436" t="s">
        <v>1030</v>
      </c>
      <c r="Z207" s="436" t="s">
        <v>1030</v>
      </c>
      <c r="AA207" s="436"/>
      <c r="AC207" s="443">
        <f t="shared" si="0"/>
        <v>5.655493428571427</v>
      </c>
    </row>
    <row r="208" spans="1:29" ht="19.5" customHeight="1">
      <c r="A208" s="436">
        <f>A206+1</f>
        <v>100</v>
      </c>
      <c r="B208" s="436" t="s">
        <v>1030</v>
      </c>
      <c r="C208" s="436" t="s">
        <v>352</v>
      </c>
      <c r="D208" s="436" t="s">
        <v>257</v>
      </c>
      <c r="E208" s="437">
        <v>383</v>
      </c>
      <c r="F208" s="453"/>
      <c r="G208" s="439"/>
      <c r="H208" s="437"/>
      <c r="I208" s="437"/>
      <c r="J208" s="438">
        <v>229.778</v>
      </c>
      <c r="K208" s="436" t="s">
        <v>1030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</v>
      </c>
      <c r="U208" s="440">
        <v>3148483.378</v>
      </c>
      <c r="V208" s="441"/>
      <c r="W208" s="436"/>
      <c r="X208" s="436" t="s">
        <v>1089</v>
      </c>
      <c r="Y208" s="436" t="s">
        <v>762</v>
      </c>
      <c r="Z208" s="436" t="s">
        <v>757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1030</v>
      </c>
      <c r="Y209" s="436" t="s">
        <v>1030</v>
      </c>
      <c r="Z209" s="436" t="s">
        <v>1030</v>
      </c>
      <c r="AA209" s="436"/>
      <c r="AC209" s="443">
        <f t="shared" si="0"/>
        <v>5.710207714285713</v>
      </c>
    </row>
    <row r="210" spans="1:29" ht="19.5" customHeight="1">
      <c r="A210" s="436">
        <f>A208+1</f>
        <v>101</v>
      </c>
      <c r="B210" s="436" t="s">
        <v>1030</v>
      </c>
      <c r="C210" s="436" t="s">
        <v>353</v>
      </c>
      <c r="D210" s="436" t="s">
        <v>250</v>
      </c>
      <c r="E210" s="437">
        <v>399</v>
      </c>
      <c r="F210" s="453"/>
      <c r="G210" s="439"/>
      <c r="H210" s="437"/>
      <c r="I210" s="437"/>
      <c r="J210" s="438">
        <v>228.787</v>
      </c>
      <c r="K210" s="436" t="s">
        <v>1030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</v>
      </c>
      <c r="U210" s="440">
        <v>3148545.794</v>
      </c>
      <c r="V210" s="441"/>
      <c r="W210" s="436"/>
      <c r="X210" s="436" t="s">
        <v>1089</v>
      </c>
      <c r="Y210" s="436" t="s">
        <v>762</v>
      </c>
      <c r="Z210" s="436" t="s">
        <v>757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1030</v>
      </c>
      <c r="Y211" s="436" t="s">
        <v>1030</v>
      </c>
      <c r="Z211" s="436" t="s">
        <v>1030</v>
      </c>
      <c r="AA211" s="436"/>
      <c r="AC211" s="443">
        <f t="shared" si="0"/>
        <v>5.767207714285713</v>
      </c>
    </row>
    <row r="212" spans="1:29" ht="19.5" customHeight="1">
      <c r="A212" s="436">
        <f>A210+1</f>
        <v>102</v>
      </c>
      <c r="B212" s="436" t="s">
        <v>1030</v>
      </c>
      <c r="C212" s="436" t="s">
        <v>356</v>
      </c>
      <c r="D212" s="436" t="s">
        <v>257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1030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363682.393</v>
      </c>
      <c r="U212" s="440">
        <v>3148610.818</v>
      </c>
      <c r="V212" s="441"/>
      <c r="W212" s="436"/>
      <c r="X212" s="436" t="s">
        <v>1089</v>
      </c>
      <c r="Y212" s="436" t="s">
        <v>762</v>
      </c>
      <c r="Z212" s="436" t="s">
        <v>757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1030</v>
      </c>
      <c r="Y213" s="436" t="s">
        <v>1030</v>
      </c>
      <c r="Z213" s="436" t="s">
        <v>1030</v>
      </c>
      <c r="AA213" s="436"/>
      <c r="AC213" s="443">
        <f t="shared" si="0"/>
        <v>5.822207714285713</v>
      </c>
    </row>
    <row r="214" spans="1:29" ht="19.5" customHeight="1">
      <c r="A214" s="436">
        <f>A212+1</f>
        <v>103</v>
      </c>
      <c r="B214" s="436"/>
      <c r="C214" s="436" t="s">
        <v>357</v>
      </c>
      <c r="D214" s="436" t="s">
        <v>231</v>
      </c>
      <c r="E214" s="437">
        <v>389</v>
      </c>
      <c r="F214" s="453"/>
      <c r="G214" s="439"/>
      <c r="H214" s="437"/>
      <c r="I214" s="437"/>
      <c r="J214" s="438">
        <v>227.111</v>
      </c>
      <c r="K214" s="436" t="s">
        <v>1030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364062.246</v>
      </c>
      <c r="U214" s="440">
        <v>3148673.56</v>
      </c>
      <c r="V214" s="441"/>
      <c r="W214" s="436"/>
      <c r="X214" s="436" t="s">
        <v>1090</v>
      </c>
      <c r="Y214" s="436" t="s">
        <v>762</v>
      </c>
      <c r="Z214" s="436" t="s">
        <v>757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1030</v>
      </c>
      <c r="Y215" s="436" t="s">
        <v>1030</v>
      </c>
      <c r="Z215" s="436" t="s">
        <v>1030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1030</v>
      </c>
      <c r="C216" s="436" t="s">
        <v>360</v>
      </c>
      <c r="D216" s="436" t="s">
        <v>257</v>
      </c>
      <c r="E216" s="437">
        <v>403</v>
      </c>
      <c r="F216" s="453"/>
      <c r="G216" s="439"/>
      <c r="H216" s="437"/>
      <c r="I216" s="437"/>
      <c r="J216" s="438">
        <v>227.448</v>
      </c>
      <c r="K216" s="436" t="s">
        <v>1030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364446.046</v>
      </c>
      <c r="U216" s="440">
        <v>3148736.955</v>
      </c>
      <c r="V216" s="441"/>
      <c r="W216" s="436"/>
      <c r="X216" s="436" t="s">
        <v>1090</v>
      </c>
      <c r="Y216" s="436" t="s">
        <v>762</v>
      </c>
      <c r="Z216" s="436" t="s">
        <v>757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1053</v>
      </c>
      <c r="W217" s="436"/>
      <c r="X217" s="436" t="s">
        <v>1030</v>
      </c>
      <c r="Y217" s="436" t="s">
        <v>1030</v>
      </c>
      <c r="Z217" s="436" t="s">
        <v>1030</v>
      </c>
      <c r="AA217" s="436"/>
      <c r="AC217" s="443">
        <f t="shared" si="0"/>
        <v>5.93535057142857</v>
      </c>
    </row>
    <row r="218" spans="1:29" ht="19.5" customHeight="1">
      <c r="A218" s="436">
        <f>A216+1</f>
        <v>105</v>
      </c>
      <c r="B218" s="436" t="s">
        <v>1030</v>
      </c>
      <c r="C218" s="436" t="s">
        <v>361</v>
      </c>
      <c r="D218" s="436" t="s">
        <v>257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1030</v>
      </c>
      <c r="L218" s="442">
        <f>H217+H219</f>
        <v>801</v>
      </c>
      <c r="M218" s="439">
        <v>400.50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1090</v>
      </c>
      <c r="Y218" s="436" t="s">
        <v>762</v>
      </c>
      <c r="Z218" s="436" t="s">
        <v>757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1030</v>
      </c>
      <c r="Y219" s="436" t="s">
        <v>1030</v>
      </c>
      <c r="Z219" s="436" t="s">
        <v>1030</v>
      </c>
      <c r="AA219" s="436"/>
      <c r="AC219" s="443">
        <f t="shared" si="0"/>
        <v>5.992207714285713</v>
      </c>
    </row>
    <row r="220" spans="1:29" ht="19.5" customHeight="1">
      <c r="A220" s="436">
        <f>A218+1</f>
        <v>106</v>
      </c>
      <c r="B220" s="436" t="s">
        <v>1030</v>
      </c>
      <c r="C220" s="436" t="s">
        <v>364</v>
      </c>
      <c r="D220" s="436" t="s">
        <v>257</v>
      </c>
      <c r="E220" s="437">
        <v>402.053</v>
      </c>
      <c r="F220" s="453"/>
      <c r="G220" s="439"/>
      <c r="H220" s="437"/>
      <c r="I220" s="437"/>
      <c r="J220" s="438">
        <v>225.969</v>
      </c>
      <c r="K220" s="436" t="s">
        <v>1030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365236.338</v>
      </c>
      <c r="U220" s="440">
        <v>3148867.491</v>
      </c>
      <c r="V220" s="441"/>
      <c r="W220" s="436"/>
      <c r="X220" s="436" t="s">
        <v>1090</v>
      </c>
      <c r="Y220" s="436" t="s">
        <v>762</v>
      </c>
      <c r="Z220" s="436" t="s">
        <v>757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1030</v>
      </c>
      <c r="Y221" s="436" t="s">
        <v>1030</v>
      </c>
      <c r="Z221" s="436" t="s">
        <v>1030</v>
      </c>
      <c r="AA221" s="436"/>
      <c r="AC221" s="443">
        <f t="shared" si="0"/>
        <v>6.049643857142856</v>
      </c>
    </row>
    <row r="222" spans="1:29" ht="19.5" customHeight="1">
      <c r="A222" s="436">
        <f>A220+1</f>
        <v>107</v>
      </c>
      <c r="B222" s="436" t="s">
        <v>1091</v>
      </c>
      <c r="C222" s="436" t="s">
        <v>367</v>
      </c>
      <c r="D222" s="436" t="s">
        <v>368</v>
      </c>
      <c r="E222" s="437">
        <v>359</v>
      </c>
      <c r="F222" s="453"/>
      <c r="G222" s="439">
        <f>SUM(H204:H221)</f>
        <v>3599.053</v>
      </c>
      <c r="H222" s="437"/>
      <c r="I222" s="437"/>
      <c r="J222" s="438">
        <v>223.598</v>
      </c>
      <c r="K222" s="436" t="s">
        <v>1092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3148933.013</v>
      </c>
      <c r="V222" s="441"/>
      <c r="W222" s="436"/>
      <c r="X222" s="436" t="s">
        <v>1090</v>
      </c>
      <c r="Y222" s="436" t="s">
        <v>762</v>
      </c>
      <c r="Z222" s="436" t="s">
        <v>757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1093</v>
      </c>
      <c r="W223" s="436"/>
      <c r="X223" s="436" t="s">
        <v>1030</v>
      </c>
      <c r="Y223" s="436" t="s">
        <v>1030</v>
      </c>
      <c r="Z223" s="436" t="s">
        <v>1030</v>
      </c>
      <c r="AA223" s="436"/>
      <c r="AC223" s="443">
        <f t="shared" si="0"/>
        <v>6.10092957142857</v>
      </c>
    </row>
    <row r="224" spans="1:29" ht="19.5" customHeight="1">
      <c r="A224" s="436">
        <f>A222+1</f>
        <v>108</v>
      </c>
      <c r="B224" s="436" t="s">
        <v>1030</v>
      </c>
      <c r="C224" s="436" t="s">
        <v>370</v>
      </c>
      <c r="D224" s="436" t="s">
        <v>257</v>
      </c>
      <c r="E224" s="437">
        <v>381</v>
      </c>
      <c r="F224" s="453"/>
      <c r="G224" s="439"/>
      <c r="H224" s="437"/>
      <c r="I224" s="437"/>
      <c r="J224" s="438">
        <v>221.638</v>
      </c>
      <c r="K224" s="436" t="s">
        <v>1030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1094</v>
      </c>
      <c r="Y224" s="436" t="s">
        <v>762</v>
      </c>
      <c r="Z224" s="436" t="s">
        <v>757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1030</v>
      </c>
      <c r="Y225" s="436" t="s">
        <v>1030</v>
      </c>
      <c r="Z225" s="436" t="s">
        <v>1030</v>
      </c>
      <c r="AA225" s="436"/>
      <c r="AC225" s="443">
        <f t="shared" si="0"/>
        <v>6.155358142857142</v>
      </c>
    </row>
    <row r="226" spans="1:29" ht="19.5" customHeight="1">
      <c r="A226" s="436">
        <f>A224+1</f>
        <v>109</v>
      </c>
      <c r="B226" s="436" t="s">
        <v>1030</v>
      </c>
      <c r="C226" s="436" t="s">
        <v>371</v>
      </c>
      <c r="D226" s="436" t="s">
        <v>231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1030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</v>
      </c>
      <c r="U226" s="440">
        <v>3148734.434</v>
      </c>
      <c r="V226" s="441"/>
      <c r="W226" s="436"/>
      <c r="X226" s="436" t="s">
        <v>1094</v>
      </c>
      <c r="Y226" s="436" t="s">
        <v>762</v>
      </c>
      <c r="Z226" s="436" t="s">
        <v>757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1030</v>
      </c>
      <c r="Y227" s="436" t="s">
        <v>1030</v>
      </c>
      <c r="Z227" s="436" t="s">
        <v>1030</v>
      </c>
      <c r="AA227" s="436"/>
      <c r="AC227" s="443">
        <f t="shared" si="0"/>
        <v>6.212358142857141</v>
      </c>
    </row>
    <row r="228" spans="1:29" ht="19.5" customHeight="1">
      <c r="A228" s="436">
        <f>A226+1</f>
        <v>110</v>
      </c>
      <c r="B228" s="436" t="s">
        <v>1030</v>
      </c>
      <c r="C228" s="436" t="s">
        <v>372</v>
      </c>
      <c r="D228" s="436" t="s">
        <v>246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1030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3148627.363</v>
      </c>
      <c r="V228" s="441"/>
      <c r="W228" s="436"/>
      <c r="X228" s="436" t="s">
        <v>1094</v>
      </c>
      <c r="Y228" s="436" t="s">
        <v>762</v>
      </c>
      <c r="Z228" s="436" t="s">
        <v>757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1093</v>
      </c>
      <c r="W229" s="436"/>
      <c r="X229" s="436" t="s">
        <v>1030</v>
      </c>
      <c r="Y229" s="436" t="s">
        <v>1030</v>
      </c>
      <c r="Z229" s="436" t="s">
        <v>1030</v>
      </c>
      <c r="AA229" s="436"/>
      <c r="AC229" s="443">
        <f t="shared" si="0"/>
        <v>6.273358142857141</v>
      </c>
    </row>
    <row r="230" spans="1:29" ht="19.5" customHeight="1">
      <c r="A230" s="436">
        <f>A228+1</f>
        <v>111</v>
      </c>
      <c r="B230" s="436"/>
      <c r="C230" s="436" t="s">
        <v>373</v>
      </c>
      <c r="D230" s="436" t="s">
        <v>246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1030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367141.578</v>
      </c>
      <c r="U230" s="440">
        <v>3148512.778</v>
      </c>
      <c r="V230" s="441"/>
      <c r="W230" s="436"/>
      <c r="X230" s="436" t="s">
        <v>1094</v>
      </c>
      <c r="Y230" s="436" t="s">
        <v>762</v>
      </c>
      <c r="Z230" s="436" t="s">
        <v>757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1030</v>
      </c>
      <c r="Y231" s="436" t="s">
        <v>1030</v>
      </c>
      <c r="Z231" s="436" t="s">
        <v>1030</v>
      </c>
      <c r="AA231" s="436"/>
      <c r="AC231" s="443">
        <f t="shared" si="0"/>
        <v>6.332358142857141</v>
      </c>
    </row>
    <row r="232" spans="1:29" ht="19.5" customHeight="1">
      <c r="A232" s="444">
        <f>A230+1</f>
        <v>112</v>
      </c>
      <c r="B232" s="444"/>
      <c r="C232" s="444" t="s">
        <v>374</v>
      </c>
      <c r="D232" s="444" t="s">
        <v>246</v>
      </c>
      <c r="E232" s="445">
        <v>409.527</v>
      </c>
      <c r="F232" s="454"/>
      <c r="G232" s="446"/>
      <c r="H232" s="445"/>
      <c r="I232" s="445"/>
      <c r="J232" s="447">
        <v>220.038</v>
      </c>
      <c r="K232" s="444" t="s">
        <v>1030</v>
      </c>
      <c r="L232" s="448">
        <f>H231+H233</f>
        <v>822.527</v>
      </c>
      <c r="M232" s="446">
        <v>411.2635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1094</v>
      </c>
      <c r="Y232" s="444" t="s">
        <v>762</v>
      </c>
      <c r="Z232" s="444" t="s">
        <v>757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409.527</v>
      </c>
      <c r="I233" s="445">
        <f>H233+I231</f>
        <v>44736.03399999999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1095</v>
      </c>
      <c r="W233" s="444"/>
      <c r="X233" s="444" t="s">
        <v>1030</v>
      </c>
      <c r="Y233" s="444" t="s">
        <v>1030</v>
      </c>
      <c r="Z233" s="444" t="s">
        <v>1030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1096</v>
      </c>
      <c r="C234" s="444" t="s">
        <v>376</v>
      </c>
      <c r="D234" s="444" t="s">
        <v>377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</v>
      </c>
      <c r="K234" s="444" t="s">
        <v>1097</v>
      </c>
      <c r="L234" s="448">
        <f>H233+H235</f>
        <v>720.527</v>
      </c>
      <c r="M234" s="446">
        <v>360.2635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367933.936</v>
      </c>
      <c r="U234" s="449">
        <v>3148292.053</v>
      </c>
      <c r="V234" s="450"/>
      <c r="W234" s="444"/>
      <c r="X234" s="444" t="s">
        <v>1094</v>
      </c>
      <c r="Y234" s="444" t="s">
        <v>762</v>
      </c>
      <c r="Z234" s="444" t="s">
        <v>757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1083</v>
      </c>
      <c r="W235" s="436"/>
      <c r="X235" s="436" t="s">
        <v>1030</v>
      </c>
      <c r="Y235" s="436" t="s">
        <v>1030</v>
      </c>
      <c r="Z235" s="436" t="s">
        <v>1030</v>
      </c>
      <c r="AA235" s="436"/>
      <c r="AC235" s="443">
        <f t="shared" si="0"/>
        <v>6.43529057142857</v>
      </c>
    </row>
    <row r="236" spans="1:29" ht="19.5" customHeight="1">
      <c r="A236" s="436">
        <f>A234+1</f>
        <v>114</v>
      </c>
      <c r="B236" s="436"/>
      <c r="C236" s="436" t="s">
        <v>378</v>
      </c>
      <c r="D236" s="436" t="s">
        <v>244</v>
      </c>
      <c r="E236" s="437">
        <v>458.70</v>
      </c>
      <c r="F236" s="453"/>
      <c r="G236" s="439"/>
      <c r="H236" s="437"/>
      <c r="I236" s="437"/>
      <c r="J236" s="438">
        <v>220.611</v>
      </c>
      <c r="K236" s="436" t="s">
        <v>1030</v>
      </c>
      <c r="L236" s="442">
        <f>H235+H237</f>
        <v>769.70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</v>
      </c>
      <c r="U236" s="440">
        <v>3148107.803</v>
      </c>
      <c r="V236" s="441"/>
      <c r="W236" s="436"/>
      <c r="X236" s="436" t="s">
        <v>1094</v>
      </c>
      <c r="Y236" s="436" t="s">
        <v>762</v>
      </c>
      <c r="Z236" s="436" t="s">
        <v>757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458.70</v>
      </c>
      <c r="I237" s="437">
        <f>H237+I235</f>
        <v>45505.73399999999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1098</v>
      </c>
      <c r="W237" s="436"/>
      <c r="X237" s="436" t="s">
        <v>1030</v>
      </c>
      <c r="Y237" s="436" t="s">
        <v>1030</v>
      </c>
      <c r="Z237" s="436" t="s">
        <v>1030</v>
      </c>
      <c r="AA237" s="436"/>
      <c r="AC237" s="443">
        <f t="shared" si="0"/>
        <v>6.500819142857141</v>
      </c>
    </row>
    <row r="238" spans="1:29" ht="19.5" customHeight="1">
      <c r="A238" s="444">
        <f>A236+1</f>
        <v>115</v>
      </c>
      <c r="B238" s="444" t="s">
        <v>1099</v>
      </c>
      <c r="C238" s="444" t="s">
        <v>379</v>
      </c>
      <c r="D238" s="444" t="s">
        <v>331</v>
      </c>
      <c r="E238" s="445">
        <v>242.447</v>
      </c>
      <c r="F238" s="454"/>
      <c r="G238" s="446">
        <f>SUM(H234:H237)</f>
        <v>769.70</v>
      </c>
      <c r="H238" s="445"/>
      <c r="I238" s="445"/>
      <c r="J238" s="447">
        <v>222.908</v>
      </c>
      <c r="K238" s="444" t="s">
        <v>1100</v>
      </c>
      <c r="L238" s="448">
        <f>H237+H239</f>
        <v>701.1469999999999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</v>
      </c>
      <c r="U238" s="449">
        <v>3147836.049</v>
      </c>
      <c r="V238" s="450"/>
      <c r="W238" s="444"/>
      <c r="X238" s="444" t="s">
        <v>1094</v>
      </c>
      <c r="Y238" s="444" t="s">
        <v>762</v>
      </c>
      <c r="Z238" s="444" t="s">
        <v>757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1101</v>
      </c>
      <c r="W239" s="444"/>
      <c r="X239" s="444" t="s">
        <v>1030</v>
      </c>
      <c r="Y239" s="444" t="s">
        <v>1030</v>
      </c>
      <c r="Z239" s="444" t="s">
        <v>1030</v>
      </c>
      <c r="AA239" s="444"/>
      <c r="AC239" s="443">
        <f t="shared" si="0"/>
        <v>6.535454428571427</v>
      </c>
    </row>
    <row r="240" spans="1:29" ht="19.5" customHeight="1">
      <c r="A240" s="444">
        <f>A238+1</f>
        <v>116</v>
      </c>
      <c r="B240" s="444" t="s">
        <v>1102</v>
      </c>
      <c r="C240" s="444" t="s">
        <v>380</v>
      </c>
      <c r="D240" s="444" t="s">
        <v>331</v>
      </c>
      <c r="E240" s="445">
        <v>226.424</v>
      </c>
      <c r="F240" s="454"/>
      <c r="G240" s="446">
        <f>SUM(H238:H239)</f>
        <v>242.447</v>
      </c>
      <c r="H240" s="445"/>
      <c r="I240" s="445"/>
      <c r="J240" s="447">
        <v>224.081</v>
      </c>
      <c r="K240" s="444" t="s">
        <v>1103</v>
      </c>
      <c r="L240" s="448">
        <f>H239+H241</f>
        <v>468.871</v>
      </c>
      <c r="M240" s="446">
        <v>234.4355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</v>
      </c>
      <c r="V240" s="450"/>
      <c r="W240" s="444"/>
      <c r="X240" s="444" t="s">
        <v>1094</v>
      </c>
      <c r="Y240" s="444" t="s">
        <v>762</v>
      </c>
      <c r="Z240" s="444" t="s">
        <v>757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</v>
      </c>
      <c r="I241" s="445">
        <f>H241+I239</f>
        <v>45974.60499999999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1104</v>
      </c>
      <c r="W241" s="444"/>
      <c r="X241" s="444" t="s">
        <v>1030</v>
      </c>
      <c r="Y241" s="444" t="s">
        <v>1030</v>
      </c>
      <c r="Z241" s="444" t="s">
        <v>1030</v>
      </c>
      <c r="AA241" s="444"/>
      <c r="AC241" s="443">
        <f t="shared" si="0"/>
        <v>6.567800714285712</v>
      </c>
    </row>
    <row r="242" spans="1:29" ht="19.5" customHeight="1">
      <c r="A242" s="444">
        <f>A240+1</f>
        <v>117</v>
      </c>
      <c r="B242" s="444" t="s">
        <v>1105</v>
      </c>
      <c r="C242" s="444" t="s">
        <v>381</v>
      </c>
      <c r="D242" s="444" t="s">
        <v>276</v>
      </c>
      <c r="E242" s="445">
        <v>353</v>
      </c>
      <c r="F242" s="454">
        <v>1</v>
      </c>
      <c r="G242" s="446">
        <f>SUM(H240:H241)</f>
        <v>226.424</v>
      </c>
      <c r="H242" s="445"/>
      <c r="I242" s="445"/>
      <c r="J242" s="447">
        <v>229.483</v>
      </c>
      <c r="K242" s="444" t="s">
        <v>1106</v>
      </c>
      <c r="L242" s="448">
        <f>H241+H243</f>
        <v>579.424</v>
      </c>
      <c r="M242" s="446">
        <v>289.712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368876.892</v>
      </c>
      <c r="U242" s="449">
        <v>3147506.697</v>
      </c>
      <c r="V242" s="450"/>
      <c r="W242" s="444"/>
      <c r="X242" s="444" t="s">
        <v>1094</v>
      </c>
      <c r="Y242" s="444" t="s">
        <v>762</v>
      </c>
      <c r="Z242" s="444" t="s">
        <v>757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1030</v>
      </c>
      <c r="Y243" s="436" t="s">
        <v>1030</v>
      </c>
      <c r="Z243" s="436" t="s">
        <v>1030</v>
      </c>
      <c r="AA243" s="436"/>
      <c r="AC243" s="443">
        <f t="shared" si="0"/>
        <v>6.618229285714284</v>
      </c>
    </row>
    <row r="244" spans="1:29" ht="19.5" customHeight="1">
      <c r="A244" s="436">
        <f>A242+1</f>
        <v>118</v>
      </c>
      <c r="B244" s="436" t="s">
        <v>1030</v>
      </c>
      <c r="C244" s="436" t="s">
        <v>382</v>
      </c>
      <c r="D244" s="436" t="s">
        <v>257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1030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</v>
      </c>
      <c r="U244" s="440">
        <v>3147371.42</v>
      </c>
      <c r="V244" s="441"/>
      <c r="W244" s="436"/>
      <c r="X244" s="436" t="s">
        <v>1094</v>
      </c>
      <c r="Y244" s="436" t="s">
        <v>762</v>
      </c>
      <c r="Z244" s="436" t="s">
        <v>757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1030</v>
      </c>
      <c r="Y245" s="436" t="s">
        <v>1030</v>
      </c>
      <c r="Z245" s="436" t="s">
        <v>1030</v>
      </c>
      <c r="AA245" s="436"/>
      <c r="AC245" s="443">
        <f t="shared" si="0"/>
        <v>6.670372142857142</v>
      </c>
    </row>
    <row r="246" spans="1:29" ht="19.5" customHeight="1">
      <c r="A246" s="436">
        <f>A244+1</f>
        <v>119</v>
      </c>
      <c r="B246" s="436"/>
      <c r="C246" s="436" t="s">
        <v>383</v>
      </c>
      <c r="D246" s="436" t="s">
        <v>250</v>
      </c>
      <c r="E246" s="437">
        <v>344</v>
      </c>
      <c r="F246" s="453"/>
      <c r="G246" s="439"/>
      <c r="H246" s="437"/>
      <c r="I246" s="437"/>
      <c r="J246" s="438">
        <v>227.954</v>
      </c>
      <c r="K246" s="436" t="s">
        <v>1030</v>
      </c>
      <c r="L246" s="442">
        <f>H245+H247</f>
        <v>709</v>
      </c>
      <c r="M246" s="439">
        <v>354.50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369540.078</v>
      </c>
      <c r="U246" s="440">
        <v>3147231.545</v>
      </c>
      <c r="V246" s="441"/>
      <c r="W246" s="436"/>
      <c r="X246" s="436" t="s">
        <v>1107</v>
      </c>
      <c r="Y246" s="436" t="s">
        <v>762</v>
      </c>
      <c r="Z246" s="436" t="s">
        <v>757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1030</v>
      </c>
      <c r="Y247" s="436" t="s">
        <v>1030</v>
      </c>
      <c r="Z247" s="436" t="s">
        <v>1030</v>
      </c>
      <c r="AA247" s="436"/>
      <c r="AC247" s="443">
        <f t="shared" si="0"/>
        <v>6.719514999999999</v>
      </c>
    </row>
    <row r="248" spans="1:29" ht="19.5" customHeight="1">
      <c r="A248" s="436">
        <f>A246+1</f>
        <v>120</v>
      </c>
      <c r="B248" s="436"/>
      <c r="C248" s="436" t="s">
        <v>384</v>
      </c>
      <c r="D248" s="436" t="s">
        <v>250</v>
      </c>
      <c r="E248" s="437">
        <v>363.585</v>
      </c>
      <c r="F248" s="453"/>
      <c r="G248" s="439"/>
      <c r="H248" s="437"/>
      <c r="I248" s="437"/>
      <c r="J248" s="438">
        <v>226.848</v>
      </c>
      <c r="K248" s="436" t="s">
        <v>1030</v>
      </c>
      <c r="L248" s="442">
        <f>H247+H249</f>
        <v>707.585</v>
      </c>
      <c r="M248" s="439">
        <v>353.7925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369857.816</v>
      </c>
      <c r="U248" s="440">
        <v>3147099.717</v>
      </c>
      <c r="V248" s="441"/>
      <c r="W248" s="436"/>
      <c r="X248" s="436" t="s">
        <v>1107</v>
      </c>
      <c r="Y248" s="436" t="s">
        <v>762</v>
      </c>
      <c r="Z248" s="436" t="s">
        <v>757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363.585</v>
      </c>
      <c r="I249" s="437">
        <f>H249+I247</f>
        <v>47400.18999999999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1083</v>
      </c>
      <c r="W249" s="436"/>
      <c r="X249" s="436" t="s">
        <v>1030</v>
      </c>
      <c r="Y249" s="436" t="s">
        <v>1030</v>
      </c>
      <c r="Z249" s="436" t="s">
        <v>1030</v>
      </c>
      <c r="AA249" s="436"/>
      <c r="AC249" s="443">
        <f t="shared" si="0"/>
        <v>6.771455714285713</v>
      </c>
    </row>
    <row r="250" spans="1:29" ht="19.5" customHeight="1">
      <c r="A250" s="444">
        <f>A248+1</f>
        <v>121</v>
      </c>
      <c r="B250" s="444" t="s">
        <v>1108</v>
      </c>
      <c r="C250" s="444" t="s">
        <v>385</v>
      </c>
      <c r="D250" s="444" t="s">
        <v>227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1109</v>
      </c>
      <c r="L250" s="448">
        <f>H249+H251</f>
        <v>607.8299999999999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370193.644</v>
      </c>
      <c r="U250" s="449">
        <v>3146960.384</v>
      </c>
      <c r="V250" s="450"/>
      <c r="W250" s="444"/>
      <c r="X250" s="444" t="s">
        <v>1107</v>
      </c>
      <c r="Y250" s="444" t="s">
        <v>762</v>
      </c>
      <c r="Z250" s="444" t="s">
        <v>757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792</v>
      </c>
      <c r="W251" s="444"/>
      <c r="X251" s="444" t="s">
        <v>1030</v>
      </c>
      <c r="Y251" s="444" t="s">
        <v>1030</v>
      </c>
      <c r="Z251" s="444" t="s">
        <v>1030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1110</v>
      </c>
      <c r="C252" s="444" t="s">
        <v>386</v>
      </c>
      <c r="D252" s="444" t="s">
        <v>227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219.546</v>
      </c>
      <c r="K252" s="444" t="s">
        <v>1111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</v>
      </c>
      <c r="U252" s="449">
        <v>3146798.025</v>
      </c>
      <c r="V252" s="456"/>
      <c r="W252" s="444"/>
      <c r="X252" s="444" t="s">
        <v>1107</v>
      </c>
      <c r="Y252" s="444" t="s">
        <v>762</v>
      </c>
      <c r="Z252" s="444" t="s">
        <v>757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1083</v>
      </c>
      <c r="W253" s="436"/>
      <c r="X253" s="436" t="s">
        <v>1030</v>
      </c>
      <c r="Y253" s="436" t="s">
        <v>1030</v>
      </c>
      <c r="Z253" s="436" t="s">
        <v>1030</v>
      </c>
      <c r="AA253" s="436"/>
      <c r="AC253" s="443">
        <f t="shared" si="0"/>
        <v>6.868062142857141</v>
      </c>
    </row>
    <row r="254" spans="1:29" ht="19.5" customHeight="1">
      <c r="A254" s="436">
        <f>A252+1</f>
        <v>123</v>
      </c>
      <c r="B254" s="436"/>
      <c r="C254" s="436" t="s">
        <v>387</v>
      </c>
      <c r="D254" s="436" t="s">
        <v>244</v>
      </c>
      <c r="E254" s="437">
        <v>366</v>
      </c>
      <c r="F254" s="453"/>
      <c r="G254" s="439"/>
      <c r="H254" s="437"/>
      <c r="I254" s="437"/>
      <c r="J254" s="438">
        <v>221.379</v>
      </c>
      <c r="K254" s="436" t="s">
        <v>1030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</v>
      </c>
      <c r="U254" s="440">
        <v>3146684.808</v>
      </c>
      <c r="V254" s="452"/>
      <c r="W254" s="436"/>
      <c r="X254" s="436" t="s">
        <v>1112</v>
      </c>
      <c r="Y254" s="436" t="s">
        <v>762</v>
      </c>
      <c r="Z254" s="436" t="s">
        <v>757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1093</v>
      </c>
      <c r="W255" s="436"/>
      <c r="X255" s="436" t="s">
        <v>1030</v>
      </c>
      <c r="Y255" s="436" t="s">
        <v>1030</v>
      </c>
      <c r="Z255" s="436" t="s">
        <v>1030</v>
      </c>
      <c r="AA255" s="436"/>
      <c r="AC255" s="443">
        <f t="shared" si="0"/>
        <v>6.920347857142856</v>
      </c>
    </row>
    <row r="256" spans="1:29" ht="19.5" customHeight="1">
      <c r="A256" s="436">
        <f>A254+1</f>
        <v>124</v>
      </c>
      <c r="B256" s="436" t="s">
        <v>1030</v>
      </c>
      <c r="C256" s="436" t="s">
        <v>388</v>
      </c>
      <c r="D256" s="436" t="s">
        <v>257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1030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</v>
      </c>
      <c r="U256" s="440">
        <v>3146588.887</v>
      </c>
      <c r="V256" s="441"/>
      <c r="W256" s="436"/>
      <c r="X256" s="436" t="s">
        <v>1112</v>
      </c>
      <c r="Y256" s="436" t="s">
        <v>762</v>
      </c>
      <c r="Z256" s="436" t="s">
        <v>757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1093</v>
      </c>
      <c r="W257" s="436"/>
      <c r="X257" s="436" t="s">
        <v>1030</v>
      </c>
      <c r="Y257" s="436" t="s">
        <v>1030</v>
      </c>
      <c r="Z257" s="436" t="s">
        <v>1030</v>
      </c>
      <c r="AA257" s="436"/>
      <c r="AC257" s="443">
        <f t="shared" si="0"/>
        <v>6.980919285714284</v>
      </c>
    </row>
    <row r="258" spans="1:29" ht="19.5" customHeight="1">
      <c r="A258" s="436">
        <f>A256+1</f>
        <v>125</v>
      </c>
      <c r="B258" s="436" t="s">
        <v>1030</v>
      </c>
      <c r="C258" s="436" t="s">
        <v>390</v>
      </c>
      <c r="D258" s="436" t="s">
        <v>244</v>
      </c>
      <c r="E258" s="437">
        <v>407</v>
      </c>
      <c r="F258" s="453"/>
      <c r="G258" s="439"/>
      <c r="H258" s="437"/>
      <c r="I258" s="437"/>
      <c r="J258" s="438">
        <v>223.299</v>
      </c>
      <c r="K258" s="436" t="s">
        <v>1030</v>
      </c>
      <c r="L258" s="442">
        <f>H257+H259</f>
        <v>831</v>
      </c>
      <c r="M258" s="439">
        <v>415.50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</v>
      </c>
      <c r="U258" s="440">
        <v>3146477.767</v>
      </c>
      <c r="V258" s="441"/>
      <c r="W258" s="436"/>
      <c r="X258" s="436" t="s">
        <v>1112</v>
      </c>
      <c r="Y258" s="436" t="s">
        <v>762</v>
      </c>
      <c r="Z258" s="436" t="s">
        <v>757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1083</v>
      </c>
      <c r="W259" s="436"/>
      <c r="X259" s="436" t="s">
        <v>1030</v>
      </c>
      <c r="Y259" s="436" t="s">
        <v>1030</v>
      </c>
      <c r="Z259" s="436" t="s">
        <v>1030</v>
      </c>
      <c r="AA259" s="436"/>
      <c r="AC259" s="443">
        <f t="shared" si="0"/>
        <v>7.039062142857142</v>
      </c>
    </row>
    <row r="260" spans="1:29" ht="19.5" customHeight="1">
      <c r="A260" s="436">
        <f>A258+1</f>
        <v>126</v>
      </c>
      <c r="B260" s="436" t="s">
        <v>1030</v>
      </c>
      <c r="C260" s="436" t="s">
        <v>391</v>
      </c>
      <c r="D260" s="436" t="s">
        <v>244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1030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371948.175</v>
      </c>
      <c r="U260" s="440">
        <v>3146371.101</v>
      </c>
      <c r="V260" s="441"/>
      <c r="W260" s="436"/>
      <c r="X260" s="436" t="s">
        <v>1112</v>
      </c>
      <c r="Y260" s="436" t="s">
        <v>762</v>
      </c>
      <c r="Z260" s="436" t="s">
        <v>757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1074</v>
      </c>
      <c r="W261" s="436"/>
      <c r="X261" s="436" t="s">
        <v>1030</v>
      </c>
      <c r="Y261" s="436" t="s">
        <v>1030</v>
      </c>
      <c r="Z261" s="436" t="s">
        <v>1030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392</v>
      </c>
      <c r="D262" s="436" t="s">
        <v>250</v>
      </c>
      <c r="E262" s="437">
        <v>353.456</v>
      </c>
      <c r="F262" s="453"/>
      <c r="G262" s="439"/>
      <c r="H262" s="437"/>
      <c r="I262" s="437"/>
      <c r="J262" s="438">
        <v>234.197</v>
      </c>
      <c r="K262" s="436" t="s">
        <v>1030</v>
      </c>
      <c r="L262" s="442">
        <f>H261+H263</f>
        <v>726.456</v>
      </c>
      <c r="M262" s="439">
        <v>363.228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372308.137</v>
      </c>
      <c r="U262" s="440">
        <v>3146273.347</v>
      </c>
      <c r="V262" s="441"/>
      <c r="W262" s="436"/>
      <c r="X262" s="436" t="s">
        <v>1112</v>
      </c>
      <c r="Y262" s="436" t="s">
        <v>762</v>
      </c>
      <c r="Z262" s="436" t="s">
        <v>757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</v>
      </c>
      <c r="I263" s="437">
        <f>H263+I261</f>
        <v>49999.89099999999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1113</v>
      </c>
      <c r="W263" s="436"/>
      <c r="X263" s="436" t="s">
        <v>1030</v>
      </c>
      <c r="Y263" s="436" t="s">
        <v>1030</v>
      </c>
      <c r="Z263" s="436" t="s">
        <v>1030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1114</v>
      </c>
      <c r="C264" s="436" t="s">
        <v>393</v>
      </c>
      <c r="D264" s="436" t="s">
        <v>368</v>
      </c>
      <c r="E264" s="437">
        <v>380</v>
      </c>
      <c r="F264" s="453"/>
      <c r="G264" s="439">
        <f>SUM(H252:H263)</f>
        <v>2355.456</v>
      </c>
      <c r="H264" s="437"/>
      <c r="I264" s="437"/>
      <c r="J264" s="438">
        <v>233.635</v>
      </c>
      <c r="K264" s="436" t="s">
        <v>1115</v>
      </c>
      <c r="L264" s="442">
        <f>H263+H265</f>
        <v>733.456</v>
      </c>
      <c r="M264" s="439">
        <v>366.728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</v>
      </c>
      <c r="V264" s="441"/>
      <c r="W264" s="436"/>
      <c r="X264" s="436" t="s">
        <v>1112</v>
      </c>
      <c r="Y264" s="436" t="s">
        <v>762</v>
      </c>
      <c r="Z264" s="436" t="s">
        <v>757</v>
      </c>
      <c r="AA264" s="436"/>
      <c r="AC264" s="443">
        <f t="shared" si="1" ref="AC264:AC518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1053</v>
      </c>
      <c r="W265" s="436"/>
      <c r="X265" s="436" t="s">
        <v>1030</v>
      </c>
      <c r="Y265" s="436" t="s">
        <v>1030</v>
      </c>
      <c r="Z265" s="436" t="s">
        <v>1030</v>
      </c>
      <c r="AA265" s="436"/>
      <c r="AC265" s="443">
        <f t="shared" si="1"/>
        <v>7.197127285714284</v>
      </c>
    </row>
    <row r="266" spans="1:29" ht="19.5" customHeight="1">
      <c r="A266" s="436">
        <f>A264+1</f>
        <v>129</v>
      </c>
      <c r="B266" s="436" t="s">
        <v>1030</v>
      </c>
      <c r="C266" s="436" t="s">
        <v>394</v>
      </c>
      <c r="D266" s="436" t="s">
        <v>257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1030</v>
      </c>
      <c r="L266" s="442">
        <f>H265+H267</f>
        <v>829</v>
      </c>
      <c r="M266" s="439">
        <v>414.50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373019.061</v>
      </c>
      <c r="U266" s="440">
        <v>3146268.072</v>
      </c>
      <c r="V266" s="441"/>
      <c r="W266" s="436"/>
      <c r="X266" s="436" t="s">
        <v>1112</v>
      </c>
      <c r="Y266" s="436" t="s">
        <v>762</v>
      </c>
      <c r="Z266" s="436" t="s">
        <v>757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1053</v>
      </c>
      <c r="W267" s="436"/>
      <c r="X267" s="436" t="s">
        <v>1030</v>
      </c>
      <c r="Y267" s="436" t="s">
        <v>1030</v>
      </c>
      <c r="Z267" s="436" t="s">
        <v>1030</v>
      </c>
      <c r="AA267" s="436"/>
      <c r="AC267" s="443">
        <f t="shared" si="1"/>
        <v>7.261270142857141</v>
      </c>
    </row>
    <row r="268" spans="1:29" ht="19.5" customHeight="1">
      <c r="A268" s="436">
        <f>A266+1</f>
        <v>130</v>
      </c>
      <c r="B268" s="436" t="s">
        <v>1030</v>
      </c>
      <c r="C268" s="436" t="s">
        <v>395</v>
      </c>
      <c r="D268" s="436" t="s">
        <v>244</v>
      </c>
      <c r="E268" s="437">
        <v>391</v>
      </c>
      <c r="F268" s="453"/>
      <c r="G268" s="439"/>
      <c r="H268" s="437"/>
      <c r="I268" s="437"/>
      <c r="J268" s="438">
        <v>236.449</v>
      </c>
      <c r="K268" s="436" t="s">
        <v>1030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373456.035</v>
      </c>
      <c r="U268" s="440">
        <v>3146371.293</v>
      </c>
      <c r="V268" s="441"/>
      <c r="W268" s="436"/>
      <c r="X268" s="436" t="s">
        <v>1112</v>
      </c>
      <c r="Y268" s="436" t="s">
        <v>762</v>
      </c>
      <c r="Z268" s="436" t="s">
        <v>757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1064</v>
      </c>
      <c r="W269" s="436"/>
      <c r="X269" s="436" t="s">
        <v>1030</v>
      </c>
      <c r="Y269" s="436" t="s">
        <v>1030</v>
      </c>
      <c r="Z269" s="436" t="s">
        <v>1030</v>
      </c>
      <c r="AA269" s="436"/>
      <c r="AC269" s="443">
        <f t="shared" si="1"/>
        <v>7.317127285714284</v>
      </c>
    </row>
    <row r="270" spans="1:29" ht="19.5" customHeight="1">
      <c r="A270" s="436">
        <f>A268+1</f>
        <v>131</v>
      </c>
      <c r="B270" s="436" t="s">
        <v>1030</v>
      </c>
      <c r="C270" s="436" t="s">
        <v>396</v>
      </c>
      <c r="D270" s="436" t="s">
        <v>231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1030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</v>
      </c>
      <c r="U270" s="440">
        <v>3146461.18</v>
      </c>
      <c r="V270" s="441"/>
      <c r="W270" s="436"/>
      <c r="X270" s="436" t="s">
        <v>1116</v>
      </c>
      <c r="Y270" s="436" t="s">
        <v>762</v>
      </c>
      <c r="Z270" s="436" t="s">
        <v>757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1030</v>
      </c>
      <c r="Y271" s="436" t="s">
        <v>1030</v>
      </c>
      <c r="Z271" s="436" t="s">
        <v>1030</v>
      </c>
      <c r="AA271" s="436"/>
      <c r="AC271" s="443">
        <f t="shared" si="1"/>
        <v>7.37384157142857</v>
      </c>
    </row>
    <row r="272" spans="1:29" ht="19.5" customHeight="1">
      <c r="A272" s="436">
        <f>A270+1</f>
        <v>132</v>
      </c>
      <c r="B272" s="436" t="s">
        <v>1030</v>
      </c>
      <c r="C272" s="436" t="s">
        <v>397</v>
      </c>
      <c r="D272" s="436" t="s">
        <v>246</v>
      </c>
      <c r="E272" s="437">
        <v>425</v>
      </c>
      <c r="F272" s="453"/>
      <c r="G272" s="439"/>
      <c r="H272" s="437"/>
      <c r="I272" s="437"/>
      <c r="J272" s="438">
        <v>237.132</v>
      </c>
      <c r="K272" s="436" t="s">
        <v>1030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1116</v>
      </c>
      <c r="Y272" s="436" t="s">
        <v>762</v>
      </c>
      <c r="Z272" s="436" t="s">
        <v>757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1053</v>
      </c>
      <c r="W273" s="436"/>
      <c r="X273" s="436" t="s">
        <v>1030</v>
      </c>
      <c r="Y273" s="436" t="s">
        <v>1030</v>
      </c>
      <c r="Z273" s="436" t="s">
        <v>1030</v>
      </c>
      <c r="AA273" s="436"/>
      <c r="AC273" s="443">
        <f t="shared" si="1"/>
        <v>7.434555857142856</v>
      </c>
    </row>
    <row r="274" spans="1:29" ht="19.5" customHeight="1">
      <c r="A274" s="436">
        <f>A272+1</f>
        <v>133</v>
      </c>
      <c r="B274" s="436" t="s">
        <v>1030</v>
      </c>
      <c r="C274" s="436" t="s">
        <v>398</v>
      </c>
      <c r="D274" s="436" t="s">
        <v>257</v>
      </c>
      <c r="E274" s="437">
        <v>409</v>
      </c>
      <c r="F274" s="453"/>
      <c r="G274" s="439"/>
      <c r="H274" s="437"/>
      <c r="I274" s="437"/>
      <c r="J274" s="438">
        <v>229.926</v>
      </c>
      <c r="K274" s="436" t="s">
        <v>1030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</v>
      </c>
      <c r="U274" s="440">
        <v>3146650.15</v>
      </c>
      <c r="V274" s="441"/>
      <c r="W274" s="436"/>
      <c r="X274" s="436" t="s">
        <v>1116</v>
      </c>
      <c r="Y274" s="436" t="s">
        <v>762</v>
      </c>
      <c r="Z274" s="436" t="s">
        <v>757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1030</v>
      </c>
      <c r="Y275" s="436" t="s">
        <v>1030</v>
      </c>
      <c r="Z275" s="436" t="s">
        <v>1030</v>
      </c>
      <c r="AA275" s="436"/>
      <c r="AC275" s="443">
        <f t="shared" si="1"/>
        <v>7.492984428571427</v>
      </c>
    </row>
    <row r="276" spans="1:29" ht="19.5" customHeight="1">
      <c r="A276" s="436">
        <f>A274+1</f>
        <v>134</v>
      </c>
      <c r="B276" s="436" t="s">
        <v>1030</v>
      </c>
      <c r="C276" s="436" t="s">
        <v>399</v>
      </c>
      <c r="D276" s="436" t="s">
        <v>257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1030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375034.593</v>
      </c>
      <c r="U276" s="440">
        <v>3146744.175</v>
      </c>
      <c r="V276" s="441"/>
      <c r="W276" s="436"/>
      <c r="X276" s="436" t="s">
        <v>1116</v>
      </c>
      <c r="Y276" s="436" t="s">
        <v>762</v>
      </c>
      <c r="Z276" s="436" t="s">
        <v>757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1030</v>
      </c>
      <c r="Y277" s="436" t="s">
        <v>1030</v>
      </c>
      <c r="Z277" s="436" t="s">
        <v>1030</v>
      </c>
      <c r="AA277" s="436"/>
      <c r="AC277" s="443">
        <f t="shared" si="1"/>
        <v>7.547412999999999</v>
      </c>
    </row>
    <row r="278" spans="1:29" ht="19.5" customHeight="1">
      <c r="A278" s="436">
        <f>A276+1</f>
        <v>135</v>
      </c>
      <c r="B278" s="436"/>
      <c r="C278" s="436" t="s">
        <v>400</v>
      </c>
      <c r="D278" s="436" t="s">
        <v>244</v>
      </c>
      <c r="E278" s="437">
        <v>392.001</v>
      </c>
      <c r="F278" s="453"/>
      <c r="G278" s="439"/>
      <c r="H278" s="437"/>
      <c r="I278" s="437"/>
      <c r="J278" s="438">
        <v>234.925</v>
      </c>
      <c r="K278" s="436" t="s">
        <v>1030</v>
      </c>
      <c r="L278" s="442">
        <f>H277+H279</f>
        <v>773.001</v>
      </c>
      <c r="M278" s="439">
        <v>386.5005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375405.388</v>
      </c>
      <c r="U278" s="440">
        <v>3146831.763</v>
      </c>
      <c r="V278" s="441"/>
      <c r="W278" s="436"/>
      <c r="X278" s="436" t="s">
        <v>1116</v>
      </c>
      <c r="Y278" s="436" t="s">
        <v>762</v>
      </c>
      <c r="Z278" s="436" t="s">
        <v>757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392.001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1030</v>
      </c>
      <c r="Y279" s="436" t="s">
        <v>1030</v>
      </c>
      <c r="Z279" s="436" t="s">
        <v>1030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1117</v>
      </c>
      <c r="C280" s="436" t="s">
        <v>401</v>
      </c>
      <c r="D280" s="436" t="s">
        <v>402</v>
      </c>
      <c r="E280" s="437">
        <v>420</v>
      </c>
      <c r="F280" s="453" t="s">
        <v>1030</v>
      </c>
      <c r="G280" s="439">
        <f>SUM(H264:H279)</f>
        <v>3224.001</v>
      </c>
      <c r="H280" s="437"/>
      <c r="I280" s="437"/>
      <c r="J280" s="438">
        <v>233.38</v>
      </c>
      <c r="K280" s="436" t="s">
        <v>1118</v>
      </c>
      <c r="L280" s="442">
        <f>H279+H281</f>
        <v>812.001</v>
      </c>
      <c r="M280" s="439">
        <v>406.0005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1116</v>
      </c>
      <c r="Y280" s="436" t="s">
        <v>762</v>
      </c>
      <c r="Z280" s="436" t="s">
        <v>757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1053</v>
      </c>
      <c r="W281" s="436"/>
      <c r="X281" s="436" t="s">
        <v>1030</v>
      </c>
      <c r="Y281" s="436" t="s">
        <v>1030</v>
      </c>
      <c r="Z281" s="436" t="s">
        <v>1030</v>
      </c>
      <c r="AA281" s="436"/>
      <c r="AC281" s="443">
        <f t="shared" si="1"/>
        <v>7.663413142857141</v>
      </c>
    </row>
    <row r="282" spans="1:29" ht="19.5" customHeight="1">
      <c r="A282" s="436">
        <f>A280+1</f>
        <v>137</v>
      </c>
      <c r="B282" s="436" t="s">
        <v>1030</v>
      </c>
      <c r="C282" s="436" t="s">
        <v>403</v>
      </c>
      <c r="D282" s="436" t="s">
        <v>244</v>
      </c>
      <c r="E282" s="437">
        <v>361</v>
      </c>
      <c r="F282" s="453" t="s">
        <v>1030</v>
      </c>
      <c r="G282" s="439"/>
      <c r="H282" s="437"/>
      <c r="I282" s="437"/>
      <c r="J282" s="438">
        <v>232.292</v>
      </c>
      <c r="K282" s="436" t="s">
        <v>1030</v>
      </c>
      <c r="L282" s="442">
        <f>H281+H283</f>
        <v>781</v>
      </c>
      <c r="M282" s="439">
        <v>390.50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</v>
      </c>
      <c r="U282" s="440">
        <v>3146899.369</v>
      </c>
      <c r="V282" s="441"/>
      <c r="W282" s="436"/>
      <c r="X282" s="436" t="s">
        <v>1119</v>
      </c>
      <c r="Y282" s="436" t="s">
        <v>762</v>
      </c>
      <c r="Z282" s="436" t="s">
        <v>757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1030</v>
      </c>
      <c r="Y283" s="436" t="s">
        <v>1030</v>
      </c>
      <c r="Z283" s="436" t="s">
        <v>1030</v>
      </c>
      <c r="AA283" s="436"/>
      <c r="AC283" s="443">
        <f t="shared" si="1"/>
        <v>7.71498457142857</v>
      </c>
    </row>
    <row r="284" spans="1:29" ht="19.5" customHeight="1">
      <c r="A284" s="436">
        <f>A282+1</f>
        <v>138</v>
      </c>
      <c r="B284" s="436" t="s">
        <v>1030</v>
      </c>
      <c r="C284" s="436" t="s">
        <v>404</v>
      </c>
      <c r="D284" s="436" t="s">
        <v>244</v>
      </c>
      <c r="E284" s="437">
        <v>393</v>
      </c>
      <c r="F284" s="453" t="s">
        <v>1030</v>
      </c>
      <c r="G284" s="439"/>
      <c r="H284" s="437"/>
      <c r="I284" s="437"/>
      <c r="J284" s="438">
        <v>234.573</v>
      </c>
      <c r="K284" s="436" t="s">
        <v>1030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376566.768</v>
      </c>
      <c r="U284" s="440">
        <v>3146880.021</v>
      </c>
      <c r="V284" s="441"/>
      <c r="W284" s="436"/>
      <c r="X284" s="436" t="s">
        <v>1119</v>
      </c>
      <c r="Y284" s="436" t="s">
        <v>762</v>
      </c>
      <c r="Z284" s="436" t="s">
        <v>757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1030</v>
      </c>
      <c r="Y285" s="436" t="s">
        <v>1030</v>
      </c>
      <c r="Z285" s="436" t="s">
        <v>1030</v>
      </c>
      <c r="AA285" s="436"/>
      <c r="AC285" s="443">
        <f t="shared" si="1"/>
        <v>7.771127428571426</v>
      </c>
    </row>
    <row r="286" spans="1:29" ht="19.5" customHeight="1">
      <c r="A286" s="436">
        <f>A284+1</f>
        <v>139</v>
      </c>
      <c r="B286" s="436" t="s">
        <v>1030</v>
      </c>
      <c r="C286" s="436" t="s">
        <v>405</v>
      </c>
      <c r="D286" s="436" t="s">
        <v>238</v>
      </c>
      <c r="E286" s="437">
        <v>384</v>
      </c>
      <c r="F286" s="453" t="s">
        <v>1030</v>
      </c>
      <c r="G286" s="439"/>
      <c r="H286" s="437"/>
      <c r="I286" s="437"/>
      <c r="J286" s="438">
        <v>235.185</v>
      </c>
      <c r="K286" s="436" t="s">
        <v>1030</v>
      </c>
      <c r="L286" s="442">
        <f>H285+H287</f>
        <v>777</v>
      </c>
      <c r="M286" s="439">
        <v>388.50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376959.203</v>
      </c>
      <c r="U286" s="440">
        <v>3146858.957</v>
      </c>
      <c r="V286" s="441"/>
      <c r="W286" s="436"/>
      <c r="X286" s="436" t="s">
        <v>1119</v>
      </c>
      <c r="Y286" s="436" t="s">
        <v>762</v>
      </c>
      <c r="Z286" s="436" t="s">
        <v>757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1053</v>
      </c>
      <c r="W287" s="436"/>
      <c r="X287" s="436" t="s">
        <v>1030</v>
      </c>
      <c r="Y287" s="436" t="s">
        <v>1030</v>
      </c>
      <c r="Z287" s="436" t="s">
        <v>1030</v>
      </c>
      <c r="AA287" s="436"/>
      <c r="AC287" s="443">
        <f t="shared" si="1"/>
        <v>7.825984571428569</v>
      </c>
    </row>
    <row r="288" spans="1:29" ht="19.5" customHeight="1">
      <c r="A288" s="436">
        <f>A286+1</f>
        <v>140</v>
      </c>
      <c r="B288" s="436" t="s">
        <v>1030</v>
      </c>
      <c r="C288" s="436" t="s">
        <v>406</v>
      </c>
      <c r="D288" s="436" t="s">
        <v>250</v>
      </c>
      <c r="E288" s="437">
        <v>345</v>
      </c>
      <c r="F288" s="453" t="s">
        <v>1030</v>
      </c>
      <c r="G288" s="439"/>
      <c r="H288" s="437"/>
      <c r="I288" s="437"/>
      <c r="J288" s="438">
        <v>225.963</v>
      </c>
      <c r="K288" s="436" t="s">
        <v>1030</v>
      </c>
      <c r="L288" s="442">
        <f>H287+H289</f>
        <v>729</v>
      </c>
      <c r="M288" s="439">
        <v>364.50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</v>
      </c>
      <c r="U288" s="440">
        <v>3146838.375</v>
      </c>
      <c r="V288" s="441"/>
      <c r="W288" s="436"/>
      <c r="X288" s="436" t="s">
        <v>1119</v>
      </c>
      <c r="Y288" s="436" t="s">
        <v>762</v>
      </c>
      <c r="Z288" s="436" t="s">
        <v>757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1081</v>
      </c>
      <c r="W289" s="436"/>
      <c r="X289" s="436" t="s">
        <v>1030</v>
      </c>
      <c r="Y289" s="436" t="s">
        <v>1030</v>
      </c>
      <c r="Z289" s="436" t="s">
        <v>1030</v>
      </c>
      <c r="AA289" s="436"/>
      <c r="AC289" s="443">
        <f t="shared" si="1"/>
        <v>7.875270285714284</v>
      </c>
    </row>
    <row r="290" spans="1:29" ht="19.5" customHeight="1">
      <c r="A290" s="436">
        <f>A288+1</f>
        <v>141</v>
      </c>
      <c r="B290" s="436" t="s">
        <v>1030</v>
      </c>
      <c r="C290" s="436" t="s">
        <v>407</v>
      </c>
      <c r="D290" s="436" t="s">
        <v>250</v>
      </c>
      <c r="E290" s="437">
        <v>396</v>
      </c>
      <c r="F290" s="453" t="s">
        <v>1030</v>
      </c>
      <c r="G290" s="439"/>
      <c r="H290" s="437"/>
      <c r="I290" s="437"/>
      <c r="J290" s="438">
        <v>228.692</v>
      </c>
      <c r="K290" s="436" t="s">
        <v>1030</v>
      </c>
      <c r="L290" s="442">
        <f>H289+H291</f>
        <v>741</v>
      </c>
      <c r="M290" s="439">
        <v>370.50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</v>
      </c>
      <c r="U290" s="440">
        <v>3146819.884</v>
      </c>
      <c r="V290" s="441"/>
      <c r="W290" s="436"/>
      <c r="X290" s="436" t="s">
        <v>1119</v>
      </c>
      <c r="Y290" s="436" t="s">
        <v>762</v>
      </c>
      <c r="Z290" s="436" t="s">
        <v>757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1030</v>
      </c>
      <c r="Y291" s="436" t="s">
        <v>1030</v>
      </c>
      <c r="Z291" s="436" t="s">
        <v>1030</v>
      </c>
      <c r="AA291" s="436"/>
      <c r="AC291" s="443">
        <f t="shared" si="1"/>
        <v>7.931841714285712</v>
      </c>
    </row>
    <row r="292" spans="1:29" ht="19.5" customHeight="1">
      <c r="A292" s="436">
        <f>A290+1</f>
        <v>142</v>
      </c>
      <c r="B292" s="436" t="s">
        <v>1030</v>
      </c>
      <c r="C292" s="436" t="s">
        <v>408</v>
      </c>
      <c r="D292" s="436" t="s">
        <v>246</v>
      </c>
      <c r="E292" s="437">
        <v>370</v>
      </c>
      <c r="F292" s="453" t="s">
        <v>1030</v>
      </c>
      <c r="G292" s="439"/>
      <c r="H292" s="437"/>
      <c r="I292" s="437"/>
      <c r="J292" s="438">
        <v>229.967</v>
      </c>
      <c r="K292" s="436" t="s">
        <v>1030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</v>
      </c>
      <c r="U292" s="440">
        <v>3146798.66</v>
      </c>
      <c r="V292" s="441"/>
      <c r="W292" s="436"/>
      <c r="X292" s="436" t="s">
        <v>762</v>
      </c>
      <c r="Y292" s="436" t="s">
        <v>762</v>
      </c>
      <c r="Z292" s="436" t="s">
        <v>757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1030</v>
      </c>
      <c r="Y293" s="436" t="s">
        <v>1030</v>
      </c>
      <c r="Z293" s="436" t="s">
        <v>1030</v>
      </c>
      <c r="AA293" s="436"/>
      <c r="AC293" s="443">
        <f t="shared" si="1"/>
        <v>7.984698857142855</v>
      </c>
    </row>
    <row r="294" spans="1:29" ht="19.5" customHeight="1">
      <c r="A294" s="436">
        <f>A292+1</f>
        <v>143</v>
      </c>
      <c r="B294" s="436" t="s">
        <v>1030</v>
      </c>
      <c r="C294" s="436" t="s">
        <v>409</v>
      </c>
      <c r="D294" s="436" t="s">
        <v>250</v>
      </c>
      <c r="E294" s="437">
        <v>443.474</v>
      </c>
      <c r="F294" s="453" t="s">
        <v>1030</v>
      </c>
      <c r="G294" s="439"/>
      <c r="H294" s="437"/>
      <c r="I294" s="437"/>
      <c r="J294" s="438">
        <v>233.54</v>
      </c>
      <c r="K294" s="436" t="s">
        <v>1030</v>
      </c>
      <c r="L294" s="442">
        <f>H293+H295</f>
        <v>813.4739999999999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3146778.829</v>
      </c>
      <c r="V294" s="441"/>
      <c r="W294" s="436"/>
      <c r="X294" s="436" t="s">
        <v>762</v>
      </c>
      <c r="Y294" s="436" t="s">
        <v>762</v>
      </c>
      <c r="Z294" s="436" t="s">
        <v>757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443.474</v>
      </c>
      <c r="I295" s="437">
        <f>H295+I293</f>
        <v>56336.36599999999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1120</v>
      </c>
      <c r="W295" s="436"/>
      <c r="X295" s="436" t="s">
        <v>1030</v>
      </c>
      <c r="Y295" s="436" t="s">
        <v>1030</v>
      </c>
      <c r="Z295" s="436" t="s">
        <v>1030</v>
      </c>
      <c r="AA295" s="436"/>
      <c r="AC295" s="443">
        <f t="shared" si="1"/>
        <v>8.048052285714284</v>
      </c>
    </row>
    <row r="296" spans="1:29" ht="19.5" customHeight="1">
      <c r="A296" s="444">
        <f>A294+1</f>
        <v>144</v>
      </c>
      <c r="B296" s="444" t="s">
        <v>1121</v>
      </c>
      <c r="C296" s="444" t="s">
        <v>410</v>
      </c>
      <c r="D296" s="444" t="s">
        <v>411</v>
      </c>
      <c r="E296" s="445">
        <v>226.807</v>
      </c>
      <c r="F296" s="454" t="s">
        <v>1030</v>
      </c>
      <c r="G296" s="446">
        <f>SUM(H280:H295)</f>
        <v>3112.474</v>
      </c>
      <c r="H296" s="445"/>
      <c r="I296" s="445"/>
      <c r="J296" s="447">
        <v>234.82</v>
      </c>
      <c r="K296" s="444" t="s">
        <v>1122</v>
      </c>
      <c r="L296" s="448">
        <f>H295+H297</f>
        <v>670.281</v>
      </c>
      <c r="M296" s="446">
        <v>335.1405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762</v>
      </c>
      <c r="Y296" s="444" t="s">
        <v>762</v>
      </c>
      <c r="Z296" s="444" t="s">
        <v>757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226.807</v>
      </c>
      <c r="I297" s="445">
        <f>H297+I295</f>
        <v>56563.17299999999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1123</v>
      </c>
      <c r="W297" s="444"/>
      <c r="X297" s="444" t="s">
        <v>1030</v>
      </c>
      <c r="Y297" s="444" t="s">
        <v>1030</v>
      </c>
      <c r="Z297" s="444" t="s">
        <v>1030</v>
      </c>
      <c r="AA297" s="444"/>
      <c r="AC297" s="443">
        <f t="shared" si="1"/>
        <v>8.080453285714285</v>
      </c>
    </row>
    <row r="298" spans="1:29" ht="19.5" customHeight="1">
      <c r="A298" s="444">
        <f>A296+1</f>
        <v>145</v>
      </c>
      <c r="B298" s="444" t="s">
        <v>1124</v>
      </c>
      <c r="C298" s="444" t="s">
        <v>412</v>
      </c>
      <c r="D298" s="444" t="s">
        <v>413</v>
      </c>
      <c r="E298" s="445">
        <v>275.25</v>
      </c>
      <c r="F298" s="454" t="s">
        <v>1030</v>
      </c>
      <c r="G298" s="446">
        <f>SUM(H296:H297)</f>
        <v>226.807</v>
      </c>
      <c r="H298" s="445"/>
      <c r="I298" s="445"/>
      <c r="J298" s="447">
        <v>237.18</v>
      </c>
      <c r="K298" s="444" t="s">
        <v>1125</v>
      </c>
      <c r="L298" s="448">
        <f>H297+H299</f>
        <v>502.057</v>
      </c>
      <c r="M298" s="446">
        <v>251.0285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762</v>
      </c>
      <c r="Y298" s="444" t="s">
        <v>762</v>
      </c>
      <c r="Z298" s="444" t="s">
        <v>757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56838.42299999999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1030</v>
      </c>
      <c r="Y299" s="444" t="s">
        <v>1030</v>
      </c>
      <c r="Z299" s="444" t="s">
        <v>1030</v>
      </c>
      <c r="AA299" s="444"/>
      <c r="AC299" s="443">
        <f t="shared" si="1"/>
        <v>8.119774714285713</v>
      </c>
    </row>
    <row r="300" spans="1:29" ht="19.5" customHeight="1">
      <c r="A300" s="444">
        <f>A298+1</f>
        <v>146</v>
      </c>
      <c r="B300" s="444" t="s">
        <v>1126</v>
      </c>
      <c r="C300" s="444" t="s">
        <v>414</v>
      </c>
      <c r="D300" s="444" t="s">
        <v>415</v>
      </c>
      <c r="E300" s="445">
        <v>198.077</v>
      </c>
      <c r="F300" s="454" t="s">
        <v>1030</v>
      </c>
      <c r="G300" s="446">
        <f>SUM(H298:H299)</f>
        <v>275.25</v>
      </c>
      <c r="H300" s="445"/>
      <c r="I300" s="445"/>
      <c r="J300" s="447">
        <v>233.29</v>
      </c>
      <c r="K300" s="444" t="s">
        <v>1127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762</v>
      </c>
      <c r="Y300" s="444" t="s">
        <v>762</v>
      </c>
      <c r="Z300" s="444" t="s">
        <v>757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1128</v>
      </c>
      <c r="W301" s="444"/>
      <c r="X301" s="444" t="s">
        <v>1030</v>
      </c>
      <c r="Y301" s="444" t="s">
        <v>1030</v>
      </c>
      <c r="Z301" s="444" t="s">
        <v>1030</v>
      </c>
      <c r="AA301" s="444"/>
      <c r="AC301" s="443">
        <f t="shared" si="1"/>
        <v>8.148071428571427</v>
      </c>
    </row>
    <row r="302" spans="1:29" ht="19.5" customHeight="1">
      <c r="A302" s="444">
        <f>A300+1</f>
        <v>147</v>
      </c>
      <c r="B302" s="444" t="s">
        <v>1129</v>
      </c>
      <c r="C302" s="444" t="s">
        <v>416</v>
      </c>
      <c r="D302" s="444" t="s">
        <v>417</v>
      </c>
      <c r="E302" s="445">
        <v>327.999</v>
      </c>
      <c r="F302" s="454" t="s">
        <v>1030</v>
      </c>
      <c r="G302" s="446">
        <f>SUM(H300:H301)</f>
        <v>198.077</v>
      </c>
      <c r="H302" s="445"/>
      <c r="I302" s="445"/>
      <c r="J302" s="447">
        <v>233.93</v>
      </c>
      <c r="K302" s="444" t="s">
        <v>1130</v>
      </c>
      <c r="L302" s="448">
        <f>H301+H303</f>
        <v>526.076</v>
      </c>
      <c r="M302" s="446">
        <v>263.038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762</v>
      </c>
      <c r="Y302" s="444" t="s">
        <v>762</v>
      </c>
      <c r="Z302" s="444" t="s">
        <v>757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</v>
      </c>
      <c r="I303" s="437">
        <f>H303+I301</f>
        <v>57364.49899999999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1030</v>
      </c>
      <c r="Y303" s="436" t="s">
        <v>1030</v>
      </c>
      <c r="Z303" s="436" t="s">
        <v>1030</v>
      </c>
      <c r="AA303" s="436"/>
      <c r="AC303" s="443">
        <f t="shared" si="1"/>
        <v>8.194928428571426</v>
      </c>
    </row>
    <row r="304" spans="1:29" ht="19.5" customHeight="1">
      <c r="A304" s="436">
        <f>A302+1</f>
        <v>148</v>
      </c>
      <c r="B304" s="436" t="s">
        <v>1030</v>
      </c>
      <c r="C304" s="436" t="s">
        <v>418</v>
      </c>
      <c r="D304" s="436" t="s">
        <v>231</v>
      </c>
      <c r="E304" s="437">
        <v>318</v>
      </c>
      <c r="F304" s="453" t="s">
        <v>1030</v>
      </c>
      <c r="G304" s="439"/>
      <c r="H304" s="437"/>
      <c r="I304" s="437"/>
      <c r="J304" s="438">
        <v>235.823</v>
      </c>
      <c r="K304" s="436" t="s">
        <v>1030</v>
      </c>
      <c r="L304" s="442">
        <f>H303+H305</f>
        <v>645.999</v>
      </c>
      <c r="M304" s="439">
        <v>322.9995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379813.023</v>
      </c>
      <c r="U304" s="440">
        <v>3146366.951</v>
      </c>
      <c r="V304" s="441"/>
      <c r="W304" s="436"/>
      <c r="X304" s="436" t="s">
        <v>762</v>
      </c>
      <c r="Y304" s="436" t="s">
        <v>762</v>
      </c>
      <c r="Z304" s="436" t="s">
        <v>757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1030</v>
      </c>
      <c r="Y305" s="436" t="s">
        <v>1030</v>
      </c>
      <c r="Z305" s="436" t="s">
        <v>1030</v>
      </c>
      <c r="AA305" s="436"/>
      <c r="AC305" s="443">
        <f t="shared" si="1"/>
        <v>8.240356999999998</v>
      </c>
    </row>
    <row r="306" spans="1:29" ht="19.5" customHeight="1">
      <c r="A306" s="436">
        <f>A304+1</f>
        <v>149</v>
      </c>
      <c r="B306" s="436" t="s">
        <v>1030</v>
      </c>
      <c r="C306" s="436" t="s">
        <v>419</v>
      </c>
      <c r="D306" s="436" t="s">
        <v>257</v>
      </c>
      <c r="E306" s="437">
        <v>379</v>
      </c>
      <c r="F306" s="453" t="s">
        <v>1030</v>
      </c>
      <c r="G306" s="439"/>
      <c r="H306" s="437"/>
      <c r="I306" s="437"/>
      <c r="J306" s="438">
        <v>235.23</v>
      </c>
      <c r="K306" s="436" t="s">
        <v>1030</v>
      </c>
      <c r="L306" s="442">
        <f>H305+H307</f>
        <v>697</v>
      </c>
      <c r="M306" s="439">
        <v>348.50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380127.148</v>
      </c>
      <c r="U306" s="440">
        <v>3146317.459</v>
      </c>
      <c r="V306" s="441"/>
      <c r="W306" s="436"/>
      <c r="X306" s="436" t="s">
        <v>762</v>
      </c>
      <c r="Y306" s="436" t="s">
        <v>762</v>
      </c>
      <c r="Z306" s="436" t="s">
        <v>757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1030</v>
      </c>
      <c r="Y307" s="436" t="s">
        <v>1030</v>
      </c>
      <c r="Z307" s="436" t="s">
        <v>1030</v>
      </c>
      <c r="AA307" s="436"/>
      <c r="AC307" s="443">
        <f t="shared" si="1"/>
        <v>8.294499857142856</v>
      </c>
    </row>
    <row r="308" spans="1:29" ht="19.5" customHeight="1">
      <c r="A308" s="436">
        <f>A306+1</f>
        <v>150</v>
      </c>
      <c r="B308" s="436" t="s">
        <v>1030</v>
      </c>
      <c r="C308" s="436" t="s">
        <v>420</v>
      </c>
      <c r="D308" s="436" t="s">
        <v>250</v>
      </c>
      <c r="E308" s="437">
        <v>382</v>
      </c>
      <c r="F308" s="453" t="s">
        <v>1030</v>
      </c>
      <c r="G308" s="439"/>
      <c r="H308" s="437"/>
      <c r="I308" s="437"/>
      <c r="J308" s="438">
        <v>230.744</v>
      </c>
      <c r="K308" s="436" t="s">
        <v>1030</v>
      </c>
      <c r="L308" s="442">
        <f>H307+H309</f>
        <v>761</v>
      </c>
      <c r="M308" s="439">
        <v>380.50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380501.529</v>
      </c>
      <c r="U308" s="440">
        <v>3146258.473</v>
      </c>
      <c r="V308" s="441"/>
      <c r="W308" s="436"/>
      <c r="X308" s="436" t="s">
        <v>1131</v>
      </c>
      <c r="Y308" s="436" t="s">
        <v>762</v>
      </c>
      <c r="Z308" s="436" t="s">
        <v>757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1132</v>
      </c>
      <c r="W309" s="436"/>
      <c r="X309" s="436" t="s">
        <v>1030</v>
      </c>
      <c r="Y309" s="436" t="s">
        <v>1030</v>
      </c>
      <c r="Z309" s="436" t="s">
        <v>1030</v>
      </c>
      <c r="AA309" s="436"/>
      <c r="AC309" s="443">
        <f t="shared" si="1"/>
        <v>8.349071285714285</v>
      </c>
    </row>
    <row r="310" spans="1:29" ht="19.5" customHeight="1">
      <c r="A310" s="436">
        <f>A308+1</f>
        <v>151</v>
      </c>
      <c r="B310" s="436" t="s">
        <v>1030</v>
      </c>
      <c r="C310" s="436" t="s">
        <v>421</v>
      </c>
      <c r="D310" s="436" t="s">
        <v>250</v>
      </c>
      <c r="E310" s="437">
        <v>353.645</v>
      </c>
      <c r="F310" s="453" t="s">
        <v>1030</v>
      </c>
      <c r="G310" s="439"/>
      <c r="H310" s="437"/>
      <c r="I310" s="437"/>
      <c r="J310" s="438">
        <v>230.33</v>
      </c>
      <c r="K310" s="436" t="s">
        <v>1030</v>
      </c>
      <c r="L310" s="442">
        <f>H309+H311</f>
        <v>735.645</v>
      </c>
      <c r="M310" s="439">
        <v>367.8225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</v>
      </c>
      <c r="U310" s="440">
        <v>3146199.02</v>
      </c>
      <c r="V310" s="441"/>
      <c r="W310" s="436"/>
      <c r="X310" s="436" t="s">
        <v>1131</v>
      </c>
      <c r="Y310" s="436" t="s">
        <v>762</v>
      </c>
      <c r="Z310" s="436" t="s">
        <v>757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353.645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1030</v>
      </c>
      <c r="Y311" s="436" t="s">
        <v>1030</v>
      </c>
      <c r="Z311" s="436" t="s">
        <v>1030</v>
      </c>
      <c r="AA311" s="436"/>
      <c r="AC311" s="443">
        <f t="shared" si="1"/>
        <v>8.399591999999998</v>
      </c>
    </row>
    <row r="312" spans="1:29" ht="19.5" customHeight="1">
      <c r="A312" s="444">
        <f>A310+1</f>
        <v>152</v>
      </c>
      <c r="B312" s="444" t="s">
        <v>1133</v>
      </c>
      <c r="C312" s="444" t="s">
        <v>422</v>
      </c>
      <c r="D312" s="444" t="s">
        <v>368</v>
      </c>
      <c r="E312" s="445">
        <v>247.381</v>
      </c>
      <c r="F312" s="454" t="s">
        <v>1030</v>
      </c>
      <c r="G312" s="446">
        <f>SUM(H302:H311)</f>
        <v>1760.644</v>
      </c>
      <c r="H312" s="445"/>
      <c r="I312" s="445"/>
      <c r="J312" s="447">
        <v>231.35</v>
      </c>
      <c r="K312" s="444" t="s">
        <v>1134</v>
      </c>
      <c r="L312" s="448">
        <f>H311+H313</f>
        <v>601.026</v>
      </c>
      <c r="M312" s="446">
        <v>300.513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1135</v>
      </c>
      <c r="Y312" s="444" t="s">
        <v>762</v>
      </c>
      <c r="Z312" s="444" t="s">
        <v>757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59044.52499999999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1136</v>
      </c>
      <c r="W313" s="444"/>
      <c r="X313" s="444" t="s">
        <v>1030</v>
      </c>
      <c r="Y313" s="444" t="s">
        <v>1030</v>
      </c>
      <c r="Z313" s="444" t="s">
        <v>1030</v>
      </c>
      <c r="AA313" s="444"/>
      <c r="AC313" s="443">
        <f t="shared" si="1"/>
        <v>8.434932142857141</v>
      </c>
    </row>
    <row r="314" spans="1:29" ht="19.5" customHeight="1">
      <c r="A314" s="444">
        <f>A312+1</f>
        <v>153</v>
      </c>
      <c r="B314" s="444" t="s">
        <v>1137</v>
      </c>
      <c r="C314" s="444" t="s">
        <v>423</v>
      </c>
      <c r="D314" s="444" t="s">
        <v>368</v>
      </c>
      <c r="E314" s="445">
        <v>258</v>
      </c>
      <c r="F314" s="454" t="s">
        <v>1030</v>
      </c>
      <c r="G314" s="446">
        <f>SUM(H312:H313)</f>
        <v>247.381</v>
      </c>
      <c r="H314" s="445"/>
      <c r="I314" s="445"/>
      <c r="J314" s="447">
        <v>234.84</v>
      </c>
      <c r="K314" s="444" t="s">
        <v>1138</v>
      </c>
      <c r="L314" s="448">
        <f>H313+H315</f>
        <v>505.381</v>
      </c>
      <c r="M314" s="446">
        <v>252.6905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1135</v>
      </c>
      <c r="Y314" s="444" t="s">
        <v>762</v>
      </c>
      <c r="Z314" s="444" t="s">
        <v>757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59302.52499999999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1030</v>
      </c>
      <c r="Y315" s="436" t="s">
        <v>1030</v>
      </c>
      <c r="Z315" s="436" t="s">
        <v>1030</v>
      </c>
      <c r="AA315" s="436"/>
      <c r="AC315" s="443">
        <f t="shared" si="1"/>
        <v>8.471789285714284</v>
      </c>
    </row>
    <row r="316" spans="1:29" ht="19.5" customHeight="1">
      <c r="A316" s="436">
        <f>A314+1</f>
        <v>154</v>
      </c>
      <c r="B316" s="436" t="s">
        <v>1030</v>
      </c>
      <c r="C316" s="436" t="s">
        <v>424</v>
      </c>
      <c r="D316" s="436" t="s">
        <v>246</v>
      </c>
      <c r="E316" s="437">
        <v>452.894</v>
      </c>
      <c r="F316" s="453" t="s">
        <v>1030</v>
      </c>
      <c r="G316" s="439"/>
      <c r="H316" s="437"/>
      <c r="I316" s="437"/>
      <c r="J316" s="438">
        <v>234.828</v>
      </c>
      <c r="K316" s="436" t="s">
        <v>1030</v>
      </c>
      <c r="L316" s="442">
        <f>H315+H317</f>
        <v>710.894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381689.512</v>
      </c>
      <c r="U316" s="440">
        <v>3145978.995</v>
      </c>
      <c r="V316" s="441"/>
      <c r="W316" s="436"/>
      <c r="X316" s="436" t="s">
        <v>1135</v>
      </c>
      <c r="Y316" s="436" t="s">
        <v>762</v>
      </c>
      <c r="Z316" s="436" t="s">
        <v>757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</v>
      </c>
      <c r="I317" s="437">
        <f>H317+I315</f>
        <v>59755.41899999999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1043</v>
      </c>
      <c r="W317" s="436"/>
      <c r="X317" s="436" t="s">
        <v>1030</v>
      </c>
      <c r="Y317" s="436" t="s">
        <v>1030</v>
      </c>
      <c r="Z317" s="436" t="s">
        <v>1030</v>
      </c>
      <c r="AA317" s="436"/>
      <c r="AC317" s="443">
        <f t="shared" si="1"/>
        <v>8.536488428571428</v>
      </c>
    </row>
    <row r="318" spans="1:29" ht="19.5" customHeight="1">
      <c r="A318" s="444">
        <f>A316+1</f>
        <v>155</v>
      </c>
      <c r="B318" s="444" t="s">
        <v>1139</v>
      </c>
      <c r="C318" s="444" t="s">
        <v>425</v>
      </c>
      <c r="D318" s="444" t="s">
        <v>426</v>
      </c>
      <c r="E318" s="445">
        <v>217.368</v>
      </c>
      <c r="F318" s="454">
        <v>2</v>
      </c>
      <c r="G318" s="446">
        <f>SUM(H314:H317)</f>
        <v>710.894</v>
      </c>
      <c r="H318" s="445"/>
      <c r="I318" s="445"/>
      <c r="J318" s="447">
        <v>233.63</v>
      </c>
      <c r="K318" s="444" t="s">
        <v>1140</v>
      </c>
      <c r="L318" s="448">
        <f>H317+H319</f>
        <v>670.262</v>
      </c>
      <c r="M318" s="446">
        <v>335.131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1135</v>
      </c>
      <c r="Y318" s="444" t="s">
        <v>762</v>
      </c>
      <c r="Z318" s="444" t="s">
        <v>757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217.368</v>
      </c>
      <c r="I319" s="445">
        <f>H319+I317</f>
        <v>59972.78699999999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1141</v>
      </c>
      <c r="W319" s="444"/>
      <c r="X319" s="444" t="s">
        <v>1030</v>
      </c>
      <c r="Y319" s="444" t="s">
        <v>1030</v>
      </c>
      <c r="Z319" s="444" t="s">
        <v>1030</v>
      </c>
      <c r="AA319" s="444"/>
      <c r="AC319" s="443">
        <f t="shared" si="1"/>
        <v>8.567540999999999</v>
      </c>
    </row>
    <row r="320" spans="1:29" ht="19.5" customHeight="1">
      <c r="A320" s="444">
        <f>A318+1</f>
        <v>156</v>
      </c>
      <c r="B320" s="444" t="s">
        <v>1142</v>
      </c>
      <c r="C320" s="444" t="s">
        <v>427</v>
      </c>
      <c r="D320" s="444" t="s">
        <v>426</v>
      </c>
      <c r="E320" s="445">
        <v>368</v>
      </c>
      <c r="F320" s="454">
        <v>2</v>
      </c>
      <c r="G320" s="446">
        <f>SUM(H318:H319)</f>
        <v>217.368</v>
      </c>
      <c r="H320" s="445"/>
      <c r="I320" s="445"/>
      <c r="J320" s="447">
        <v>233.11</v>
      </c>
      <c r="K320" s="444" t="s">
        <v>1143</v>
      </c>
      <c r="L320" s="448">
        <f>H319+H321</f>
        <v>585.3679999999999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1135</v>
      </c>
      <c r="Y320" s="444" t="s">
        <v>762</v>
      </c>
      <c r="Z320" s="444" t="s">
        <v>757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1054</v>
      </c>
      <c r="W321" s="436"/>
      <c r="X321" s="436" t="s">
        <v>1030</v>
      </c>
      <c r="Y321" s="436" t="s">
        <v>1030</v>
      </c>
      <c r="Z321" s="436" t="s">
        <v>1030</v>
      </c>
      <c r="AA321" s="436"/>
      <c r="AC321" s="443">
        <f t="shared" si="1"/>
        <v>8.620112428571428</v>
      </c>
    </row>
    <row r="322" spans="1:29" ht="19.5" customHeight="1">
      <c r="A322" s="436">
        <f>A320+1</f>
        <v>157</v>
      </c>
      <c r="B322" s="436" t="s">
        <v>1030</v>
      </c>
      <c r="C322" s="436" t="s">
        <v>428</v>
      </c>
      <c r="D322" s="436" t="s">
        <v>263</v>
      </c>
      <c r="E322" s="437">
        <v>397</v>
      </c>
      <c r="F322" s="453" t="s">
        <v>1030</v>
      </c>
      <c r="G322" s="439">
        <f>SUM(H320:H321)</f>
        <v>368</v>
      </c>
      <c r="H322" s="437"/>
      <c r="I322" s="437"/>
      <c r="J322" s="438">
        <v>235.37</v>
      </c>
      <c r="K322" s="436" t="s">
        <v>1030</v>
      </c>
      <c r="L322" s="442">
        <f>H321+H323</f>
        <v>765</v>
      </c>
      <c r="M322" s="439">
        <v>382.50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382679.898</v>
      </c>
      <c r="U322" s="440">
        <v>3145894.497</v>
      </c>
      <c r="V322" s="441"/>
      <c r="W322" s="436"/>
      <c r="X322" s="436" t="s">
        <v>1135</v>
      </c>
      <c r="Y322" s="436" t="s">
        <v>762</v>
      </c>
      <c r="Z322" s="436" t="s">
        <v>757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1081</v>
      </c>
      <c r="W323" s="436"/>
      <c r="X323" s="436" t="s">
        <v>1030</v>
      </c>
      <c r="Y323" s="436" t="s">
        <v>1030</v>
      </c>
      <c r="Z323" s="436" t="s">
        <v>1030</v>
      </c>
      <c r="AA323" s="436"/>
      <c r="AC323" s="443">
        <f t="shared" si="1"/>
        <v>8.676826714285713</v>
      </c>
    </row>
    <row r="324" spans="1:29" ht="19.5" customHeight="1">
      <c r="A324" s="436">
        <f>A322+1</f>
        <v>158</v>
      </c>
      <c r="B324" s="436"/>
      <c r="C324" s="436" t="s">
        <v>429</v>
      </c>
      <c r="D324" s="436" t="s">
        <v>231</v>
      </c>
      <c r="E324" s="437">
        <v>332</v>
      </c>
      <c r="F324" s="453" t="s">
        <v>1030</v>
      </c>
      <c r="G324" s="439"/>
      <c r="H324" s="437"/>
      <c r="I324" s="437"/>
      <c r="J324" s="438">
        <v>235.004</v>
      </c>
      <c r="K324" s="436" t="s">
        <v>1030</v>
      </c>
      <c r="L324" s="442">
        <f>H323+H325</f>
        <v>729</v>
      </c>
      <c r="M324" s="439">
        <v>364.50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383067.035</v>
      </c>
      <c r="U324" s="440">
        <v>3145982.437</v>
      </c>
      <c r="V324" s="441"/>
      <c r="W324" s="436"/>
      <c r="X324" s="436" t="s">
        <v>1135</v>
      </c>
      <c r="Y324" s="436" t="s">
        <v>762</v>
      </c>
      <c r="Z324" s="436" t="s">
        <v>757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1030</v>
      </c>
      <c r="Y325" s="436" t="s">
        <v>1030</v>
      </c>
      <c r="Z325" s="436" t="s">
        <v>1030</v>
      </c>
      <c r="AA325" s="436"/>
      <c r="AC325" s="443">
        <f t="shared" si="1"/>
        <v>8.724255285714284</v>
      </c>
    </row>
    <row r="326" spans="1:29" ht="19.5" customHeight="1">
      <c r="A326" s="436">
        <f>A324+1</f>
        <v>159</v>
      </c>
      <c r="B326" s="436" t="s">
        <v>1030</v>
      </c>
      <c r="C326" s="436" t="s">
        <v>432</v>
      </c>
      <c r="D326" s="436" t="s">
        <v>238</v>
      </c>
      <c r="E326" s="437">
        <v>338.643</v>
      </c>
      <c r="F326" s="453" t="s">
        <v>1030</v>
      </c>
      <c r="G326" s="439"/>
      <c r="H326" s="437"/>
      <c r="I326" s="437"/>
      <c r="J326" s="438">
        <v>232.261</v>
      </c>
      <c r="K326" s="436" t="s">
        <v>1030</v>
      </c>
      <c r="L326" s="442">
        <f>H325+H327</f>
        <v>670.643</v>
      </c>
      <c r="M326" s="439">
        <v>335.3215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</v>
      </c>
      <c r="U326" s="440">
        <v>3146055.979</v>
      </c>
      <c r="V326" s="441"/>
      <c r="W326" s="436"/>
      <c r="X326" s="436" t="s">
        <v>1135</v>
      </c>
      <c r="Y326" s="436" t="s">
        <v>762</v>
      </c>
      <c r="Z326" s="436" t="s">
        <v>757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338.643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1054</v>
      </c>
      <c r="W327" s="436"/>
      <c r="X327" s="436" t="s">
        <v>1030</v>
      </c>
      <c r="Y327" s="436" t="s">
        <v>1030</v>
      </c>
      <c r="Z327" s="436" t="s">
        <v>1030</v>
      </c>
      <c r="AA327" s="436"/>
      <c r="AC327" s="443">
        <f t="shared" si="1"/>
        <v>8.772632857142854</v>
      </c>
    </row>
    <row r="328" spans="1:29" ht="19.5" customHeight="1">
      <c r="A328" s="436">
        <f>A326+1</f>
        <v>160</v>
      </c>
      <c r="B328" s="436" t="s">
        <v>1144</v>
      </c>
      <c r="C328" s="436" t="s">
        <v>433</v>
      </c>
      <c r="D328" s="436" t="s">
        <v>276</v>
      </c>
      <c r="E328" s="437">
        <v>421</v>
      </c>
      <c r="F328" s="453" t="s">
        <v>1030</v>
      </c>
      <c r="G328" s="439">
        <f>SUM(H322:H327)</f>
        <v>1067.643</v>
      </c>
      <c r="H328" s="437"/>
      <c r="I328" s="437"/>
      <c r="J328" s="438">
        <v>231.759</v>
      </c>
      <c r="K328" s="436" t="s">
        <v>1145</v>
      </c>
      <c r="L328" s="442">
        <f>H327+H329</f>
        <v>759.643</v>
      </c>
      <c r="M328" s="439">
        <v>379.8215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383721.018</v>
      </c>
      <c r="U328" s="440">
        <v>3146130.993</v>
      </c>
      <c r="V328" s="441"/>
      <c r="W328" s="436"/>
      <c r="X328" s="436" t="s">
        <v>1135</v>
      </c>
      <c r="Y328" s="436" t="s">
        <v>762</v>
      </c>
      <c r="Z328" s="436" t="s">
        <v>757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1146</v>
      </c>
      <c r="W329" s="436"/>
      <c r="X329" s="436" t="s">
        <v>1030</v>
      </c>
      <c r="Y329" s="436" t="s">
        <v>1030</v>
      </c>
      <c r="Z329" s="436" t="s">
        <v>1030</v>
      </c>
      <c r="AA329" s="436"/>
      <c r="AC329" s="443">
        <f t="shared" si="1"/>
        <v>8.832775714285713</v>
      </c>
    </row>
    <row r="330" spans="1:29" ht="19.5" customHeight="1">
      <c r="A330" s="436">
        <f>A328+1</f>
        <v>161</v>
      </c>
      <c r="B330" s="436" t="s">
        <v>1030</v>
      </c>
      <c r="C330" s="436" t="s">
        <v>434</v>
      </c>
      <c r="D330" s="436" t="s">
        <v>244</v>
      </c>
      <c r="E330" s="437">
        <v>400</v>
      </c>
      <c r="F330" s="453"/>
      <c r="G330" s="439"/>
      <c r="H330" s="437"/>
      <c r="I330" s="437"/>
      <c r="J330" s="438">
        <v>233.991</v>
      </c>
      <c r="K330" s="436"/>
      <c r="L330" s="442">
        <f>H329+H331</f>
        <v>821</v>
      </c>
      <c r="M330" s="439">
        <v>410.50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</v>
      </c>
      <c r="U330" s="440">
        <v>3146295.51</v>
      </c>
      <c r="V330" s="441"/>
      <c r="W330" s="436"/>
      <c r="X330" s="436" t="s">
        <v>1135</v>
      </c>
      <c r="Y330" s="436" t="s">
        <v>762</v>
      </c>
      <c r="Z330" s="436" t="s">
        <v>757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1030</v>
      </c>
      <c r="Y331" s="436" t="s">
        <v>1030</v>
      </c>
      <c r="Z331" s="436" t="s">
        <v>1030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1030</v>
      </c>
      <c r="C332" s="436" t="s">
        <v>435</v>
      </c>
      <c r="D332" s="436" t="s">
        <v>257</v>
      </c>
      <c r="E332" s="437">
        <v>396</v>
      </c>
      <c r="F332" s="453"/>
      <c r="G332" s="439"/>
      <c r="H332" s="437"/>
      <c r="I332" s="437"/>
      <c r="J332" s="438">
        <v>234.972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384476.736</v>
      </c>
      <c r="U332" s="440">
        <v>3146451.822</v>
      </c>
      <c r="V332" s="441"/>
      <c r="W332" s="436"/>
      <c r="X332" s="436" t="s">
        <v>1135</v>
      </c>
      <c r="Y332" s="436" t="s">
        <v>762</v>
      </c>
      <c r="Z332" s="436" t="s">
        <v>757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1064</v>
      </c>
      <c r="W333" s="436"/>
      <c r="X333" s="436" t="s">
        <v>1030</v>
      </c>
      <c r="Y333" s="436" t="s">
        <v>1030</v>
      </c>
      <c r="Z333" s="436" t="s">
        <v>1030</v>
      </c>
      <c r="AA333" s="436"/>
      <c r="AC333" s="443">
        <f t="shared" si="1"/>
        <v>8.946489999999997</v>
      </c>
    </row>
    <row r="334" spans="1:29" ht="19.5" customHeight="1">
      <c r="A334" s="436">
        <f>A332+1</f>
        <v>163</v>
      </c>
      <c r="B334" s="436" t="s">
        <v>1030</v>
      </c>
      <c r="C334" s="436" t="s">
        <v>436</v>
      </c>
      <c r="D334" s="436" t="s">
        <v>250</v>
      </c>
      <c r="E334" s="437">
        <v>378</v>
      </c>
      <c r="F334" s="453"/>
      <c r="G334" s="439"/>
      <c r="H334" s="437"/>
      <c r="I334" s="437"/>
      <c r="J334" s="438">
        <v>236.754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</v>
      </c>
      <c r="U334" s="440">
        <v>3146606.57</v>
      </c>
      <c r="V334" s="441"/>
      <c r="W334" s="436"/>
      <c r="X334" s="436" t="s">
        <v>1135</v>
      </c>
      <c r="Y334" s="436" t="s">
        <v>762</v>
      </c>
      <c r="Z334" s="436" t="s">
        <v>757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1147</v>
      </c>
      <c r="W335" s="436"/>
      <c r="X335" s="436" t="s">
        <v>1030</v>
      </c>
      <c r="Y335" s="436" t="s">
        <v>1030</v>
      </c>
      <c r="Z335" s="436" t="s">
        <v>1030</v>
      </c>
      <c r="AA335" s="436"/>
      <c r="AC335" s="443">
        <f t="shared" si="1"/>
        <v>9.000489999999997</v>
      </c>
    </row>
    <row r="336" spans="1:29" ht="19.5" customHeight="1">
      <c r="A336" s="436">
        <f>A334+1</f>
        <v>164</v>
      </c>
      <c r="B336" s="436" t="s">
        <v>1030</v>
      </c>
      <c r="C336" s="436" t="s">
        <v>439</v>
      </c>
      <c r="D336" s="436" t="s">
        <v>250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385189.192</v>
      </c>
      <c r="U336" s="440">
        <v>3146754.284</v>
      </c>
      <c r="V336" s="441"/>
      <c r="W336" s="436"/>
      <c r="X336" s="436" t="s">
        <v>1148</v>
      </c>
      <c r="Y336" s="436" t="s">
        <v>762</v>
      </c>
      <c r="Z336" s="436" t="s">
        <v>757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1149</v>
      </c>
      <c r="W337" s="436"/>
      <c r="X337" s="436" t="s">
        <v>1030</v>
      </c>
      <c r="Y337" s="436" t="s">
        <v>1030</v>
      </c>
      <c r="Z337" s="436" t="s">
        <v>1030</v>
      </c>
      <c r="AA337" s="436"/>
      <c r="AC337" s="443">
        <f t="shared" si="1"/>
        <v>9.055632857142855</v>
      </c>
    </row>
    <row r="338" spans="1:29" ht="19.5" customHeight="1">
      <c r="A338" s="436">
        <f>A336+1</f>
        <v>165</v>
      </c>
      <c r="B338" s="436" t="s">
        <v>1030</v>
      </c>
      <c r="C338" s="436" t="s">
        <v>440</v>
      </c>
      <c r="D338" s="436" t="s">
        <v>250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</v>
      </c>
      <c r="U338" s="440">
        <v>3146905.124</v>
      </c>
      <c r="V338" s="441"/>
      <c r="W338" s="436"/>
      <c r="X338" s="436" t="s">
        <v>1148</v>
      </c>
      <c r="Y338" s="436" t="s">
        <v>762</v>
      </c>
      <c r="Z338" s="436" t="s">
        <v>757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1064</v>
      </c>
      <c r="W339" s="436"/>
      <c r="X339" s="436" t="s">
        <v>1030</v>
      </c>
      <c r="Y339" s="436" t="s">
        <v>1030</v>
      </c>
      <c r="Z339" s="436" t="s">
        <v>1030</v>
      </c>
      <c r="AA339" s="436"/>
      <c r="AC339" s="443">
        <f t="shared" si="1"/>
        <v>9.111061428571427</v>
      </c>
    </row>
    <row r="340" spans="1:29" ht="19.5" customHeight="1">
      <c r="A340" s="436">
        <f>A338+1</f>
        <v>166</v>
      </c>
      <c r="B340" s="436" t="s">
        <v>1030</v>
      </c>
      <c r="C340" s="436" t="s">
        <v>441</v>
      </c>
      <c r="D340" s="436" t="s">
        <v>250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390.50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3147056.746</v>
      </c>
      <c r="V340" s="441"/>
      <c r="W340" s="436"/>
      <c r="X340" s="436" t="s">
        <v>1148</v>
      </c>
      <c r="Y340" s="436" t="s">
        <v>762</v>
      </c>
      <c r="Z340" s="436" t="s">
        <v>757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1064</v>
      </c>
      <c r="W341" s="436"/>
      <c r="X341" s="436" t="s">
        <v>1030</v>
      </c>
      <c r="Y341" s="436" t="s">
        <v>1030</v>
      </c>
      <c r="Z341" s="436" t="s">
        <v>1030</v>
      </c>
      <c r="AA341" s="436"/>
      <c r="AC341" s="443">
        <f t="shared" si="1"/>
        <v>9.167204285714284</v>
      </c>
    </row>
    <row r="342" spans="1:29" ht="19.5" customHeight="1">
      <c r="A342" s="436">
        <f>A340+1</f>
        <v>167</v>
      </c>
      <c r="B342" s="436" t="s">
        <v>1030</v>
      </c>
      <c r="C342" s="436" t="s">
        <v>443</v>
      </c>
      <c r="D342" s="436" t="s">
        <v>244</v>
      </c>
      <c r="E342" s="437">
        <v>417.124</v>
      </c>
      <c r="F342" s="453"/>
      <c r="G342" s="439"/>
      <c r="H342" s="437"/>
      <c r="I342" s="437"/>
      <c r="J342" s="438">
        <v>231.258</v>
      </c>
      <c r="K342" s="436"/>
      <c r="L342" s="442">
        <f>H341+H343</f>
        <v>810.124</v>
      </c>
      <c r="M342" s="439">
        <v>405.062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386263.398</v>
      </c>
      <c r="U342" s="440">
        <v>3147210.321</v>
      </c>
      <c r="V342" s="441"/>
      <c r="W342" s="436"/>
      <c r="X342" s="436" t="s">
        <v>1148</v>
      </c>
      <c r="Y342" s="436" t="s">
        <v>762</v>
      </c>
      <c r="Z342" s="436" t="s">
        <v>757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</v>
      </c>
      <c r="I343" s="437">
        <f>H343+I341</f>
        <v>64587.55399999999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1030</v>
      </c>
      <c r="Y343" s="436" t="s">
        <v>1030</v>
      </c>
      <c r="Z343" s="436" t="s">
        <v>1030</v>
      </c>
      <c r="AA343" s="436"/>
      <c r="AC343" s="443">
        <f t="shared" si="1"/>
        <v>9.226793428571426</v>
      </c>
    </row>
    <row r="344" spans="1:29" ht="19.5" customHeight="1">
      <c r="A344" s="436">
        <f>A342+1</f>
        <v>168</v>
      </c>
      <c r="B344" s="436" t="s">
        <v>1150</v>
      </c>
      <c r="C344" s="436" t="s">
        <v>444</v>
      </c>
      <c r="D344" s="436" t="s">
        <v>276</v>
      </c>
      <c r="E344" s="437">
        <v>424</v>
      </c>
      <c r="F344" s="453"/>
      <c r="G344" s="439">
        <f>SUM(H328:H343)</f>
        <v>3179.124</v>
      </c>
      <c r="H344" s="437"/>
      <c r="I344" s="437"/>
      <c r="J344" s="438">
        <v>230.99</v>
      </c>
      <c r="K344" s="436" t="s">
        <v>1151</v>
      </c>
      <c r="L344" s="442">
        <f>H343+H345</f>
        <v>841.124</v>
      </c>
      <c r="M344" s="439">
        <v>420.562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386647.354</v>
      </c>
      <c r="U344" s="440">
        <v>3147373.324</v>
      </c>
      <c r="V344" s="441"/>
      <c r="W344" s="436"/>
      <c r="X344" s="436" t="s">
        <v>1148</v>
      </c>
      <c r="Y344" s="436" t="s">
        <v>762</v>
      </c>
      <c r="Z344" s="436" t="s">
        <v>757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1152</v>
      </c>
      <c r="W345" s="436"/>
      <c r="X345" s="436" t="s">
        <v>1030</v>
      </c>
      <c r="Y345" s="436" t="s">
        <v>1030</v>
      </c>
      <c r="Z345" s="436" t="s">
        <v>1030</v>
      </c>
      <c r="AA345" s="436"/>
      <c r="AC345" s="443">
        <f t="shared" si="1"/>
        <v>9.287364857142856</v>
      </c>
    </row>
    <row r="346" spans="1:29" ht="19.5" customHeight="1">
      <c r="A346" s="436">
        <f>A344+1</f>
        <v>169</v>
      </c>
      <c r="B346" s="436" t="s">
        <v>1030</v>
      </c>
      <c r="C346" s="436" t="s">
        <v>445</v>
      </c>
      <c r="D346" s="436" t="s">
        <v>244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1030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</v>
      </c>
      <c r="U346" s="440">
        <v>3147485.531</v>
      </c>
      <c r="V346" s="441"/>
      <c r="W346" s="436"/>
      <c r="X346" s="436" t="s">
        <v>1148</v>
      </c>
      <c r="Y346" s="436" t="s">
        <v>762</v>
      </c>
      <c r="Z346" s="436" t="s">
        <v>757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1030</v>
      </c>
      <c r="Y347" s="436" t="s">
        <v>1030</v>
      </c>
      <c r="Z347" s="436" t="s">
        <v>1030</v>
      </c>
      <c r="AA347" s="436"/>
      <c r="AC347" s="443">
        <f t="shared" si="1"/>
        <v>9.346793428571427</v>
      </c>
    </row>
    <row r="348" spans="1:29" ht="19.5" customHeight="1">
      <c r="A348" s="436">
        <f>A346+1</f>
        <v>170</v>
      </c>
      <c r="B348" s="436" t="s">
        <v>1030</v>
      </c>
      <c r="C348" s="436" t="s">
        <v>447</v>
      </c>
      <c r="D348" s="436" t="s">
        <v>257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1030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</v>
      </c>
      <c r="U348" s="440">
        <v>3147595.622</v>
      </c>
      <c r="V348" s="441"/>
      <c r="W348" s="436"/>
      <c r="X348" s="436" t="s">
        <v>1148</v>
      </c>
      <c r="Y348" s="436" t="s">
        <v>762</v>
      </c>
      <c r="Z348" s="436" t="s">
        <v>757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1153</v>
      </c>
      <c r="W349" s="436"/>
      <c r="X349" s="436" t="s">
        <v>1030</v>
      </c>
      <c r="Y349" s="436" t="s">
        <v>1030</v>
      </c>
      <c r="Z349" s="436" t="s">
        <v>1030</v>
      </c>
      <c r="AA349" s="436"/>
      <c r="AC349" s="443">
        <f t="shared" si="1"/>
        <v>9.407364857142856</v>
      </c>
    </row>
    <row r="350" spans="1:29" ht="19.5" customHeight="1">
      <c r="A350" s="436">
        <f>A348+1</f>
        <v>171</v>
      </c>
      <c r="B350" s="436" t="s">
        <v>1030</v>
      </c>
      <c r="C350" s="436" t="s">
        <v>448</v>
      </c>
      <c r="D350" s="436" t="s">
        <v>244</v>
      </c>
      <c r="E350" s="437">
        <v>412</v>
      </c>
      <c r="F350" s="453"/>
      <c r="G350" s="439"/>
      <c r="H350" s="437"/>
      <c r="I350" s="437"/>
      <c r="J350" s="438">
        <v>230.838</v>
      </c>
      <c r="K350" s="436" t="s">
        <v>1030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387866.289</v>
      </c>
      <c r="U350" s="440">
        <v>3147707.829</v>
      </c>
      <c r="V350" s="441"/>
      <c r="W350" s="436"/>
      <c r="X350" s="436" t="s">
        <v>1148</v>
      </c>
      <c r="Y350" s="436" t="s">
        <v>762</v>
      </c>
      <c r="Z350" s="436" t="s">
        <v>757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1030</v>
      </c>
      <c r="Y351" s="436" t="s">
        <v>1030</v>
      </c>
      <c r="Z351" s="436" t="s">
        <v>1030</v>
      </c>
      <c r="AA351" s="436"/>
      <c r="AC351" s="443">
        <f t="shared" si="1"/>
        <v>9.466221999999998</v>
      </c>
    </row>
    <row r="352" spans="1:29" ht="19.5" customHeight="1">
      <c r="A352" s="436">
        <f>A350+1</f>
        <v>172</v>
      </c>
      <c r="B352" s="436" t="s">
        <v>1030</v>
      </c>
      <c r="C352" s="436" t="s">
        <v>449</v>
      </c>
      <c r="D352" s="436" t="s">
        <v>250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1030</v>
      </c>
      <c r="L352" s="442">
        <f>H351+H353</f>
        <v>821</v>
      </c>
      <c r="M352" s="439">
        <v>410.50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388263.60</v>
      </c>
      <c r="U352" s="440">
        <v>3147816.861</v>
      </c>
      <c r="V352" s="441"/>
      <c r="W352" s="436"/>
      <c r="X352" s="436" t="s">
        <v>1148</v>
      </c>
      <c r="Y352" s="436" t="s">
        <v>762</v>
      </c>
      <c r="Z352" s="436" t="s">
        <v>757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1043</v>
      </c>
      <c r="W353" s="436"/>
      <c r="X353" s="436" t="s">
        <v>1030</v>
      </c>
      <c r="Y353" s="436" t="s">
        <v>1030</v>
      </c>
      <c r="Z353" s="436" t="s">
        <v>1030</v>
      </c>
      <c r="AA353" s="436"/>
      <c r="AC353" s="443">
        <f t="shared" si="1"/>
        <v>9.52465057142857</v>
      </c>
    </row>
    <row r="354" spans="1:29" ht="19.5" customHeight="1">
      <c r="A354" s="436">
        <f>A352+1</f>
        <v>173</v>
      </c>
      <c r="B354" s="436" t="s">
        <v>1030</v>
      </c>
      <c r="C354" s="436" t="s">
        <v>452</v>
      </c>
      <c r="D354" s="436" t="s">
        <v>257</v>
      </c>
      <c r="E354" s="437">
        <v>396</v>
      </c>
      <c r="F354" s="453"/>
      <c r="G354" s="439"/>
      <c r="H354" s="437"/>
      <c r="I354" s="437"/>
      <c r="J354" s="438">
        <v>233.669</v>
      </c>
      <c r="K354" s="436" t="s">
        <v>1030</v>
      </c>
      <c r="L354" s="442">
        <f>H353+H355</f>
        <v>805</v>
      </c>
      <c r="M354" s="439">
        <v>402.50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388658.018</v>
      </c>
      <c r="U354" s="440">
        <v>3147925.099</v>
      </c>
      <c r="V354" s="441"/>
      <c r="W354" s="436"/>
      <c r="X354" s="436" t="s">
        <v>1148</v>
      </c>
      <c r="Y354" s="436" t="s">
        <v>762</v>
      </c>
      <c r="Z354" s="436" t="s">
        <v>757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1152</v>
      </c>
      <c r="W355" s="436"/>
      <c r="X355" s="436" t="s">
        <v>1030</v>
      </c>
      <c r="Y355" s="436" t="s">
        <v>1030</v>
      </c>
      <c r="Z355" s="436" t="s">
        <v>1030</v>
      </c>
      <c r="AA355" s="436"/>
      <c r="AC355" s="443">
        <f t="shared" si="1"/>
        <v>9.581221999999999</v>
      </c>
    </row>
    <row r="356" spans="1:29" ht="19.5" customHeight="1">
      <c r="A356" s="436">
        <f>A354+1</f>
        <v>174</v>
      </c>
      <c r="B356" s="436" t="s">
        <v>1030</v>
      </c>
      <c r="C356" s="436" t="s">
        <v>454</v>
      </c>
      <c r="D356" s="436" t="s">
        <v>250</v>
      </c>
      <c r="E356" s="437">
        <v>419</v>
      </c>
      <c r="F356" s="453"/>
      <c r="G356" s="439"/>
      <c r="H356" s="437"/>
      <c r="I356" s="437"/>
      <c r="J356" s="438">
        <v>230.663</v>
      </c>
      <c r="K356" s="436" t="s">
        <v>1030</v>
      </c>
      <c r="L356" s="442">
        <f>H355+H357</f>
        <v>815</v>
      </c>
      <c r="M356" s="439">
        <v>407.50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389039.899</v>
      </c>
      <c r="U356" s="440">
        <v>3148029.897</v>
      </c>
      <c r="V356" s="441"/>
      <c r="W356" s="436"/>
      <c r="X356" s="436" t="s">
        <v>1148</v>
      </c>
      <c r="Y356" s="436" t="s">
        <v>762</v>
      </c>
      <c r="Z356" s="436" t="s">
        <v>757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1043</v>
      </c>
      <c r="W357" s="436"/>
      <c r="X357" s="436" t="s">
        <v>1030</v>
      </c>
      <c r="Y357" s="436" t="s">
        <v>1030</v>
      </c>
      <c r="Z357" s="436" t="s">
        <v>1030</v>
      </c>
      <c r="AA357" s="436"/>
      <c r="AC357" s="443">
        <f t="shared" si="1"/>
        <v>9.64107914285714</v>
      </c>
    </row>
    <row r="358" spans="1:29" ht="19.5" customHeight="1">
      <c r="A358" s="436">
        <f>A356+1</f>
        <v>175</v>
      </c>
      <c r="B358" s="436" t="s">
        <v>1030</v>
      </c>
      <c r="C358" s="436" t="s">
        <v>456</v>
      </c>
      <c r="D358" s="436" t="s">
        <v>244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1030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</v>
      </c>
      <c r="U358" s="440">
        <v>3148140.781</v>
      </c>
      <c r="V358" s="441"/>
      <c r="W358" s="436"/>
      <c r="X358" s="436" t="s">
        <v>1148</v>
      </c>
      <c r="Y358" s="436" t="s">
        <v>762</v>
      </c>
      <c r="Z358" s="436" t="s">
        <v>757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1154</v>
      </c>
      <c r="W359" s="436"/>
      <c r="X359" s="436" t="s">
        <v>1030</v>
      </c>
      <c r="Y359" s="436" t="s">
        <v>1030</v>
      </c>
      <c r="Z359" s="436" t="s">
        <v>1030</v>
      </c>
      <c r="AA359" s="436"/>
      <c r="AC359" s="443">
        <f t="shared" si="1"/>
        <v>9.701221999999998</v>
      </c>
    </row>
    <row r="360" spans="1:29" ht="19.5" customHeight="1">
      <c r="A360" s="436">
        <f>A358+1</f>
        <v>176</v>
      </c>
      <c r="B360" s="436" t="s">
        <v>1030</v>
      </c>
      <c r="C360" s="436" t="s">
        <v>457</v>
      </c>
      <c r="D360" s="436" t="s">
        <v>250</v>
      </c>
      <c r="E360" s="437">
        <v>415</v>
      </c>
      <c r="F360" s="453"/>
      <c r="G360" s="439"/>
      <c r="H360" s="437"/>
      <c r="I360" s="437"/>
      <c r="J360" s="438">
        <v>232.605</v>
      </c>
      <c r="K360" s="436" t="s">
        <v>1030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3148252.195</v>
      </c>
      <c r="V360" s="441"/>
      <c r="W360" s="436"/>
      <c r="X360" s="436" t="s">
        <v>1148</v>
      </c>
      <c r="Y360" s="436" t="s">
        <v>762</v>
      </c>
      <c r="Z360" s="436" t="s">
        <v>757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1152</v>
      </c>
      <c r="W361" s="436"/>
      <c r="X361" s="436" t="s">
        <v>1030</v>
      </c>
      <c r="Y361" s="436" t="s">
        <v>1030</v>
      </c>
      <c r="Z361" s="436" t="s">
        <v>1030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459</v>
      </c>
      <c r="D362" s="436" t="s">
        <v>250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1030</v>
      </c>
      <c r="L362" s="442">
        <f>H361+H363</f>
        <v>803</v>
      </c>
      <c r="M362" s="439">
        <v>401.50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</v>
      </c>
      <c r="U362" s="440">
        <v>3148362.021</v>
      </c>
      <c r="V362" s="441"/>
      <c r="W362" s="436"/>
      <c r="X362" s="436" t="s">
        <v>1148</v>
      </c>
      <c r="Y362" s="436" t="s">
        <v>762</v>
      </c>
      <c r="Z362" s="436" t="s">
        <v>757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1030</v>
      </c>
      <c r="Y363" s="436" t="s">
        <v>1030</v>
      </c>
      <c r="Z363" s="436" t="s">
        <v>1030</v>
      </c>
      <c r="AA363" s="436"/>
      <c r="AC363" s="443">
        <f t="shared" si="1"/>
        <v>9.815936285714285</v>
      </c>
    </row>
    <row r="364" spans="1:29" ht="19.5" customHeight="1">
      <c r="A364" s="436">
        <f>A362+1</f>
        <v>178</v>
      </c>
      <c r="B364" s="436" t="s">
        <v>1030</v>
      </c>
      <c r="C364" s="436" t="s">
        <v>461</v>
      </c>
      <c r="D364" s="436" t="s">
        <v>250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1030</v>
      </c>
      <c r="L364" s="442">
        <f>H363+H365</f>
        <v>781</v>
      </c>
      <c r="M364" s="439">
        <v>390.50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3148464.701</v>
      </c>
      <c r="V364" s="441"/>
      <c r="W364" s="436"/>
      <c r="X364" s="436" t="s">
        <v>1148</v>
      </c>
      <c r="Y364" s="436" t="s">
        <v>762</v>
      </c>
      <c r="Z364" s="436" t="s">
        <v>757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1030</v>
      </c>
      <c r="Y365" s="436" t="s">
        <v>1030</v>
      </c>
      <c r="Z365" s="436" t="s">
        <v>1030</v>
      </c>
      <c r="AA365" s="436"/>
      <c r="AC365" s="443">
        <f t="shared" si="1"/>
        <v>9.87207914285714</v>
      </c>
    </row>
    <row r="366" spans="1:29" ht="19.5" customHeight="1">
      <c r="A366" s="436">
        <f>A364+1</f>
        <v>179</v>
      </c>
      <c r="B366" s="436" t="s">
        <v>1030</v>
      </c>
      <c r="C366" s="436" t="s">
        <v>463</v>
      </c>
      <c r="D366" s="436" t="s">
        <v>250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1030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</v>
      </c>
      <c r="V366" s="441"/>
      <c r="W366" s="436"/>
      <c r="X366" s="436" t="s">
        <v>1148</v>
      </c>
      <c r="Y366" s="436" t="s">
        <v>762</v>
      </c>
      <c r="Z366" s="436" t="s">
        <v>757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1154</v>
      </c>
      <c r="W367" s="436"/>
      <c r="X367" s="436" t="s">
        <v>1030</v>
      </c>
      <c r="Y367" s="436" t="s">
        <v>1030</v>
      </c>
      <c r="Z367" s="436" t="s">
        <v>1030</v>
      </c>
      <c r="AA367" s="436"/>
      <c r="AC367" s="443">
        <f t="shared" si="1"/>
        <v>9.925079142857141</v>
      </c>
    </row>
    <row r="368" spans="1:29" ht="19.5" customHeight="1">
      <c r="A368" s="436">
        <f>A366+1</f>
        <v>180</v>
      </c>
      <c r="B368" s="436" t="s">
        <v>1030</v>
      </c>
      <c r="C368" s="436" t="s">
        <v>464</v>
      </c>
      <c r="D368" s="436" t="s">
        <v>284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1030</v>
      </c>
      <c r="L368" s="442">
        <f>H367+H369</f>
        <v>757</v>
      </c>
      <c r="M368" s="439">
        <v>378.50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391361.083</v>
      </c>
      <c r="U368" s="440">
        <v>3148666.887</v>
      </c>
      <c r="V368" s="441"/>
      <c r="W368" s="436"/>
      <c r="X368" s="436" t="s">
        <v>1148</v>
      </c>
      <c r="Y368" s="436" t="s">
        <v>762</v>
      </c>
      <c r="Z368" s="436" t="s">
        <v>757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1030</v>
      </c>
      <c r="Y369" s="436" t="s">
        <v>1030</v>
      </c>
      <c r="Z369" s="436" t="s">
        <v>1030</v>
      </c>
      <c r="AA369" s="436"/>
      <c r="AC369" s="443">
        <f t="shared" si="1"/>
        <v>9.980221999999998</v>
      </c>
    </row>
    <row r="370" spans="1:29" ht="19.5" customHeight="1">
      <c r="A370" s="436">
        <f>A368+1</f>
        <v>181</v>
      </c>
      <c r="B370" s="436" t="s">
        <v>1030</v>
      </c>
      <c r="C370" s="436" t="s">
        <v>466</v>
      </c>
      <c r="D370" s="436" t="s">
        <v>250</v>
      </c>
      <c r="E370" s="437">
        <v>390</v>
      </c>
      <c r="F370" s="453"/>
      <c r="G370" s="439"/>
      <c r="H370" s="437"/>
      <c r="I370" s="437"/>
      <c r="J370" s="438">
        <v>231.324</v>
      </c>
      <c r="K370" s="436" t="s">
        <v>1030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</v>
      </c>
      <c r="V370" s="441"/>
      <c r="W370" s="436"/>
      <c r="X370" s="436" t="s">
        <v>1148</v>
      </c>
      <c r="Y370" s="436" t="s">
        <v>762</v>
      </c>
      <c r="Z370" s="436" t="s">
        <v>757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1155</v>
      </c>
      <c r="W371" s="436"/>
      <c r="X371" s="436" t="s">
        <v>1030</v>
      </c>
      <c r="Y371" s="436" t="s">
        <v>1030</v>
      </c>
      <c r="Z371" s="436" t="s">
        <v>1030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1030</v>
      </c>
      <c r="C372" s="436" t="s">
        <v>467</v>
      </c>
      <c r="D372" s="436" t="s">
        <v>250</v>
      </c>
      <c r="E372" s="437">
        <v>385</v>
      </c>
      <c r="F372" s="453"/>
      <c r="G372" s="439"/>
      <c r="H372" s="437"/>
      <c r="I372" s="437"/>
      <c r="J372" s="438">
        <v>230.414</v>
      </c>
      <c r="K372" s="436" t="s">
        <v>1030</v>
      </c>
      <c r="L372" s="442">
        <f>H371+H373</f>
        <v>775</v>
      </c>
      <c r="M372" s="439">
        <v>387.50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</v>
      </c>
      <c r="U372" s="440">
        <v>3148872.248</v>
      </c>
      <c r="V372" s="441"/>
      <c r="W372" s="436"/>
      <c r="X372" s="436" t="s">
        <v>1148</v>
      </c>
      <c r="Y372" s="436" t="s">
        <v>762</v>
      </c>
      <c r="Z372" s="436" t="s">
        <v>757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1030</v>
      </c>
      <c r="Y373" s="436" t="s">
        <v>1030</v>
      </c>
      <c r="Z373" s="436" t="s">
        <v>1030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1030</v>
      </c>
      <c r="C374" s="436" t="s">
        <v>468</v>
      </c>
      <c r="D374" s="436" t="s">
        <v>250</v>
      </c>
      <c r="E374" s="437">
        <v>343</v>
      </c>
      <c r="F374" s="453"/>
      <c r="G374" s="439"/>
      <c r="H374" s="437"/>
      <c r="I374" s="437"/>
      <c r="J374" s="438">
        <v>232.954</v>
      </c>
      <c r="K374" s="436" t="s">
        <v>1030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</v>
      </c>
      <c r="V374" s="441"/>
      <c r="W374" s="436"/>
      <c r="X374" s="436" t="s">
        <v>1148</v>
      </c>
      <c r="Y374" s="436" t="s">
        <v>762</v>
      </c>
      <c r="Z374" s="436" t="s">
        <v>757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1030</v>
      </c>
      <c r="Y375" s="436" t="s">
        <v>1030</v>
      </c>
      <c r="Z375" s="436" t="s">
        <v>1030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1030</v>
      </c>
      <c r="C376" s="436" t="s">
        <v>469</v>
      </c>
      <c r="D376" s="436" t="s">
        <v>250</v>
      </c>
      <c r="E376" s="437">
        <v>385</v>
      </c>
      <c r="F376" s="453"/>
      <c r="G376" s="439"/>
      <c r="H376" s="437"/>
      <c r="I376" s="437"/>
      <c r="J376" s="438">
        <v>233.188</v>
      </c>
      <c r="K376" s="436" t="s">
        <v>1030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</v>
      </c>
      <c r="U376" s="440">
        <v>3149064.906</v>
      </c>
      <c r="V376" s="441"/>
      <c r="W376" s="436"/>
      <c r="X376" s="436" t="s">
        <v>1156</v>
      </c>
      <c r="Y376" s="436" t="s">
        <v>762</v>
      </c>
      <c r="Z376" s="436" t="s">
        <v>757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1030</v>
      </c>
      <c r="Y377" s="436" t="s">
        <v>1030</v>
      </c>
      <c r="Z377" s="436" t="s">
        <v>1030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1030</v>
      </c>
      <c r="C378" s="436" t="s">
        <v>470</v>
      </c>
      <c r="D378" s="436" t="s">
        <v>250</v>
      </c>
      <c r="E378" s="437">
        <v>445</v>
      </c>
      <c r="F378" s="453"/>
      <c r="G378" s="439"/>
      <c r="H378" s="437"/>
      <c r="I378" s="437"/>
      <c r="J378" s="438">
        <v>235.116</v>
      </c>
      <c r="K378" s="436" t="s">
        <v>1030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3149166.792</v>
      </c>
      <c r="V378" s="441"/>
      <c r="W378" s="436"/>
      <c r="X378" s="436" t="s">
        <v>1156</v>
      </c>
      <c r="Y378" s="436" t="s">
        <v>762</v>
      </c>
      <c r="Z378" s="436" t="s">
        <v>757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1157</v>
      </c>
      <c r="W379" s="436"/>
      <c r="X379" s="436" t="s">
        <v>1030</v>
      </c>
      <c r="Y379" s="436" t="s">
        <v>1030</v>
      </c>
      <c r="Z379" s="436" t="s">
        <v>1030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1030</v>
      </c>
      <c r="C380" s="436" t="s">
        <v>471</v>
      </c>
      <c r="D380" s="436" t="s">
        <v>257</v>
      </c>
      <c r="E380" s="437">
        <v>395</v>
      </c>
      <c r="F380" s="453"/>
      <c r="G380" s="439"/>
      <c r="H380" s="437"/>
      <c r="I380" s="437"/>
      <c r="J380" s="438">
        <v>229.412</v>
      </c>
      <c r="K380" s="436" t="s">
        <v>1030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</v>
      </c>
      <c r="U380" s="440">
        <v>3149284.557</v>
      </c>
      <c r="V380" s="441"/>
      <c r="W380" s="436"/>
      <c r="X380" s="436" t="s">
        <v>1156</v>
      </c>
      <c r="Y380" s="436" t="s">
        <v>762</v>
      </c>
      <c r="Z380" s="436" t="s">
        <v>757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1030</v>
      </c>
      <c r="Y381" s="436" t="s">
        <v>1030</v>
      </c>
      <c r="Z381" s="436" t="s">
        <v>1030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1030</v>
      </c>
      <c r="C382" s="436" t="s">
        <v>472</v>
      </c>
      <c r="D382" s="436" t="s">
        <v>257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1030</v>
      </c>
      <c r="L382" s="442">
        <f>H381+H383</f>
        <v>811</v>
      </c>
      <c r="M382" s="439">
        <v>405.50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</v>
      </c>
      <c r="U382" s="440">
        <v>3149389.09</v>
      </c>
      <c r="V382" s="441"/>
      <c r="W382" s="436"/>
      <c r="X382" s="436" t="s">
        <v>1156</v>
      </c>
      <c r="Y382" s="436" t="s">
        <v>762</v>
      </c>
      <c r="Z382" s="436" t="s">
        <v>757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1158</v>
      </c>
      <c r="W383" s="436"/>
      <c r="X383" s="436" t="s">
        <v>1030</v>
      </c>
      <c r="Y383" s="436" t="s">
        <v>1030</v>
      </c>
      <c r="Z383" s="436" t="s">
        <v>1030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1030</v>
      </c>
      <c r="C384" s="436" t="s">
        <v>473</v>
      </c>
      <c r="D384" s="436" t="s">
        <v>250</v>
      </c>
      <c r="E384" s="437">
        <v>411</v>
      </c>
      <c r="F384" s="453"/>
      <c r="G384" s="439"/>
      <c r="H384" s="437"/>
      <c r="I384" s="437"/>
      <c r="J384" s="438">
        <v>229.564</v>
      </c>
      <c r="K384" s="436" t="s">
        <v>1030</v>
      </c>
      <c r="L384" s="442">
        <f>H383+H385</f>
        <v>827</v>
      </c>
      <c r="M384" s="439">
        <v>413.50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</v>
      </c>
      <c r="U384" s="440">
        <v>3149499.181</v>
      </c>
      <c r="V384" s="441"/>
      <c r="W384" s="436"/>
      <c r="X384" s="436" t="s">
        <v>1156</v>
      </c>
      <c r="Y384" s="436" t="s">
        <v>762</v>
      </c>
      <c r="Z384" s="436" t="s">
        <v>757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1030</v>
      </c>
      <c r="Y385" s="436" t="s">
        <v>1030</v>
      </c>
      <c r="Z385" s="436" t="s">
        <v>1030</v>
      </c>
      <c r="AA385" s="436"/>
      <c r="AC385" s="443">
        <f t="shared" si="1"/>
        <v>10.43307914285714</v>
      </c>
    </row>
    <row r="386" spans="1:29" ht="19.5" customHeight="1">
      <c r="A386" s="436">
        <f>A384+1</f>
        <v>189</v>
      </c>
      <c r="B386" s="436" t="s">
        <v>1030</v>
      </c>
      <c r="C386" s="436" t="s">
        <v>474</v>
      </c>
      <c r="D386" s="436" t="s">
        <v>257</v>
      </c>
      <c r="E386" s="437">
        <v>429</v>
      </c>
      <c r="F386" s="453"/>
      <c r="G386" s="439"/>
      <c r="H386" s="437"/>
      <c r="I386" s="437"/>
      <c r="J386" s="438">
        <v>229.901</v>
      </c>
      <c r="K386" s="436" t="s">
        <v>1030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394790.301</v>
      </c>
      <c r="U386" s="440">
        <v>3149607.948</v>
      </c>
      <c r="V386" s="441"/>
      <c r="W386" s="436"/>
      <c r="X386" s="436" t="s">
        <v>1159</v>
      </c>
      <c r="Y386" s="436" t="s">
        <v>762</v>
      </c>
      <c r="Z386" s="436" t="s">
        <v>757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1030</v>
      </c>
      <c r="Y387" s="436" t="s">
        <v>1030</v>
      </c>
      <c r="Z387" s="436" t="s">
        <v>1030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1030</v>
      </c>
      <c r="C388" s="436" t="s">
        <v>475</v>
      </c>
      <c r="D388" s="436" t="s">
        <v>257</v>
      </c>
      <c r="E388" s="437">
        <v>392.643</v>
      </c>
      <c r="F388" s="453"/>
      <c r="G388" s="439"/>
      <c r="H388" s="437"/>
      <c r="I388" s="437"/>
      <c r="J388" s="438">
        <v>230.601</v>
      </c>
      <c r="K388" s="436" t="s">
        <v>1030</v>
      </c>
      <c r="L388" s="442">
        <f>H387+H389</f>
        <v>821.643</v>
      </c>
      <c r="M388" s="439">
        <v>410.8215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395204.006</v>
      </c>
      <c r="U388" s="440">
        <v>3149721.479</v>
      </c>
      <c r="V388" s="441"/>
      <c r="W388" s="436"/>
      <c r="X388" s="436" t="s">
        <v>1159</v>
      </c>
      <c r="Y388" s="436" t="s">
        <v>762</v>
      </c>
      <c r="Z388" s="436" t="s">
        <v>757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392.643</v>
      </c>
      <c r="I389" s="437">
        <f>H389+I387</f>
        <v>73853.19699999999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1030</v>
      </c>
      <c r="Y389" s="436" t="s">
        <v>1030</v>
      </c>
      <c r="Z389" s="436" t="s">
        <v>1030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1160</v>
      </c>
      <c r="C390" s="436" t="s">
        <v>476</v>
      </c>
      <c r="D390" s="436" t="s">
        <v>276</v>
      </c>
      <c r="E390" s="437">
        <v>400.999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1161</v>
      </c>
      <c r="L390" s="442">
        <f>H389+H391</f>
        <v>793.642</v>
      </c>
      <c r="M390" s="439">
        <v>396.821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3149825.388</v>
      </c>
      <c r="V390" s="441"/>
      <c r="W390" s="436"/>
      <c r="X390" s="436" t="s">
        <v>1159</v>
      </c>
      <c r="Y390" s="436" t="s">
        <v>762</v>
      </c>
      <c r="Z390" s="436" t="s">
        <v>757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</v>
      </c>
      <c r="I391" s="437">
        <f>H391+I389</f>
        <v>74254.19599999998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1030</v>
      </c>
      <c r="Y391" s="436" t="s">
        <v>1030</v>
      </c>
      <c r="Z391" s="436" t="s">
        <v>1030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1030</v>
      </c>
      <c r="C392" s="436" t="s">
        <v>477</v>
      </c>
      <c r="D392" s="436" t="s">
        <v>257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1030</v>
      </c>
      <c r="L392" s="442">
        <f>H391+H393</f>
        <v>837.999</v>
      </c>
      <c r="M392" s="439">
        <v>418.9995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</v>
      </c>
      <c r="V392" s="441"/>
      <c r="W392" s="436"/>
      <c r="X392" s="436" t="s">
        <v>1156</v>
      </c>
      <c r="Y392" s="436" t="s">
        <v>762</v>
      </c>
      <c r="Z392" s="436" t="s">
        <v>757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1162</v>
      </c>
      <c r="W393" s="436"/>
      <c r="X393" s="436" t="s">
        <v>1030</v>
      </c>
      <c r="Y393" s="436" t="s">
        <v>1030</v>
      </c>
      <c r="Z393" s="436" t="s">
        <v>1030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1030</v>
      </c>
      <c r="C394" s="436" t="s">
        <v>478</v>
      </c>
      <c r="D394" s="436" t="s">
        <v>244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1030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</v>
      </c>
      <c r="V394" s="441"/>
      <c r="W394" s="436"/>
      <c r="X394" s="436" t="s">
        <v>1156</v>
      </c>
      <c r="Y394" s="436" t="s">
        <v>762</v>
      </c>
      <c r="Z394" s="436" t="s">
        <v>757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1030</v>
      </c>
      <c r="Y395" s="436" t="s">
        <v>1030</v>
      </c>
      <c r="Z395" s="436" t="s">
        <v>1030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1030</v>
      </c>
      <c r="C396" s="436" t="s">
        <v>479</v>
      </c>
      <c r="D396" s="436" t="s">
        <v>250</v>
      </c>
      <c r="E396" s="437">
        <v>412</v>
      </c>
      <c r="F396" s="453"/>
      <c r="G396" s="439"/>
      <c r="H396" s="437"/>
      <c r="I396" s="437"/>
      <c r="J396" s="438">
        <v>232.563</v>
      </c>
      <c r="K396" s="436" t="s">
        <v>1030</v>
      </c>
      <c r="L396" s="442">
        <f>H395+H397</f>
        <v>815</v>
      </c>
      <c r="M396" s="439">
        <v>407.50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396816.779</v>
      </c>
      <c r="U396" s="440">
        <v>3149955.791</v>
      </c>
      <c r="V396" s="441"/>
      <c r="W396" s="436"/>
      <c r="X396" s="436" t="s">
        <v>1156</v>
      </c>
      <c r="Y396" s="436" t="s">
        <v>762</v>
      </c>
      <c r="Z396" s="436" t="s">
        <v>757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1030</v>
      </c>
      <c r="Y397" s="436" t="s">
        <v>1030</v>
      </c>
      <c r="Z397" s="436" t="s">
        <v>1030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1030</v>
      </c>
      <c r="C398" s="436" t="s">
        <v>480</v>
      </c>
      <c r="D398" s="436" t="s">
        <v>257</v>
      </c>
      <c r="E398" s="437">
        <v>424</v>
      </c>
      <c r="F398" s="453"/>
      <c r="G398" s="439"/>
      <c r="H398" s="437"/>
      <c r="I398" s="437"/>
      <c r="J398" s="438">
        <v>231.627</v>
      </c>
      <c r="K398" s="436" t="s">
        <v>1030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</v>
      </c>
      <c r="U398" s="440">
        <v>3149999.083</v>
      </c>
      <c r="V398" s="441"/>
      <c r="W398" s="436"/>
      <c r="X398" s="436" t="s">
        <v>1156</v>
      </c>
      <c r="Y398" s="436" t="s">
        <v>762</v>
      </c>
      <c r="Z398" s="436" t="s">
        <v>757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1030</v>
      </c>
      <c r="Y399" s="436" t="s">
        <v>1030</v>
      </c>
      <c r="Z399" s="436" t="s">
        <v>1030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1030</v>
      </c>
      <c r="C400" s="436" t="s">
        <v>481</v>
      </c>
      <c r="D400" s="436" t="s">
        <v>257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1030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</v>
      </c>
      <c r="U400" s="440">
        <v>3150043.637</v>
      </c>
      <c r="V400" s="441"/>
      <c r="W400" s="436"/>
      <c r="X400" s="436" t="s">
        <v>1156</v>
      </c>
      <c r="Y400" s="436" t="s">
        <v>762</v>
      </c>
      <c r="Z400" s="436" t="s">
        <v>757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1030</v>
      </c>
      <c r="Y401" s="436" t="s">
        <v>1030</v>
      </c>
      <c r="Z401" s="436" t="s">
        <v>1030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1030</v>
      </c>
      <c r="C402" s="436" t="s">
        <v>482</v>
      </c>
      <c r="D402" s="436" t="s">
        <v>250</v>
      </c>
      <c r="E402" s="437">
        <v>410</v>
      </c>
      <c r="F402" s="453"/>
      <c r="G402" s="439"/>
      <c r="H402" s="437"/>
      <c r="I402" s="437"/>
      <c r="J402" s="438">
        <v>232.479</v>
      </c>
      <c r="K402" s="436" t="s">
        <v>1030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3150087.349</v>
      </c>
      <c r="V402" s="441"/>
      <c r="W402" s="436"/>
      <c r="X402" s="436" t="s">
        <v>761</v>
      </c>
      <c r="Y402" s="436" t="s">
        <v>762</v>
      </c>
      <c r="Z402" s="436" t="s">
        <v>757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1154</v>
      </c>
      <c r="W403" s="436"/>
      <c r="X403" s="436" t="s">
        <v>1030</v>
      </c>
      <c r="Y403" s="436" t="s">
        <v>1030</v>
      </c>
      <c r="Z403" s="436" t="s">
        <v>1030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1030</v>
      </c>
      <c r="C404" s="436" t="s">
        <v>483</v>
      </c>
      <c r="D404" s="436" t="s">
        <v>257</v>
      </c>
      <c r="E404" s="437">
        <v>415</v>
      </c>
      <c r="F404" s="453"/>
      <c r="G404" s="439"/>
      <c r="H404" s="437"/>
      <c r="I404" s="437"/>
      <c r="J404" s="438">
        <v>232.248</v>
      </c>
      <c r="K404" s="436" t="s">
        <v>1030</v>
      </c>
      <c r="L404" s="442">
        <f>H403+H405</f>
        <v>825</v>
      </c>
      <c r="M404" s="439">
        <v>412.50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398469.578</v>
      </c>
      <c r="U404" s="440">
        <v>3150130.432</v>
      </c>
      <c r="V404" s="441"/>
      <c r="W404" s="436"/>
      <c r="X404" s="436" t="s">
        <v>761</v>
      </c>
      <c r="Y404" s="436" t="s">
        <v>762</v>
      </c>
      <c r="Z404" s="436" t="s">
        <v>757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1030</v>
      </c>
      <c r="Y405" s="436" t="s">
        <v>1030</v>
      </c>
      <c r="Z405" s="436" t="s">
        <v>1030</v>
      </c>
      <c r="AA405" s="436"/>
      <c r="AC405" s="443">
        <f t="shared" si="1"/>
        <v>11.02445657142857</v>
      </c>
    </row>
    <row r="406" spans="1:29" ht="19.5" customHeight="1">
      <c r="A406" s="436">
        <f>A404+1</f>
        <v>199</v>
      </c>
      <c r="B406" s="436" t="s">
        <v>1030</v>
      </c>
      <c r="C406" s="436" t="s">
        <v>484</v>
      </c>
      <c r="D406" s="436" t="s">
        <v>257</v>
      </c>
      <c r="E406" s="437">
        <v>412</v>
      </c>
      <c r="F406" s="453"/>
      <c r="G406" s="439"/>
      <c r="H406" s="437"/>
      <c r="I406" s="437"/>
      <c r="J406" s="438">
        <v>231.052</v>
      </c>
      <c r="K406" s="436" t="s">
        <v>1030</v>
      </c>
      <c r="L406" s="442">
        <f>H405+H407</f>
        <v>827</v>
      </c>
      <c r="M406" s="439">
        <v>413.50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3150174.039</v>
      </c>
      <c r="V406" s="441"/>
      <c r="W406" s="436"/>
      <c r="X406" s="436" t="s">
        <v>761</v>
      </c>
      <c r="Y406" s="436" t="s">
        <v>762</v>
      </c>
      <c r="Z406" s="436" t="s">
        <v>757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1030</v>
      </c>
      <c r="Y407" s="436" t="s">
        <v>1030</v>
      </c>
      <c r="Z407" s="436" t="s">
        <v>1030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1030</v>
      </c>
      <c r="C408" s="436" t="s">
        <v>485</v>
      </c>
      <c r="D408" s="436" t="s">
        <v>284</v>
      </c>
      <c r="E408" s="437">
        <v>409</v>
      </c>
      <c r="F408" s="453"/>
      <c r="G408" s="439">
        <f>SUM(H390:H407)</f>
        <v>3729.999</v>
      </c>
      <c r="H408" s="437"/>
      <c r="I408" s="437"/>
      <c r="J408" s="438">
        <v>231.153</v>
      </c>
      <c r="K408" s="436" t="s">
        <v>1030</v>
      </c>
      <c r="L408" s="442">
        <f>H407+H409</f>
        <v>821</v>
      </c>
      <c r="M408" s="439">
        <v>410.50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3150217.332</v>
      </c>
      <c r="V408" s="441"/>
      <c r="W408" s="436"/>
      <c r="X408" s="436" t="s">
        <v>761</v>
      </c>
      <c r="Y408" s="436" t="s">
        <v>762</v>
      </c>
      <c r="Z408" s="436" t="s">
        <v>757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1154</v>
      </c>
      <c r="W409" s="436"/>
      <c r="X409" s="436" t="s">
        <v>1030</v>
      </c>
      <c r="Y409" s="436" t="s">
        <v>1030</v>
      </c>
      <c r="Z409" s="436" t="s">
        <v>1030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1030</v>
      </c>
      <c r="C410" s="436" t="s">
        <v>488</v>
      </c>
      <c r="D410" s="436" t="s">
        <v>257</v>
      </c>
      <c r="E410" s="437">
        <v>426</v>
      </c>
      <c r="F410" s="453"/>
      <c r="G410" s="439"/>
      <c r="H410" s="437"/>
      <c r="I410" s="437"/>
      <c r="J410" s="438">
        <v>230.133</v>
      </c>
      <c r="K410" s="436" t="s">
        <v>1030</v>
      </c>
      <c r="L410" s="442">
        <f>H409+H411</f>
        <v>835</v>
      </c>
      <c r="M410" s="439">
        <v>417.50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399698.735</v>
      </c>
      <c r="U410" s="440">
        <v>3150260.309</v>
      </c>
      <c r="V410" s="441"/>
      <c r="W410" s="436"/>
      <c r="X410" s="436" t="s">
        <v>761</v>
      </c>
      <c r="Y410" s="436" t="s">
        <v>762</v>
      </c>
      <c r="Z410" s="436" t="s">
        <v>757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1163</v>
      </c>
      <c r="W411" s="436"/>
      <c r="X411" s="436" t="s">
        <v>1030</v>
      </c>
      <c r="Y411" s="436" t="s">
        <v>1030</v>
      </c>
      <c r="Z411" s="436" t="s">
        <v>1030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1030</v>
      </c>
      <c r="C412" s="436" t="s">
        <v>489</v>
      </c>
      <c r="D412" s="436" t="s">
        <v>250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1030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400122.377</v>
      </c>
      <c r="U412" s="440">
        <v>3150305.072</v>
      </c>
      <c r="V412" s="441"/>
      <c r="W412" s="436"/>
      <c r="X412" s="436" t="s">
        <v>761</v>
      </c>
      <c r="Y412" s="436" t="s">
        <v>762</v>
      </c>
      <c r="Z412" s="436" t="s">
        <v>757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1163</v>
      </c>
      <c r="W413" s="436"/>
      <c r="X413" s="436" t="s">
        <v>1030</v>
      </c>
      <c r="Y413" s="436" t="s">
        <v>1030</v>
      </c>
      <c r="Z413" s="436" t="s">
        <v>1030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1030</v>
      </c>
      <c r="C414" s="436" t="s">
        <v>490</v>
      </c>
      <c r="D414" s="436" t="s">
        <v>244</v>
      </c>
      <c r="E414" s="437">
        <v>415</v>
      </c>
      <c r="F414" s="453"/>
      <c r="G414" s="439"/>
      <c r="H414" s="437"/>
      <c r="I414" s="437"/>
      <c r="J414" s="438">
        <v>233.698</v>
      </c>
      <c r="K414" s="436" t="s">
        <v>1030</v>
      </c>
      <c r="L414" s="442">
        <f>H413+H415</f>
        <v>829</v>
      </c>
      <c r="M414" s="439">
        <v>414.50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</v>
      </c>
      <c r="U414" s="440">
        <v>3150348.575</v>
      </c>
      <c r="V414" s="441"/>
      <c r="W414" s="436"/>
      <c r="X414" s="436" t="s">
        <v>761</v>
      </c>
      <c r="Y414" s="436" t="s">
        <v>762</v>
      </c>
      <c r="Z414" s="436" t="s">
        <v>757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1152</v>
      </c>
      <c r="W415" s="436"/>
      <c r="X415" s="436" t="s">
        <v>1030</v>
      </c>
      <c r="Y415" s="436" t="s">
        <v>1030</v>
      </c>
      <c r="Z415" s="436" t="s">
        <v>1030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1030</v>
      </c>
      <c r="C416" s="436" t="s">
        <v>491</v>
      </c>
      <c r="D416" s="436" t="s">
        <v>244</v>
      </c>
      <c r="E416" s="437">
        <v>378</v>
      </c>
      <c r="F416" s="453"/>
      <c r="G416" s="439"/>
      <c r="H416" s="437"/>
      <c r="I416" s="437"/>
      <c r="J416" s="438">
        <v>233.254</v>
      </c>
      <c r="K416" s="436" t="s">
        <v>1030</v>
      </c>
      <c r="L416" s="442">
        <f>H415+H417</f>
        <v>793</v>
      </c>
      <c r="M416" s="439">
        <v>396.50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</v>
      </c>
      <c r="U416" s="440">
        <v>3150392.183</v>
      </c>
      <c r="V416" s="441"/>
      <c r="W416" s="436"/>
      <c r="X416" s="436" t="s">
        <v>761</v>
      </c>
      <c r="Y416" s="436" t="s">
        <v>762</v>
      </c>
      <c r="Z416" s="436" t="s">
        <v>757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1030</v>
      </c>
      <c r="Y417" s="436" t="s">
        <v>1030</v>
      </c>
      <c r="Z417" s="436" t="s">
        <v>1030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492</v>
      </c>
      <c r="D418" s="436" t="s">
        <v>257</v>
      </c>
      <c r="E418" s="437">
        <v>417</v>
      </c>
      <c r="F418" s="453"/>
      <c r="G418" s="439"/>
      <c r="H418" s="437"/>
      <c r="I418" s="437"/>
      <c r="J418" s="438">
        <v>234.463</v>
      </c>
      <c r="K418" s="436" t="s">
        <v>1030</v>
      </c>
      <c r="L418" s="442">
        <f>H417+H419</f>
        <v>795</v>
      </c>
      <c r="M418" s="439">
        <v>397.50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</v>
      </c>
      <c r="U418" s="440">
        <v>3150431.903</v>
      </c>
      <c r="V418" s="441"/>
      <c r="W418" s="436"/>
      <c r="X418" s="436" t="s">
        <v>761</v>
      </c>
      <c r="Y418" s="436" t="s">
        <v>762</v>
      </c>
      <c r="Z418" s="436" t="s">
        <v>757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1163</v>
      </c>
      <c r="W419" s="436"/>
      <c r="X419" s="436" t="s">
        <v>1030</v>
      </c>
      <c r="Y419" s="436" t="s">
        <v>1030</v>
      </c>
      <c r="Z419" s="436" t="s">
        <v>1030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1030</v>
      </c>
      <c r="C420" s="436" t="s">
        <v>493</v>
      </c>
      <c r="D420" s="436" t="s">
        <v>257</v>
      </c>
      <c r="E420" s="437">
        <v>346</v>
      </c>
      <c r="F420" s="453"/>
      <c r="G420" s="439"/>
      <c r="H420" s="437"/>
      <c r="I420" s="437"/>
      <c r="J420" s="438">
        <v>236.174</v>
      </c>
      <c r="K420" s="436" t="s">
        <v>1030</v>
      </c>
      <c r="L420" s="442">
        <f>H419+H421</f>
        <v>763</v>
      </c>
      <c r="M420" s="439">
        <v>381.50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761</v>
      </c>
      <c r="Y420" s="436" t="s">
        <v>762</v>
      </c>
      <c r="Z420" s="436" t="s">
        <v>757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1152</v>
      </c>
      <c r="W421" s="436"/>
      <c r="X421" s="436" t="s">
        <v>1030</v>
      </c>
      <c r="Y421" s="436" t="s">
        <v>1030</v>
      </c>
      <c r="Z421" s="436" t="s">
        <v>1030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1030</v>
      </c>
      <c r="C422" s="436" t="s">
        <v>496</v>
      </c>
      <c r="D422" s="436" t="s">
        <v>244</v>
      </c>
      <c r="E422" s="437">
        <v>412</v>
      </c>
      <c r="F422" s="453"/>
      <c r="G422" s="439"/>
      <c r="H422" s="437"/>
      <c r="I422" s="437"/>
      <c r="J422" s="438">
        <v>236.936</v>
      </c>
      <c r="K422" s="436" t="s">
        <v>1030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</v>
      </c>
      <c r="U422" s="440">
        <v>3150512.078</v>
      </c>
      <c r="V422" s="441"/>
      <c r="W422" s="436"/>
      <c r="X422" s="436" t="s">
        <v>761</v>
      </c>
      <c r="Y422" s="436" t="s">
        <v>762</v>
      </c>
      <c r="Z422" s="436" t="s">
        <v>757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1152</v>
      </c>
      <c r="W423" s="436"/>
      <c r="X423" s="436" t="s">
        <v>1030</v>
      </c>
      <c r="Y423" s="436" t="s">
        <v>1030</v>
      </c>
      <c r="Z423" s="436" t="s">
        <v>1030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861</v>
      </c>
      <c r="C424" s="444" t="s">
        <v>498</v>
      </c>
      <c r="D424" s="444" t="s">
        <v>368</v>
      </c>
      <c r="E424" s="445">
        <v>428</v>
      </c>
      <c r="F424" s="454"/>
      <c r="G424" s="446"/>
      <c r="H424" s="445"/>
      <c r="I424" s="445"/>
      <c r="J424" s="447">
        <v>240.491</v>
      </c>
      <c r="K424" s="444" t="s">
        <v>1030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761</v>
      </c>
      <c r="Y424" s="444" t="s">
        <v>762</v>
      </c>
      <c r="Z424" s="444" t="s">
        <v>757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1152</v>
      </c>
      <c r="W425" s="436"/>
      <c r="X425" s="436" t="s">
        <v>1030</v>
      </c>
      <c r="Y425" s="436" t="s">
        <v>1030</v>
      </c>
      <c r="Z425" s="436" t="s">
        <v>1030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1030</v>
      </c>
      <c r="C426" s="436" t="s">
        <v>501</v>
      </c>
      <c r="D426" s="436" t="s">
        <v>250</v>
      </c>
      <c r="E426" s="437">
        <v>400.73</v>
      </c>
      <c r="F426" s="453"/>
      <c r="G426" s="439"/>
      <c r="H426" s="437"/>
      <c r="I426" s="437"/>
      <c r="J426" s="438">
        <v>235.746</v>
      </c>
      <c r="K426" s="436" t="s">
        <v>1030</v>
      </c>
      <c r="L426" s="442">
        <f>H425+H427</f>
        <v>828.73</v>
      </c>
      <c r="M426" s="439">
        <v>414.365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761</v>
      </c>
      <c r="Y426" s="436" t="s">
        <v>762</v>
      </c>
      <c r="Z426" s="436" t="s">
        <v>757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1030</v>
      </c>
      <c r="Y427" s="436" t="s">
        <v>1030</v>
      </c>
      <c r="Z427" s="436" t="s">
        <v>1030</v>
      </c>
      <c r="AA427" s="436"/>
      <c r="AC427" s="443">
        <f t="shared" si="1"/>
        <v>11.66127514285714</v>
      </c>
    </row>
    <row r="428" spans="1:29" ht="19.5" customHeight="1">
      <c r="A428" s="436">
        <f>A426+1</f>
        <v>210</v>
      </c>
      <c r="B428" s="436" t="s">
        <v>1164</v>
      </c>
      <c r="C428" s="436" t="s">
        <v>502</v>
      </c>
      <c r="D428" s="436" t="s">
        <v>276</v>
      </c>
      <c r="E428" s="437">
        <v>413.999</v>
      </c>
      <c r="F428" s="453"/>
      <c r="G428" s="439">
        <f>SUM(H408:H427)</f>
        <v>4045.73</v>
      </c>
      <c r="H428" s="437"/>
      <c r="I428" s="437"/>
      <c r="J428" s="438">
        <v>234.162</v>
      </c>
      <c r="K428" s="436" t="s">
        <v>1165</v>
      </c>
      <c r="L428" s="442">
        <f>H427+H429</f>
        <v>814.729</v>
      </c>
      <c r="M428" s="439">
        <v>407.3645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403315.332</v>
      </c>
      <c r="U428" s="440">
        <v>3150642.452</v>
      </c>
      <c r="V428" s="441"/>
      <c r="W428" s="436"/>
      <c r="X428" s="436" t="s">
        <v>761</v>
      </c>
      <c r="Y428" s="436" t="s">
        <v>762</v>
      </c>
      <c r="Z428" s="436" t="s">
        <v>757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</v>
      </c>
      <c r="I429" s="437">
        <f>H429+I427</f>
        <v>82042.92499999997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1163</v>
      </c>
      <c r="W429" s="436"/>
      <c r="X429" s="436" t="s">
        <v>1030</v>
      </c>
      <c r="Y429" s="436" t="s">
        <v>1030</v>
      </c>
      <c r="Z429" s="436" t="s">
        <v>1030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1030</v>
      </c>
      <c r="C430" s="436" t="s">
        <v>503</v>
      </c>
      <c r="D430" s="436" t="s">
        <v>257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1030</v>
      </c>
      <c r="L430" s="442">
        <f>H429+H431</f>
        <v>837.999</v>
      </c>
      <c r="M430" s="439">
        <v>418.9995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403718.529</v>
      </c>
      <c r="U430" s="440">
        <v>3150736.408</v>
      </c>
      <c r="V430" s="441"/>
      <c r="W430" s="436"/>
      <c r="X430" s="436" t="s">
        <v>761</v>
      </c>
      <c r="Y430" s="436" t="s">
        <v>762</v>
      </c>
      <c r="Z430" s="436" t="s">
        <v>757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1030</v>
      </c>
      <c r="Y431" s="436" t="s">
        <v>1030</v>
      </c>
      <c r="Z431" s="436" t="s">
        <v>1030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1030</v>
      </c>
      <c r="C432" s="436" t="s">
        <v>504</v>
      </c>
      <c r="D432" s="436" t="s">
        <v>257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1030</v>
      </c>
      <c r="L432" s="442">
        <f>H431+H433</f>
        <v>835</v>
      </c>
      <c r="M432" s="439">
        <v>417.50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</v>
      </c>
      <c r="U432" s="440">
        <v>3150832.633</v>
      </c>
      <c r="V432" s="441"/>
      <c r="W432" s="436"/>
      <c r="X432" s="436" t="s">
        <v>1166</v>
      </c>
      <c r="Y432" s="436" t="s">
        <v>762</v>
      </c>
      <c r="Z432" s="436" t="s">
        <v>757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1167</v>
      </c>
      <c r="W433" s="436"/>
      <c r="X433" s="436" t="s">
        <v>1030</v>
      </c>
      <c r="Y433" s="436" t="s">
        <v>1030</v>
      </c>
      <c r="Z433" s="436" t="s">
        <v>1030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1030</v>
      </c>
      <c r="C434" s="436" t="s">
        <v>505</v>
      </c>
      <c r="D434" s="436" t="s">
        <v>238</v>
      </c>
      <c r="E434" s="437">
        <v>427</v>
      </c>
      <c r="F434" s="453"/>
      <c r="G434" s="439"/>
      <c r="H434" s="437"/>
      <c r="I434" s="437"/>
      <c r="J434" s="438">
        <v>235.716</v>
      </c>
      <c r="K434" s="436" t="s">
        <v>1030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404531.741</v>
      </c>
      <c r="U434" s="440">
        <v>3150925.908</v>
      </c>
      <c r="V434" s="441"/>
      <c r="W434" s="436"/>
      <c r="X434" s="436" t="s">
        <v>1166</v>
      </c>
      <c r="Y434" s="436" t="s">
        <v>762</v>
      </c>
      <c r="Z434" s="436" t="s">
        <v>757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1157</v>
      </c>
      <c r="W435" s="436"/>
      <c r="X435" s="436" t="s">
        <v>1030</v>
      </c>
      <c r="Y435" s="436" t="s">
        <v>1030</v>
      </c>
      <c r="Z435" s="436" t="s">
        <v>1030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1030</v>
      </c>
      <c r="C436" s="436" t="s">
        <v>506</v>
      </c>
      <c r="D436" s="436" t="s">
        <v>250</v>
      </c>
      <c r="E436" s="437">
        <v>413</v>
      </c>
      <c r="F436" s="453"/>
      <c r="G436" s="439"/>
      <c r="H436" s="437"/>
      <c r="I436" s="437"/>
      <c r="J436" s="438">
        <v>233.638</v>
      </c>
      <c r="K436" s="436" t="s">
        <v>1030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404947.599</v>
      </c>
      <c r="U436" s="440">
        <v>3151022.815</v>
      </c>
      <c r="V436" s="441"/>
      <c r="W436" s="436"/>
      <c r="X436" s="436" t="s">
        <v>1166</v>
      </c>
      <c r="Y436" s="436" t="s">
        <v>762</v>
      </c>
      <c r="Z436" s="436" t="s">
        <v>757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1157</v>
      </c>
      <c r="W437" s="436"/>
      <c r="X437" s="436" t="s">
        <v>1030</v>
      </c>
      <c r="Y437" s="436" t="s">
        <v>1030</v>
      </c>
      <c r="Z437" s="436" t="s">
        <v>1030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1030</v>
      </c>
      <c r="C438" s="436" t="s">
        <v>507</v>
      </c>
      <c r="D438" s="436" t="s">
        <v>244</v>
      </c>
      <c r="E438" s="437">
        <v>427</v>
      </c>
      <c r="F438" s="453"/>
      <c r="G438" s="439"/>
      <c r="H438" s="437"/>
      <c r="I438" s="437"/>
      <c r="J438" s="438">
        <v>234.099</v>
      </c>
      <c r="K438" s="436" t="s">
        <v>1030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405349.823</v>
      </c>
      <c r="U438" s="440">
        <v>3151116.544</v>
      </c>
      <c r="V438" s="441"/>
      <c r="W438" s="436"/>
      <c r="X438" s="436" t="s">
        <v>1166</v>
      </c>
      <c r="Y438" s="436" t="s">
        <v>762</v>
      </c>
      <c r="Z438" s="436" t="s">
        <v>757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1152</v>
      </c>
      <c r="W439" s="436"/>
      <c r="X439" s="436" t="s">
        <v>1030</v>
      </c>
      <c r="Y439" s="436" t="s">
        <v>1030</v>
      </c>
      <c r="Z439" s="436" t="s">
        <v>1030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508</v>
      </c>
      <c r="D440" s="436" t="s">
        <v>244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1030</v>
      </c>
      <c r="L440" s="442">
        <f>H439+H441</f>
        <v>835</v>
      </c>
      <c r="M440" s="439">
        <v>417.50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405765.681</v>
      </c>
      <c r="U440" s="440">
        <v>3151213.45</v>
      </c>
      <c r="V440" s="441"/>
      <c r="W440" s="436"/>
      <c r="X440" s="436" t="s">
        <v>1166</v>
      </c>
      <c r="Y440" s="436" t="s">
        <v>762</v>
      </c>
      <c r="Z440" s="436" t="s">
        <v>757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1152</v>
      </c>
      <c r="W441" s="436"/>
      <c r="X441" s="436" t="s">
        <v>1030</v>
      </c>
      <c r="Y441" s="436" t="s">
        <v>1030</v>
      </c>
      <c r="Z441" s="436" t="s">
        <v>1030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1030</v>
      </c>
      <c r="C442" s="436" t="s">
        <v>509</v>
      </c>
      <c r="D442" s="436" t="s">
        <v>250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1030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</v>
      </c>
      <c r="U442" s="440">
        <v>3151306.044</v>
      </c>
      <c r="V442" s="441"/>
      <c r="W442" s="436"/>
      <c r="X442" s="436" t="s">
        <v>1166</v>
      </c>
      <c r="Y442" s="436" t="s">
        <v>762</v>
      </c>
      <c r="Z442" s="436" t="s">
        <v>757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1163</v>
      </c>
      <c r="W443" s="436"/>
      <c r="X443" s="436" t="s">
        <v>1030</v>
      </c>
      <c r="Y443" s="436" t="s">
        <v>1030</v>
      </c>
      <c r="Z443" s="436" t="s">
        <v>1030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1030</v>
      </c>
      <c r="C444" s="436" t="s">
        <v>510</v>
      </c>
      <c r="D444" s="436" t="s">
        <v>244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1030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406583.763</v>
      </c>
      <c r="U444" s="440">
        <v>3151404.085</v>
      </c>
      <c r="V444" s="441"/>
      <c r="W444" s="436"/>
      <c r="X444" s="436" t="s">
        <v>1166</v>
      </c>
      <c r="Y444" s="436" t="s">
        <v>762</v>
      </c>
      <c r="Z444" s="436" t="s">
        <v>757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1163</v>
      </c>
      <c r="W445" s="436"/>
      <c r="X445" s="436" t="s">
        <v>1030</v>
      </c>
      <c r="Y445" s="436" t="s">
        <v>1030</v>
      </c>
      <c r="Z445" s="436" t="s">
        <v>1030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1030</v>
      </c>
      <c r="C446" s="436" t="s">
        <v>511</v>
      </c>
      <c r="D446" s="436" t="s">
        <v>284</v>
      </c>
      <c r="E446" s="437">
        <v>409</v>
      </c>
      <c r="F446" s="453"/>
      <c r="G446" s="439">
        <f>SUM(H428:H445)</f>
        <v>3763.999</v>
      </c>
      <c r="H446" s="437"/>
      <c r="I446" s="437"/>
      <c r="J446" s="438">
        <v>231.952</v>
      </c>
      <c r="K446" s="436" t="s">
        <v>1030</v>
      </c>
      <c r="L446" s="442">
        <f>H445+H447</f>
        <v>817</v>
      </c>
      <c r="M446" s="439">
        <v>408.50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</v>
      </c>
      <c r="U446" s="440">
        <v>3151496.68</v>
      </c>
      <c r="V446" s="441"/>
      <c r="W446" s="436"/>
      <c r="X446" s="436" t="s">
        <v>1166</v>
      </c>
      <c r="Y446" s="436" t="s">
        <v>762</v>
      </c>
      <c r="Z446" s="436" t="s">
        <v>757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1030</v>
      </c>
      <c r="Y447" s="436" t="s">
        <v>1030</v>
      </c>
      <c r="Z447" s="436" t="s">
        <v>1030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1030</v>
      </c>
      <c r="C448" s="436" t="s">
        <v>512</v>
      </c>
      <c r="D448" s="436" t="s">
        <v>244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1030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</v>
      </c>
      <c r="V448" s="441"/>
      <c r="W448" s="436"/>
      <c r="X448" s="436" t="s">
        <v>1166</v>
      </c>
      <c r="Y448" s="436" t="s">
        <v>762</v>
      </c>
      <c r="Z448" s="436" t="s">
        <v>757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1030</v>
      </c>
      <c r="Y449" s="436" t="s">
        <v>1030</v>
      </c>
      <c r="Z449" s="436" t="s">
        <v>1030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515</v>
      </c>
      <c r="D450" s="436" t="s">
        <v>244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1030</v>
      </c>
      <c r="L450" s="442">
        <f>H449+H451</f>
        <v>761</v>
      </c>
      <c r="M450" s="439">
        <v>380.50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</v>
      </c>
      <c r="U450" s="440">
        <v>3151683.684</v>
      </c>
      <c r="V450" s="441"/>
      <c r="W450" s="436"/>
      <c r="X450" s="436" t="s">
        <v>1166</v>
      </c>
      <c r="Y450" s="436" t="s">
        <v>762</v>
      </c>
      <c r="Z450" s="436" t="s">
        <v>757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1163</v>
      </c>
      <c r="W451" s="436"/>
      <c r="X451" s="436" t="s">
        <v>1030</v>
      </c>
      <c r="Y451" s="436" t="s">
        <v>1030</v>
      </c>
      <c r="Z451" s="436" t="s">
        <v>1030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516</v>
      </c>
      <c r="D452" s="436" t="s">
        <v>244</v>
      </c>
      <c r="E452" s="437">
        <v>342</v>
      </c>
      <c r="F452" s="453"/>
      <c r="G452" s="439"/>
      <c r="H452" s="437"/>
      <c r="I452" s="437"/>
      <c r="J452" s="438">
        <v>237.157</v>
      </c>
      <c r="K452" s="436" t="s">
        <v>1030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408120.589</v>
      </c>
      <c r="U452" s="440">
        <v>3151762.207</v>
      </c>
      <c r="V452" s="441"/>
      <c r="W452" s="436"/>
      <c r="X452" s="436" t="s">
        <v>1166</v>
      </c>
      <c r="Y452" s="436" t="s">
        <v>762</v>
      </c>
      <c r="Z452" s="436" t="s">
        <v>757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1030</v>
      </c>
      <c r="Y453" s="436" t="s">
        <v>1030</v>
      </c>
      <c r="Z453" s="436" t="s">
        <v>1030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1030</v>
      </c>
      <c r="C454" s="436" t="s">
        <v>517</v>
      </c>
      <c r="D454" s="436" t="s">
        <v>250</v>
      </c>
      <c r="E454" s="437">
        <v>409</v>
      </c>
      <c r="F454" s="453"/>
      <c r="G454" s="439"/>
      <c r="H454" s="437"/>
      <c r="I454" s="437"/>
      <c r="J454" s="438">
        <v>238.532</v>
      </c>
      <c r="K454" s="436" t="s">
        <v>1030</v>
      </c>
      <c r="L454" s="442">
        <f>H453+H455</f>
        <v>751</v>
      </c>
      <c r="M454" s="439">
        <v>375.50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408453.665</v>
      </c>
      <c r="U454" s="440">
        <v>3151839.823</v>
      </c>
      <c r="V454" s="441"/>
      <c r="W454" s="436"/>
      <c r="X454" s="436" t="s">
        <v>1168</v>
      </c>
      <c r="Y454" s="436" t="s">
        <v>759</v>
      </c>
      <c r="Z454" s="436" t="s">
        <v>760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1163</v>
      </c>
      <c r="W455" s="436"/>
      <c r="X455" s="436" t="s">
        <v>1030</v>
      </c>
      <c r="Y455" s="436" t="s">
        <v>1030</v>
      </c>
      <c r="Z455" s="436" t="s">
        <v>1030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1030</v>
      </c>
      <c r="C456" s="436" t="s">
        <v>518</v>
      </c>
      <c r="D456" s="436" t="s">
        <v>257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1030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</v>
      </c>
      <c r="U456" s="440">
        <v>3151932.645</v>
      </c>
      <c r="V456" s="441"/>
      <c r="W456" s="436"/>
      <c r="X456" s="436" t="s">
        <v>1168</v>
      </c>
      <c r="Y456" s="436" t="s">
        <v>759</v>
      </c>
      <c r="Z456" s="436" t="s">
        <v>760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1152</v>
      </c>
      <c r="W457" s="436"/>
      <c r="X457" s="436" t="s">
        <v>1030</v>
      </c>
      <c r="Y457" s="436" t="s">
        <v>1030</v>
      </c>
      <c r="Z457" s="436" t="s">
        <v>1030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1030</v>
      </c>
      <c r="C458" s="436" t="s">
        <v>519</v>
      </c>
      <c r="D458" s="436" t="s">
        <v>246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1030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</v>
      </c>
      <c r="U458" s="440">
        <v>3152021.381</v>
      </c>
      <c r="V458" s="441"/>
      <c r="W458" s="436"/>
      <c r="X458" s="436" t="s">
        <v>1168</v>
      </c>
      <c r="Y458" s="436" t="s">
        <v>759</v>
      </c>
      <c r="Z458" s="436" t="s">
        <v>760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1152</v>
      </c>
      <c r="W459" s="436"/>
      <c r="X459" s="436" t="s">
        <v>1030</v>
      </c>
      <c r="Y459" s="436" t="s">
        <v>1030</v>
      </c>
      <c r="Z459" s="436" t="s">
        <v>1030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1030</v>
      </c>
      <c r="C460" s="436" t="s">
        <v>520</v>
      </c>
      <c r="D460" s="436" t="s">
        <v>244</v>
      </c>
      <c r="E460" s="437">
        <v>373</v>
      </c>
      <c r="F460" s="453"/>
      <c r="G460" s="439"/>
      <c r="H460" s="437"/>
      <c r="I460" s="437"/>
      <c r="J460" s="438">
        <v>244.275</v>
      </c>
      <c r="K460" s="436" t="s">
        <v>1030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409658.388</v>
      </c>
      <c r="U460" s="440">
        <v>3152120.557</v>
      </c>
      <c r="V460" s="441"/>
      <c r="W460" s="436"/>
      <c r="X460" s="436" t="s">
        <v>1168</v>
      </c>
      <c r="Y460" s="436" t="s">
        <v>759</v>
      </c>
      <c r="Z460" s="436" t="s">
        <v>760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1030</v>
      </c>
      <c r="Y461" s="436" t="s">
        <v>1030</v>
      </c>
      <c r="Z461" s="436" t="s">
        <v>1030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1030</v>
      </c>
      <c r="C462" s="436" t="s">
        <v>521</v>
      </c>
      <c r="D462" s="436" t="s">
        <v>246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1030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</v>
      </c>
      <c r="U462" s="440">
        <v>3152205.208</v>
      </c>
      <c r="V462" s="441"/>
      <c r="W462" s="436"/>
      <c r="X462" s="436" t="s">
        <v>1168</v>
      </c>
      <c r="Y462" s="436" t="s">
        <v>759</v>
      </c>
      <c r="Z462" s="436" t="s">
        <v>760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1030</v>
      </c>
      <c r="Y463" s="436" t="s">
        <v>1030</v>
      </c>
      <c r="Z463" s="436" t="s">
        <v>1030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1030</v>
      </c>
      <c r="C464" s="436" t="s">
        <v>522</v>
      </c>
      <c r="D464" s="436" t="s">
        <v>263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1030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</v>
      </c>
      <c r="U464" s="440">
        <v>3152310.284</v>
      </c>
      <c r="V464" s="441"/>
      <c r="W464" s="436"/>
      <c r="X464" s="436" t="s">
        <v>1169</v>
      </c>
      <c r="Y464" s="436" t="s">
        <v>759</v>
      </c>
      <c r="Z464" s="436" t="s">
        <v>760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1030</v>
      </c>
      <c r="Y465" s="436" t="s">
        <v>1030</v>
      </c>
      <c r="Z465" s="436" t="s">
        <v>1030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1030</v>
      </c>
      <c r="C466" s="436" t="s">
        <v>523</v>
      </c>
      <c r="D466" s="436" t="s">
        <v>257</v>
      </c>
      <c r="E466" s="437">
        <v>409</v>
      </c>
      <c r="F466" s="453"/>
      <c r="G466" s="439"/>
      <c r="H466" s="437"/>
      <c r="I466" s="437"/>
      <c r="J466" s="438">
        <v>245.688</v>
      </c>
      <c r="K466" s="436" t="s">
        <v>1030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</v>
      </c>
      <c r="U466" s="440">
        <v>3152408.098</v>
      </c>
      <c r="V466" s="441"/>
      <c r="W466" s="436"/>
      <c r="X466" s="436" t="s">
        <v>1169</v>
      </c>
      <c r="Y466" s="436" t="s">
        <v>759</v>
      </c>
      <c r="Z466" s="436" t="s">
        <v>760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1030</v>
      </c>
      <c r="Y467" s="436" t="s">
        <v>1030</v>
      </c>
      <c r="Z467" s="436" t="s">
        <v>1030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1030</v>
      </c>
      <c r="C468" s="436" t="s">
        <v>524</v>
      </c>
      <c r="D468" s="436" t="s">
        <v>231</v>
      </c>
      <c r="E468" s="437">
        <v>424</v>
      </c>
      <c r="F468" s="453"/>
      <c r="G468" s="439"/>
      <c r="H468" s="437"/>
      <c r="I468" s="437"/>
      <c r="J468" s="438">
        <v>242.115</v>
      </c>
      <c r="K468" s="436" t="s">
        <v>1030</v>
      </c>
      <c r="L468" s="442">
        <f>H467+H469</f>
        <v>833</v>
      </c>
      <c r="M468" s="439">
        <v>416.50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</v>
      </c>
      <c r="U468" s="440">
        <v>3152500.919</v>
      </c>
      <c r="V468" s="441"/>
      <c r="W468" s="436"/>
      <c r="X468" s="436" t="s">
        <v>1169</v>
      </c>
      <c r="Y468" s="436" t="s">
        <v>759</v>
      </c>
      <c r="Z468" s="436" t="s">
        <v>760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1043</v>
      </c>
      <c r="W469" s="436"/>
      <c r="X469" s="436" t="s">
        <v>1030</v>
      </c>
      <c r="Y469" s="436" t="s">
        <v>1030</v>
      </c>
      <c r="Z469" s="436" t="s">
        <v>1030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1030</v>
      </c>
      <c r="C470" s="436" t="s">
        <v>525</v>
      </c>
      <c r="D470" s="436" t="s">
        <v>257</v>
      </c>
      <c r="E470" s="437">
        <v>395</v>
      </c>
      <c r="F470" s="453"/>
      <c r="G470" s="439"/>
      <c r="H470" s="437"/>
      <c r="I470" s="437"/>
      <c r="J470" s="438">
        <v>241.022</v>
      </c>
      <c r="K470" s="436" t="s">
        <v>1030</v>
      </c>
      <c r="L470" s="442">
        <f>H469+H471</f>
        <v>819</v>
      </c>
      <c r="M470" s="439">
        <v>409.50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411703.593</v>
      </c>
      <c r="U470" s="440">
        <v>3152597.145</v>
      </c>
      <c r="V470" s="441"/>
      <c r="W470" s="436"/>
      <c r="X470" s="436" t="s">
        <v>1169</v>
      </c>
      <c r="Y470" s="436" t="s">
        <v>759</v>
      </c>
      <c r="Z470" s="436" t="s">
        <v>760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1030</v>
      </c>
      <c r="Y471" s="436" t="s">
        <v>1030</v>
      </c>
      <c r="Z471" s="436" t="s">
        <v>1030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526</v>
      </c>
      <c r="D472" s="436" t="s">
        <v>244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1030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</v>
      </c>
      <c r="U472" s="440">
        <v>3152686.789</v>
      </c>
      <c r="V472" s="441"/>
      <c r="W472" s="436"/>
      <c r="X472" s="436" t="s">
        <v>1169</v>
      </c>
      <c r="Y472" s="436" t="s">
        <v>759</v>
      </c>
      <c r="Z472" s="436" t="s">
        <v>760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1157</v>
      </c>
      <c r="W473" s="436"/>
      <c r="X473" s="436" t="s">
        <v>1030</v>
      </c>
      <c r="Y473" s="436" t="s">
        <v>1030</v>
      </c>
      <c r="Z473" s="436" t="s">
        <v>1030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527</v>
      </c>
      <c r="D474" s="436" t="s">
        <v>244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1030</v>
      </c>
      <c r="L474" s="442">
        <f>H473+H475</f>
        <v>811</v>
      </c>
      <c r="M474" s="439">
        <v>405.50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412496.354</v>
      </c>
      <c r="U474" s="440">
        <v>3152781.88</v>
      </c>
      <c r="V474" s="441"/>
      <c r="W474" s="436"/>
      <c r="X474" s="436" t="s">
        <v>1169</v>
      </c>
      <c r="Y474" s="436" t="s">
        <v>759</v>
      </c>
      <c r="Z474" s="436" t="s">
        <v>760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1170</v>
      </c>
      <c r="W475" s="436"/>
      <c r="X475" s="436" t="s">
        <v>1030</v>
      </c>
      <c r="Y475" s="436" t="s">
        <v>1030</v>
      </c>
      <c r="Z475" s="436" t="s">
        <v>1030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528</v>
      </c>
      <c r="D476" s="436" t="s">
        <v>246</v>
      </c>
      <c r="E476" s="437">
        <v>408</v>
      </c>
      <c r="F476" s="453"/>
      <c r="G476" s="439"/>
      <c r="H476" s="437"/>
      <c r="I476" s="437"/>
      <c r="J476" s="438">
        <v>242.388</v>
      </c>
      <c r="K476" s="436" t="s">
        <v>1030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3152870.843</v>
      </c>
      <c r="V476" s="441"/>
      <c r="W476" s="436"/>
      <c r="X476" s="436" t="s">
        <v>1169</v>
      </c>
      <c r="Y476" s="436" t="s">
        <v>759</v>
      </c>
      <c r="Z476" s="436" t="s">
        <v>760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1171</v>
      </c>
      <c r="W477" s="436"/>
      <c r="X477" s="436" t="s">
        <v>1030</v>
      </c>
      <c r="Y477" s="436" t="s">
        <v>1030</v>
      </c>
      <c r="Z477" s="436" t="s">
        <v>1030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1030</v>
      </c>
      <c r="C478" s="436" t="s">
        <v>529</v>
      </c>
      <c r="D478" s="436" t="s">
        <v>238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1030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413275.479</v>
      </c>
      <c r="U478" s="440">
        <v>3152963.437</v>
      </c>
      <c r="V478" s="441"/>
      <c r="W478" s="436"/>
      <c r="X478" s="436" t="s">
        <v>1169</v>
      </c>
      <c r="Y478" s="436" t="s">
        <v>759</v>
      </c>
      <c r="Z478" s="436" t="s">
        <v>760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1172</v>
      </c>
      <c r="W479" s="436"/>
      <c r="X479" s="436" t="s">
        <v>1030</v>
      </c>
      <c r="Y479" s="436" t="s">
        <v>1030</v>
      </c>
      <c r="Z479" s="436" t="s">
        <v>1030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1030</v>
      </c>
      <c r="C480" s="436" t="s">
        <v>530</v>
      </c>
      <c r="D480" s="436" t="s">
        <v>257</v>
      </c>
      <c r="E480" s="437">
        <v>383.001</v>
      </c>
      <c r="F480" s="453"/>
      <c r="G480" s="439"/>
      <c r="H480" s="437"/>
      <c r="I480" s="437"/>
      <c r="J480" s="438">
        <v>236.301</v>
      </c>
      <c r="K480" s="436" t="s">
        <v>1030</v>
      </c>
      <c r="L480" s="442">
        <f>H479+H481</f>
        <v>815.001</v>
      </c>
      <c r="M480" s="439">
        <v>407.5005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413696.207</v>
      </c>
      <c r="U480" s="440">
        <v>3153061.478</v>
      </c>
      <c r="V480" s="441"/>
      <c r="W480" s="436"/>
      <c r="X480" s="436" t="s">
        <v>1173</v>
      </c>
      <c r="Y480" s="436" t="s">
        <v>759</v>
      </c>
      <c r="Z480" s="436" t="s">
        <v>760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383.001</v>
      </c>
      <c r="I481" s="437">
        <f>H481+I479</f>
        <v>92670.92599999998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1174</v>
      </c>
      <c r="W481" s="436"/>
      <c r="X481" s="436" t="s">
        <v>1030</v>
      </c>
      <c r="Y481" s="436" t="s">
        <v>1030</v>
      </c>
      <c r="Z481" s="436" t="s">
        <v>1030</v>
      </c>
      <c r="AA481" s="436"/>
      <c r="AC481" s="443">
        <f t="shared" si="1"/>
        <v>13.23870371428571</v>
      </c>
    </row>
    <row r="482" spans="1:29" ht="19.5" customHeight="1">
      <c r="A482" s="436">
        <f>A480+1</f>
        <v>237</v>
      </c>
      <c r="B482" s="436" t="s">
        <v>1030</v>
      </c>
      <c r="C482" s="436" t="s">
        <v>531</v>
      </c>
      <c r="D482" s="436" t="s">
        <v>257</v>
      </c>
      <c r="E482" s="437">
        <v>398.944</v>
      </c>
      <c r="F482" s="453"/>
      <c r="G482" s="439"/>
      <c r="H482" s="437"/>
      <c r="I482" s="437"/>
      <c r="J482" s="438">
        <v>234.596</v>
      </c>
      <c r="K482" s="436" t="s">
        <v>1030</v>
      </c>
      <c r="L482" s="442">
        <f>H481+H483</f>
        <v>781.945</v>
      </c>
      <c r="M482" s="439">
        <v>390.9725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</v>
      </c>
      <c r="U482" s="440">
        <v>3153148.399</v>
      </c>
      <c r="V482" s="441"/>
      <c r="W482" s="436"/>
      <c r="X482" s="436" t="s">
        <v>1173</v>
      </c>
      <c r="Y482" s="436" t="s">
        <v>759</v>
      </c>
      <c r="Z482" s="436" t="s">
        <v>760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</v>
      </c>
      <c r="I483" s="437">
        <f>H483+I481</f>
        <v>93069.86999999998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1175</v>
      </c>
      <c r="W483" s="436"/>
      <c r="X483" s="436" t="s">
        <v>1030</v>
      </c>
      <c r="Y483" s="436" t="s">
        <v>1030</v>
      </c>
      <c r="Z483" s="436" t="s">
        <v>1030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1176</v>
      </c>
      <c r="C484" s="436" t="s">
        <v>532</v>
      </c>
      <c r="D484" s="436" t="s">
        <v>253</v>
      </c>
      <c r="E484" s="437">
        <v>372</v>
      </c>
      <c r="F484" s="453"/>
      <c r="G484" s="439">
        <f>SUM(H464:H483)</f>
        <v>4091.945</v>
      </c>
      <c r="H484" s="437"/>
      <c r="I484" s="437"/>
      <c r="J484" s="438">
        <v>246.826</v>
      </c>
      <c r="K484" s="436" t="s">
        <v>1177</v>
      </c>
      <c r="L484" s="442">
        <f>H483+H485</f>
        <v>770.944</v>
      </c>
      <c r="M484" s="439">
        <v>385.472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</v>
      </c>
      <c r="U484" s="440">
        <v>3153238.938</v>
      </c>
      <c r="V484" s="441"/>
      <c r="W484" s="436"/>
      <c r="X484" s="436" t="s">
        <v>1173</v>
      </c>
      <c r="Y484" s="436" t="s">
        <v>759</v>
      </c>
      <c r="Z484" s="436" t="s">
        <v>760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1030</v>
      </c>
      <c r="Y485" s="436" t="s">
        <v>1030</v>
      </c>
      <c r="Z485" s="436" t="s">
        <v>1030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1030</v>
      </c>
      <c r="C486" s="436" t="s">
        <v>533</v>
      </c>
      <c r="D486" s="436" t="s">
        <v>246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1030</v>
      </c>
      <c r="L486" s="442">
        <f>H485+H487</f>
        <v>757</v>
      </c>
      <c r="M486" s="439">
        <v>378.50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</v>
      </c>
      <c r="U486" s="440">
        <v>3153373.319</v>
      </c>
      <c r="V486" s="441"/>
      <c r="W486" s="436"/>
      <c r="X486" s="436" t="s">
        <v>1173</v>
      </c>
      <c r="Y486" s="436" t="s">
        <v>759</v>
      </c>
      <c r="Z486" s="436" t="s">
        <v>760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1178</v>
      </c>
      <c r="W487" s="436"/>
      <c r="X487" s="436" t="s">
        <v>1030</v>
      </c>
      <c r="Y487" s="436" t="s">
        <v>1030</v>
      </c>
      <c r="Z487" s="436" t="s">
        <v>1030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1030</v>
      </c>
      <c r="C488" s="436" t="s">
        <v>534</v>
      </c>
      <c r="D488" s="436" t="s">
        <v>257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1030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415163.631</v>
      </c>
      <c r="U488" s="440">
        <v>3153512.397</v>
      </c>
      <c r="V488" s="441"/>
      <c r="W488" s="436"/>
      <c r="X488" s="436" t="s">
        <v>1179</v>
      </c>
      <c r="Y488" s="436" t="s">
        <v>759</v>
      </c>
      <c r="Z488" s="436" t="s">
        <v>760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1180</v>
      </c>
      <c r="W489" s="436"/>
      <c r="X489" s="436" t="s">
        <v>1030</v>
      </c>
      <c r="Y489" s="436" t="s">
        <v>1030</v>
      </c>
      <c r="Z489" s="436" t="s">
        <v>1030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1030</v>
      </c>
      <c r="C490" s="436" t="s">
        <v>535</v>
      </c>
      <c r="D490" s="436" t="s">
        <v>246</v>
      </c>
      <c r="E490" s="437">
        <v>412</v>
      </c>
      <c r="F490" s="453"/>
      <c r="G490" s="439"/>
      <c r="H490" s="437"/>
      <c r="I490" s="437"/>
      <c r="J490" s="438">
        <v>242.819</v>
      </c>
      <c r="K490" s="436" t="s">
        <v>1030</v>
      </c>
      <c r="L490" s="442">
        <f>H489+H491</f>
        <v>819</v>
      </c>
      <c r="M490" s="439">
        <v>409.50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415543.148</v>
      </c>
      <c r="U490" s="440">
        <v>3153659.421</v>
      </c>
      <c r="V490" s="441"/>
      <c r="W490" s="436"/>
      <c r="X490" s="436" t="s">
        <v>1179</v>
      </c>
      <c r="Y490" s="436" t="s">
        <v>759</v>
      </c>
      <c r="Z490" s="436" t="s">
        <v>760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1181</v>
      </c>
      <c r="W491" s="436"/>
      <c r="X491" s="436" t="s">
        <v>1030</v>
      </c>
      <c r="Y491" s="436" t="s">
        <v>1030</v>
      </c>
      <c r="Z491" s="436" t="s">
        <v>1030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1030</v>
      </c>
      <c r="C492" s="436" t="s">
        <v>536</v>
      </c>
      <c r="D492" s="436" t="s">
        <v>244</v>
      </c>
      <c r="E492" s="437">
        <v>400</v>
      </c>
      <c r="F492" s="453"/>
      <c r="G492" s="439"/>
      <c r="H492" s="437"/>
      <c r="I492" s="437"/>
      <c r="J492" s="438">
        <v>238.758</v>
      </c>
      <c r="K492" s="436" t="s">
        <v>1030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3153808.252</v>
      </c>
      <c r="V492" s="441"/>
      <c r="W492" s="436"/>
      <c r="X492" s="436" t="s">
        <v>1179</v>
      </c>
      <c r="Y492" s="436" t="s">
        <v>759</v>
      </c>
      <c r="Z492" s="436" t="s">
        <v>760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1030</v>
      </c>
      <c r="Y493" s="436" t="s">
        <v>1030</v>
      </c>
      <c r="Z493" s="436" t="s">
        <v>1030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537</v>
      </c>
      <c r="D494" s="436" t="s">
        <v>250</v>
      </c>
      <c r="E494" s="437">
        <v>419</v>
      </c>
      <c r="F494" s="453"/>
      <c r="G494" s="439"/>
      <c r="H494" s="437"/>
      <c r="I494" s="437"/>
      <c r="J494" s="438">
        <v>234.734</v>
      </c>
      <c r="K494" s="436" t="s">
        <v>1030</v>
      </c>
      <c r="L494" s="442">
        <f>H493+H495</f>
        <v>819</v>
      </c>
      <c r="M494" s="439">
        <v>409.50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416300.316</v>
      </c>
      <c r="U494" s="440">
        <v>3153952.748</v>
      </c>
      <c r="V494" s="441"/>
      <c r="W494" s="436"/>
      <c r="X494" s="436" t="s">
        <v>758</v>
      </c>
      <c r="Y494" s="436" t="s">
        <v>759</v>
      </c>
      <c r="Z494" s="436" t="s">
        <v>760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1163</v>
      </c>
      <c r="W495" s="436"/>
      <c r="X495" s="436" t="s">
        <v>1030</v>
      </c>
      <c r="Y495" s="436" t="s">
        <v>1030</v>
      </c>
      <c r="Z495" s="436" t="s">
        <v>1030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1030</v>
      </c>
      <c r="C496" s="436" t="s">
        <v>538</v>
      </c>
      <c r="D496" s="436" t="s">
        <v>257</v>
      </c>
      <c r="E496" s="437">
        <v>404</v>
      </c>
      <c r="F496" s="453"/>
      <c r="G496" s="439"/>
      <c r="H496" s="437"/>
      <c r="I496" s="437"/>
      <c r="J496" s="438">
        <v>238.747</v>
      </c>
      <c r="K496" s="436" t="s">
        <v>1030</v>
      </c>
      <c r="L496" s="442">
        <f>H495+H497</f>
        <v>823</v>
      </c>
      <c r="M496" s="439">
        <v>411.50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3154104.107</v>
      </c>
      <c r="V496" s="441"/>
      <c r="W496" s="436"/>
      <c r="X496" s="436" t="s">
        <v>758</v>
      </c>
      <c r="Y496" s="436" t="s">
        <v>759</v>
      </c>
      <c r="Z496" s="436" t="s">
        <v>760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1182</v>
      </c>
      <c r="W497" s="436"/>
      <c r="X497" s="436" t="s">
        <v>1030</v>
      </c>
      <c r="Y497" s="436" t="s">
        <v>1030</v>
      </c>
      <c r="Z497" s="436" t="s">
        <v>1030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1030</v>
      </c>
      <c r="C498" s="436" t="s">
        <v>539</v>
      </c>
      <c r="D498" s="436" t="s">
        <v>244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1030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417067.741</v>
      </c>
      <c r="U498" s="440">
        <v>3154250.048</v>
      </c>
      <c r="V498" s="441"/>
      <c r="W498" s="436"/>
      <c r="X498" s="436" t="s">
        <v>758</v>
      </c>
      <c r="Y498" s="436" t="s">
        <v>759</v>
      </c>
      <c r="Z498" s="436" t="s">
        <v>760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1183</v>
      </c>
      <c r="W499" s="436"/>
      <c r="X499" s="436" t="s">
        <v>1030</v>
      </c>
      <c r="Y499" s="436" t="s">
        <v>1030</v>
      </c>
      <c r="Z499" s="436" t="s">
        <v>1030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1030</v>
      </c>
      <c r="C500" s="436" t="s">
        <v>540</v>
      </c>
      <c r="D500" s="436" t="s">
        <v>244</v>
      </c>
      <c r="E500" s="437">
        <v>374</v>
      </c>
      <c r="F500" s="453"/>
      <c r="G500" s="439"/>
      <c r="H500" s="437"/>
      <c r="I500" s="437"/>
      <c r="J500" s="438">
        <v>234.683</v>
      </c>
      <c r="K500" s="436" t="s">
        <v>1030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</v>
      </c>
      <c r="V500" s="441"/>
      <c r="W500" s="436"/>
      <c r="X500" s="436" t="s">
        <v>758</v>
      </c>
      <c r="Y500" s="436" t="s">
        <v>759</v>
      </c>
      <c r="Z500" s="436" t="s">
        <v>760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1030</v>
      </c>
      <c r="Y501" s="436" t="s">
        <v>1030</v>
      </c>
      <c r="Z501" s="436" t="s">
        <v>1030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1030</v>
      </c>
      <c r="C502" s="436" t="s">
        <v>541</v>
      </c>
      <c r="D502" s="436" t="s">
        <v>246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1030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417823.044</v>
      </c>
      <c r="U502" s="440">
        <v>3154542.653</v>
      </c>
      <c r="V502" s="441"/>
      <c r="W502" s="436"/>
      <c r="X502" s="436" t="s">
        <v>758</v>
      </c>
      <c r="Y502" s="436" t="s">
        <v>759</v>
      </c>
      <c r="Z502" s="436" t="s">
        <v>760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1184</v>
      </c>
      <c r="W503" s="436"/>
      <c r="X503" s="436" t="s">
        <v>1030</v>
      </c>
      <c r="Y503" s="436" t="s">
        <v>1030</v>
      </c>
      <c r="Z503" s="436" t="s">
        <v>1030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1030</v>
      </c>
      <c r="C504" s="436" t="s">
        <v>542</v>
      </c>
      <c r="D504" s="436" t="s">
        <v>246</v>
      </c>
      <c r="E504" s="437">
        <v>360.177</v>
      </c>
      <c r="F504" s="453"/>
      <c r="G504" s="439"/>
      <c r="H504" s="437"/>
      <c r="I504" s="437"/>
      <c r="J504" s="438">
        <v>234.144</v>
      </c>
      <c r="K504" s="436" t="s">
        <v>1030</v>
      </c>
      <c r="L504" s="442">
        <f>H503+H505</f>
        <v>744.177</v>
      </c>
      <c r="M504" s="439">
        <v>372.0885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3154681.369</v>
      </c>
      <c r="V504" s="441"/>
      <c r="W504" s="436"/>
      <c r="X504" s="436" t="s">
        <v>758</v>
      </c>
      <c r="Y504" s="436" t="s">
        <v>759</v>
      </c>
      <c r="Z504" s="436" t="s">
        <v>760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</v>
      </c>
      <c r="I505" s="437">
        <f>H505+I503</f>
        <v>97423.04699999998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1185</v>
      </c>
      <c r="W505" s="436"/>
      <c r="X505" s="436" t="s">
        <v>1030</v>
      </c>
      <c r="Y505" s="436" t="s">
        <v>1030</v>
      </c>
      <c r="Z505" s="436" t="s">
        <v>1030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1186</v>
      </c>
      <c r="C506" s="436" t="s">
        <v>543</v>
      </c>
      <c r="D506" s="436" t="s">
        <v>253</v>
      </c>
      <c r="E506" s="437">
        <v>358.001</v>
      </c>
      <c r="F506" s="453"/>
      <c r="G506" s="439">
        <f>SUM(H484:H505)</f>
        <v>4353.177</v>
      </c>
      <c r="H506" s="437"/>
      <c r="I506" s="437"/>
      <c r="J506" s="438">
        <v>241.337</v>
      </c>
      <c r="K506" s="436" t="s">
        <v>1187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418516.969</v>
      </c>
      <c r="U506" s="440">
        <v>3154811.479</v>
      </c>
      <c r="V506" s="441"/>
      <c r="W506" s="436"/>
      <c r="X506" s="436" t="s">
        <v>758</v>
      </c>
      <c r="Y506" s="436" t="s">
        <v>759</v>
      </c>
      <c r="Z506" s="436" t="s">
        <v>760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358.001</v>
      </c>
      <c r="I507" s="437">
        <f>H507+I505</f>
        <v>97781.04799999998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1188</v>
      </c>
      <c r="W507" s="436"/>
      <c r="X507" s="436" t="s">
        <v>1030</v>
      </c>
      <c r="Y507" s="436" t="s">
        <v>1030</v>
      </c>
      <c r="Z507" s="436" t="s">
        <v>1030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1030</v>
      </c>
      <c r="C508" s="436" t="s">
        <v>544</v>
      </c>
      <c r="D508" s="436" t="s">
        <v>246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1030</v>
      </c>
      <c r="L508" s="442">
        <f>H507+H509</f>
        <v>810.001</v>
      </c>
      <c r="M508" s="439">
        <v>405.0005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3154876.766</v>
      </c>
      <c r="V508" s="441"/>
      <c r="W508" s="436"/>
      <c r="X508" s="436" t="s">
        <v>758</v>
      </c>
      <c r="Y508" s="436" t="s">
        <v>759</v>
      </c>
      <c r="Z508" s="436" t="s">
        <v>760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1189</v>
      </c>
      <c r="W509" s="436"/>
      <c r="X509" s="436" t="s">
        <v>1030</v>
      </c>
      <c r="Y509" s="436" t="s">
        <v>1030</v>
      </c>
      <c r="Z509" s="436" t="s">
        <v>1030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1030</v>
      </c>
      <c r="C510" s="436" t="s">
        <v>545</v>
      </c>
      <c r="D510" s="436" t="s">
        <v>257</v>
      </c>
      <c r="E510" s="437">
        <v>388</v>
      </c>
      <c r="F510" s="453"/>
      <c r="G510" s="439"/>
      <c r="H510" s="437"/>
      <c r="I510" s="437"/>
      <c r="J510" s="438">
        <v>238.457</v>
      </c>
      <c r="K510" s="436" t="s">
        <v>1030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419313.387</v>
      </c>
      <c r="U510" s="440">
        <v>3154959.194</v>
      </c>
      <c r="V510" s="441"/>
      <c r="W510" s="436"/>
      <c r="X510" s="436" t="s">
        <v>758</v>
      </c>
      <c r="Y510" s="436" t="s">
        <v>759</v>
      </c>
      <c r="Z510" s="436" t="s">
        <v>760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1180</v>
      </c>
      <c r="W511" s="436"/>
      <c r="X511" s="436" t="s">
        <v>1030</v>
      </c>
      <c r="Y511" s="436" t="s">
        <v>1030</v>
      </c>
      <c r="Z511" s="436" t="s">
        <v>1030</v>
      </c>
      <c r="AA511" s="436"/>
      <c r="AC511" s="443">
        <f t="shared" si="1"/>
        <v>14.08872114285714</v>
      </c>
    </row>
    <row r="512" spans="1:29" ht="19.5" customHeight="1">
      <c r="A512" s="436">
        <f>A510+1</f>
        <v>252</v>
      </c>
      <c r="B512" s="436" t="s">
        <v>1030</v>
      </c>
      <c r="C512" s="436" t="s">
        <v>546</v>
      </c>
      <c r="D512" s="436" t="s">
        <v>246</v>
      </c>
      <c r="E512" s="437">
        <v>452</v>
      </c>
      <c r="F512" s="453"/>
      <c r="G512" s="439"/>
      <c r="H512" s="437"/>
      <c r="I512" s="437"/>
      <c r="J512" s="438">
        <v>240.20</v>
      </c>
      <c r="K512" s="436" t="s">
        <v>1030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419694.881</v>
      </c>
      <c r="U512" s="440">
        <v>3155029.952</v>
      </c>
      <c r="V512" s="441"/>
      <c r="W512" s="436"/>
      <c r="X512" s="436" t="s">
        <v>758</v>
      </c>
      <c r="Y512" s="436" t="s">
        <v>759</v>
      </c>
      <c r="Z512" s="436" t="s">
        <v>760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1030</v>
      </c>
      <c r="Y513" s="436" t="s">
        <v>1030</v>
      </c>
      <c r="Z513" s="436" t="s">
        <v>1030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1030</v>
      </c>
      <c r="C514" s="436" t="s">
        <v>547</v>
      </c>
      <c r="D514" s="436" t="s">
        <v>246</v>
      </c>
      <c r="E514" s="437">
        <v>387.35</v>
      </c>
      <c r="F514" s="453"/>
      <c r="G514" s="439"/>
      <c r="H514" s="437"/>
      <c r="I514" s="437"/>
      <c r="J514" s="438">
        <v>237.736</v>
      </c>
      <c r="K514" s="436" t="s">
        <v>1030</v>
      </c>
      <c r="L514" s="442">
        <f>H513+H515</f>
        <v>839.35</v>
      </c>
      <c r="M514" s="439">
        <v>419.675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420139.301</v>
      </c>
      <c r="U514" s="440">
        <v>3155112.38</v>
      </c>
      <c r="V514" s="441"/>
      <c r="W514" s="436"/>
      <c r="X514" s="436" t="s">
        <v>1190</v>
      </c>
      <c r="Y514" s="436" t="s">
        <v>759</v>
      </c>
      <c r="Z514" s="436" t="s">
        <v>760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99460.39799999999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1163</v>
      </c>
      <c r="W515" s="436"/>
      <c r="X515" s="436" t="s">
        <v>1030</v>
      </c>
      <c r="Y515" s="436" t="s">
        <v>1030</v>
      </c>
      <c r="Z515" s="436" t="s">
        <v>1030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1191</v>
      </c>
      <c r="C516" s="444" t="s">
        <v>548</v>
      </c>
      <c r="D516" s="444" t="s">
        <v>368</v>
      </c>
      <c r="E516" s="445">
        <v>237.316</v>
      </c>
      <c r="F516" s="454"/>
      <c r="G516" s="446">
        <f>SUM(H506:H515)</f>
        <v>2037.351</v>
      </c>
      <c r="H516" s="445"/>
      <c r="I516" s="445"/>
      <c r="J516" s="447">
        <v>234.908</v>
      </c>
      <c r="K516" s="444" t="s">
        <v>1192</v>
      </c>
      <c r="L516" s="448">
        <f>H515+H517</f>
        <v>624.666</v>
      </c>
      <c r="M516" s="446">
        <v>312.333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</v>
      </c>
      <c r="U516" s="449">
        <v>3155183.019</v>
      </c>
      <c r="V516" s="450"/>
      <c r="W516" s="444"/>
      <c r="X516" s="444" t="s">
        <v>1190</v>
      </c>
      <c r="Y516" s="444" t="s">
        <v>759</v>
      </c>
      <c r="Z516" s="444" t="s">
        <v>760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1193</v>
      </c>
      <c r="W517" s="444"/>
      <c r="X517" s="444" t="s">
        <v>1030</v>
      </c>
      <c r="Y517" s="444" t="s">
        <v>1030</v>
      </c>
      <c r="Z517" s="444" t="s">
        <v>1030</v>
      </c>
      <c r="AA517" s="444"/>
      <c r="AC517" s="443">
        <f t="shared" si="1"/>
        <v>14.24253057142857</v>
      </c>
    </row>
    <row r="518" spans="1:29" ht="19.5" customHeight="1">
      <c r="A518" s="444">
        <f>A516+1</f>
        <v>255</v>
      </c>
      <c r="B518" s="444" t="s">
        <v>1194</v>
      </c>
      <c r="C518" s="444" t="s">
        <v>549</v>
      </c>
      <c r="D518" s="444" t="s">
        <v>411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1195</v>
      </c>
      <c r="L518" s="448">
        <f>H517+H519</f>
        <v>716.316</v>
      </c>
      <c r="M518" s="446">
        <v>358.158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420738.388</v>
      </c>
      <c r="U518" s="449">
        <v>3155089.78</v>
      </c>
      <c r="V518" s="450"/>
      <c r="W518" s="444"/>
      <c r="X518" s="444" t="s">
        <v>1190</v>
      </c>
      <c r="Y518" s="444" t="s">
        <v>759</v>
      </c>
      <c r="Z518" s="444" t="s">
        <v>760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1180</v>
      </c>
      <c r="W519" s="436"/>
      <c r="X519" s="436" t="s">
        <v>1030</v>
      </c>
      <c r="Y519" s="436" t="s">
        <v>1030</v>
      </c>
      <c r="Z519" s="436" t="s">
        <v>1030</v>
      </c>
      <c r="AA519" s="436"/>
      <c r="AC519" s="443">
        <f t="shared" si="2" ref="AC519:AC646">I519/7000</f>
        <v>14.310959142857142</v>
      </c>
    </row>
    <row r="520" spans="1:29" ht="19.5" customHeight="1">
      <c r="A520" s="436">
        <f>A518+1</f>
        <v>256</v>
      </c>
      <c r="B520" s="436" t="s">
        <v>1030</v>
      </c>
      <c r="C520" s="436" t="s">
        <v>550</v>
      </c>
      <c r="D520" s="436" t="s">
        <v>244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1030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</v>
      </c>
      <c r="U520" s="440">
        <v>3155213.054</v>
      </c>
      <c r="V520" s="441"/>
      <c r="W520" s="436"/>
      <c r="X520" s="436" t="s">
        <v>1190</v>
      </c>
      <c r="Y520" s="436" t="s">
        <v>759</v>
      </c>
      <c r="Z520" s="436" t="s">
        <v>760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1189</v>
      </c>
      <c r="W521" s="436"/>
      <c r="X521" s="436" t="s">
        <v>1030</v>
      </c>
      <c r="Y521" s="436" t="s">
        <v>1030</v>
      </c>
      <c r="Z521" s="436" t="s">
        <v>1030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551</v>
      </c>
      <c r="D522" s="436" t="s">
        <v>244</v>
      </c>
      <c r="E522" s="437">
        <v>459</v>
      </c>
      <c r="F522" s="453"/>
      <c r="G522" s="439"/>
      <c r="H522" s="437"/>
      <c r="I522" s="437"/>
      <c r="J522" s="438">
        <v>234.308</v>
      </c>
      <c r="K522" s="436" t="s">
        <v>1030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421550.094</v>
      </c>
      <c r="U522" s="440">
        <v>3155305.959</v>
      </c>
      <c r="V522" s="441"/>
      <c r="W522" s="436"/>
      <c r="X522" s="436" t="s">
        <v>1190</v>
      </c>
      <c r="Y522" s="436" t="s">
        <v>759</v>
      </c>
      <c r="Z522" s="436" t="s">
        <v>760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1180</v>
      </c>
      <c r="W523" s="436"/>
      <c r="X523" s="436" t="s">
        <v>1030</v>
      </c>
      <c r="Y523" s="436" t="s">
        <v>1030</v>
      </c>
      <c r="Z523" s="436" t="s">
        <v>1030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552</v>
      </c>
      <c r="D524" s="436" t="s">
        <v>250</v>
      </c>
      <c r="E524" s="437">
        <v>371</v>
      </c>
      <c r="F524" s="453"/>
      <c r="G524" s="439"/>
      <c r="H524" s="437"/>
      <c r="I524" s="437"/>
      <c r="J524" s="438">
        <v>239.371</v>
      </c>
      <c r="K524" s="436" t="s">
        <v>1030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</v>
      </c>
      <c r="U524" s="440">
        <v>3155424.086</v>
      </c>
      <c r="V524" s="441"/>
      <c r="W524" s="436"/>
      <c r="X524" s="436" t="s">
        <v>1190</v>
      </c>
      <c r="Y524" s="436" t="s">
        <v>759</v>
      </c>
      <c r="Z524" s="436" t="s">
        <v>760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1180</v>
      </c>
      <c r="W525" s="436"/>
      <c r="X525" s="436" t="s">
        <v>1030</v>
      </c>
      <c r="Y525" s="436" t="s">
        <v>1030</v>
      </c>
      <c r="Z525" s="436" t="s">
        <v>1030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1030</v>
      </c>
      <c r="C526" s="436" t="s">
        <v>553</v>
      </c>
      <c r="D526" s="436" t="s">
        <v>246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1030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422352.137</v>
      </c>
      <c r="U526" s="440">
        <v>3155519.565</v>
      </c>
      <c r="V526" s="441"/>
      <c r="W526" s="436"/>
      <c r="X526" s="436" t="s">
        <v>1190</v>
      </c>
      <c r="Y526" s="436" t="s">
        <v>759</v>
      </c>
      <c r="Z526" s="436" t="s">
        <v>760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1189</v>
      </c>
      <c r="W527" s="436"/>
      <c r="X527" s="436" t="s">
        <v>1030</v>
      </c>
      <c r="Y527" s="436" t="s">
        <v>1030</v>
      </c>
      <c r="Z527" s="436" t="s">
        <v>1030</v>
      </c>
      <c r="AA527" s="436"/>
      <c r="AC527" s="443">
        <f t="shared" si="2"/>
        <v>14.54353057142857</v>
      </c>
    </row>
    <row r="528" spans="1:29" ht="19.5" customHeight="1">
      <c r="A528" s="436">
        <f>A526+1</f>
        <v>260</v>
      </c>
      <c r="B528" s="436" t="s">
        <v>1030</v>
      </c>
      <c r="C528" s="436" t="s">
        <v>554</v>
      </c>
      <c r="D528" s="436" t="s">
        <v>244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1030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</v>
      </c>
      <c r="U528" s="440">
        <v>3155632.029</v>
      </c>
      <c r="V528" s="441"/>
      <c r="W528" s="436"/>
      <c r="X528" s="436" t="s">
        <v>1190</v>
      </c>
      <c r="Y528" s="436" t="s">
        <v>759</v>
      </c>
      <c r="Z528" s="436" t="s">
        <v>760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1196</v>
      </c>
      <c r="W529" s="436"/>
      <c r="X529" s="436" t="s">
        <v>1030</v>
      </c>
      <c r="Y529" s="436" t="s">
        <v>1030</v>
      </c>
      <c r="Z529" s="436" t="s">
        <v>1030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1030</v>
      </c>
      <c r="C530" s="436" t="s">
        <v>555</v>
      </c>
      <c r="D530" s="436" t="s">
        <v>238</v>
      </c>
      <c r="E530" s="437">
        <v>451</v>
      </c>
      <c r="F530" s="453"/>
      <c r="G530" s="439"/>
      <c r="H530" s="437"/>
      <c r="I530" s="437"/>
      <c r="J530" s="438">
        <v>240.906</v>
      </c>
      <c r="K530" s="436" t="s">
        <v>1030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</v>
      </c>
      <c r="U530" s="440">
        <v>3155726.994</v>
      </c>
      <c r="V530" s="441"/>
      <c r="W530" s="436"/>
      <c r="X530" s="436" t="s">
        <v>1190</v>
      </c>
      <c r="Y530" s="436" t="s">
        <v>759</v>
      </c>
      <c r="Z530" s="436" t="s">
        <v>760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1180</v>
      </c>
      <c r="W531" s="436"/>
      <c r="X531" s="436" t="s">
        <v>1030</v>
      </c>
      <c r="Y531" s="436" t="s">
        <v>1030</v>
      </c>
      <c r="Z531" s="436" t="s">
        <v>1030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1030</v>
      </c>
      <c r="C532" s="436" t="s">
        <v>556</v>
      </c>
      <c r="D532" s="436" t="s">
        <v>244</v>
      </c>
      <c r="E532" s="437">
        <v>389</v>
      </c>
      <c r="F532" s="453"/>
      <c r="G532" s="439"/>
      <c r="H532" s="437"/>
      <c r="I532" s="437"/>
      <c r="J532" s="438">
        <v>244.723</v>
      </c>
      <c r="K532" s="436" t="s">
        <v>1030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</v>
      </c>
      <c r="U532" s="440">
        <v>3155843.061</v>
      </c>
      <c r="V532" s="441"/>
      <c r="W532" s="436"/>
      <c r="X532" s="436" t="s">
        <v>1190</v>
      </c>
      <c r="Y532" s="436" t="s">
        <v>759</v>
      </c>
      <c r="Z532" s="436" t="s">
        <v>760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1030</v>
      </c>
      <c r="Y533" s="436" t="s">
        <v>1030</v>
      </c>
      <c r="Z533" s="436" t="s">
        <v>1030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557</v>
      </c>
      <c r="D534" s="436" t="s">
        <v>246</v>
      </c>
      <c r="E534" s="437">
        <v>385</v>
      </c>
      <c r="F534" s="453"/>
      <c r="G534" s="439"/>
      <c r="H534" s="437"/>
      <c r="I534" s="437"/>
      <c r="J534" s="438">
        <v>259.829</v>
      </c>
      <c r="K534" s="436" t="s">
        <v>1030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</v>
      </c>
      <c r="U534" s="440">
        <v>3155943.173</v>
      </c>
      <c r="V534" s="441"/>
      <c r="W534" s="436"/>
      <c r="X534" s="436" t="s">
        <v>1190</v>
      </c>
      <c r="Y534" s="436" t="s">
        <v>759</v>
      </c>
      <c r="Z534" s="436" t="s">
        <v>760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1030</v>
      </c>
      <c r="Y535" s="436" t="s">
        <v>1030</v>
      </c>
      <c r="Z535" s="436" t="s">
        <v>1030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1030</v>
      </c>
      <c r="C536" s="436" t="s">
        <v>558</v>
      </c>
      <c r="D536" s="436" t="s">
        <v>246</v>
      </c>
      <c r="E536" s="437">
        <v>417</v>
      </c>
      <c r="F536" s="453"/>
      <c r="G536" s="439"/>
      <c r="H536" s="437"/>
      <c r="I536" s="437"/>
      <c r="J536" s="438">
        <v>242.231</v>
      </c>
      <c r="K536" s="436" t="s">
        <v>1030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</v>
      </c>
      <c r="U536" s="440">
        <v>3156042.255</v>
      </c>
      <c r="V536" s="441"/>
      <c r="W536" s="436"/>
      <c r="X536" s="436" t="s">
        <v>1197</v>
      </c>
      <c r="Y536" s="436" t="s">
        <v>759</v>
      </c>
      <c r="Z536" s="436" t="s">
        <v>760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1180</v>
      </c>
      <c r="W537" s="436"/>
      <c r="X537" s="436" t="s">
        <v>1030</v>
      </c>
      <c r="Y537" s="436" t="s">
        <v>1030</v>
      </c>
      <c r="Z537" s="436" t="s">
        <v>1030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1030</v>
      </c>
      <c r="C538" s="436" t="s">
        <v>559</v>
      </c>
      <c r="D538" s="436" t="s">
        <v>246</v>
      </c>
      <c r="E538" s="437">
        <v>414.575</v>
      </c>
      <c r="F538" s="453"/>
      <c r="G538" s="439"/>
      <c r="H538" s="437"/>
      <c r="I538" s="437"/>
      <c r="J538" s="438">
        <v>246.103</v>
      </c>
      <c r="K538" s="436" t="s">
        <v>1030</v>
      </c>
      <c r="L538" s="442">
        <f>H537+H539</f>
        <v>831.575</v>
      </c>
      <c r="M538" s="439">
        <v>415.7875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3156149.573</v>
      </c>
      <c r="V538" s="441"/>
      <c r="W538" s="436"/>
      <c r="X538" s="436" t="s">
        <v>1198</v>
      </c>
      <c r="Y538" s="436" t="s">
        <v>759</v>
      </c>
      <c r="Z538" s="436" t="s">
        <v>760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414.575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1030</v>
      </c>
      <c r="Y539" s="436" t="s">
        <v>1030</v>
      </c>
      <c r="Z539" s="436" t="s">
        <v>1030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1199</v>
      </c>
      <c r="C540" s="436" t="s">
        <v>560</v>
      </c>
      <c r="D540" s="436" t="s">
        <v>263</v>
      </c>
      <c r="E540" s="437">
        <v>422</v>
      </c>
      <c r="F540" s="453"/>
      <c r="G540" s="439">
        <f>SUM(H518:H539)</f>
        <v>4532.575</v>
      </c>
      <c r="H540" s="437"/>
      <c r="I540" s="437"/>
      <c r="J540" s="438">
        <v>247.444</v>
      </c>
      <c r="K540" s="436" t="s">
        <v>1200</v>
      </c>
      <c r="L540" s="442">
        <f>H539+H541</f>
        <v>836.575</v>
      </c>
      <c r="M540" s="439">
        <v>418.2875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</v>
      </c>
      <c r="U540" s="440">
        <v>3156256.266</v>
      </c>
      <c r="V540" s="441"/>
      <c r="W540" s="436"/>
      <c r="X540" s="436" t="s">
        <v>1198</v>
      </c>
      <c r="Y540" s="436" t="s">
        <v>759</v>
      </c>
      <c r="Z540" s="436" t="s">
        <v>760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1030</v>
      </c>
      <c r="Y541" s="436" t="s">
        <v>1030</v>
      </c>
      <c r="Z541" s="436" t="s">
        <v>1030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561</v>
      </c>
      <c r="D542" s="436" t="s">
        <v>246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1030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</v>
      </c>
      <c r="U542" s="440">
        <v>3156338.862</v>
      </c>
      <c r="V542" s="441"/>
      <c r="W542" s="436"/>
      <c r="X542" s="436" t="s">
        <v>1198</v>
      </c>
      <c r="Y542" s="436" t="s">
        <v>759</v>
      </c>
      <c r="Z542" s="436" t="s">
        <v>760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1180</v>
      </c>
      <c r="W543" s="436"/>
      <c r="X543" s="436" t="s">
        <v>1030</v>
      </c>
      <c r="Y543" s="436" t="s">
        <v>1030</v>
      </c>
      <c r="Z543" s="436" t="s">
        <v>1030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562</v>
      </c>
      <c r="D544" s="436" t="s">
        <v>246</v>
      </c>
      <c r="E544" s="437">
        <v>428</v>
      </c>
      <c r="F544" s="453"/>
      <c r="G544" s="439"/>
      <c r="H544" s="437"/>
      <c r="I544" s="437"/>
      <c r="J544" s="438">
        <v>249.044</v>
      </c>
      <c r="K544" s="436" t="s">
        <v>1030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425908.702</v>
      </c>
      <c r="U544" s="440">
        <v>3156414.021</v>
      </c>
      <c r="V544" s="441"/>
      <c r="W544" s="436"/>
      <c r="X544" s="436" t="s">
        <v>1198</v>
      </c>
      <c r="Y544" s="436" t="s">
        <v>759</v>
      </c>
      <c r="Z544" s="436" t="s">
        <v>760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1038</v>
      </c>
      <c r="W545" s="436"/>
      <c r="X545" s="436" t="s">
        <v>1030</v>
      </c>
      <c r="Y545" s="436" t="s">
        <v>1030</v>
      </c>
      <c r="Z545" s="436" t="s">
        <v>1030</v>
      </c>
      <c r="AA545" s="436"/>
      <c r="AC545" s="443">
        <f t="shared" si="2"/>
        <v>15.066327</v>
      </c>
    </row>
    <row r="546" spans="1:29" ht="19.5" customHeight="1">
      <c r="A546" s="436">
        <f>A544+1</f>
        <v>269</v>
      </c>
      <c r="B546" s="436"/>
      <c r="C546" s="436" t="s">
        <v>563</v>
      </c>
      <c r="D546" s="436" t="s">
        <v>257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1030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3156497.792</v>
      </c>
      <c r="V546" s="441"/>
      <c r="W546" s="436"/>
      <c r="X546" s="436" t="s">
        <v>1198</v>
      </c>
      <c r="Y546" s="436" t="s">
        <v>759</v>
      </c>
      <c r="Z546" s="436" t="s">
        <v>760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1196</v>
      </c>
      <c r="W547" s="436"/>
      <c r="X547" s="436" t="s">
        <v>1030</v>
      </c>
      <c r="Y547" s="436" t="s">
        <v>1030</v>
      </c>
      <c r="Z547" s="436" t="s">
        <v>1030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564</v>
      </c>
      <c r="D548" s="436" t="s">
        <v>257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1030</v>
      </c>
      <c r="L548" s="442">
        <f>H547+H549</f>
        <v>823</v>
      </c>
      <c r="M548" s="439">
        <v>411.50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426720.687</v>
      </c>
      <c r="U548" s="440">
        <v>3156576.082</v>
      </c>
      <c r="V548" s="441"/>
      <c r="W548" s="436"/>
      <c r="X548" s="436" t="s">
        <v>1198</v>
      </c>
      <c r="Y548" s="436" t="s">
        <v>759</v>
      </c>
      <c r="Z548" s="436" t="s">
        <v>760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1038</v>
      </c>
      <c r="W549" s="436"/>
      <c r="X549" s="436" t="s">
        <v>1030</v>
      </c>
      <c r="Y549" s="436" t="s">
        <v>1030</v>
      </c>
      <c r="Z549" s="436" t="s">
        <v>1030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565</v>
      </c>
      <c r="D550" s="436" t="s">
        <v>246</v>
      </c>
      <c r="E550" s="437">
        <v>387</v>
      </c>
      <c r="F550" s="453"/>
      <c r="G550" s="439"/>
      <c r="H550" s="437"/>
      <c r="I550" s="437"/>
      <c r="J550" s="438">
        <v>244.908</v>
      </c>
      <c r="K550" s="436" t="s">
        <v>1030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427135.506</v>
      </c>
      <c r="U550" s="440">
        <v>3156658.874</v>
      </c>
      <c r="V550" s="441"/>
      <c r="W550" s="436"/>
      <c r="X550" s="436" t="s">
        <v>1198</v>
      </c>
      <c r="Y550" s="436" t="s">
        <v>759</v>
      </c>
      <c r="Z550" s="436" t="s">
        <v>760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1038</v>
      </c>
      <c r="W551" s="436"/>
      <c r="X551" s="436" t="s">
        <v>1030</v>
      </c>
      <c r="Y551" s="436" t="s">
        <v>1030</v>
      </c>
      <c r="Z551" s="436" t="s">
        <v>1030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566</v>
      </c>
      <c r="D552" s="436" t="s">
        <v>246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1030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</v>
      </c>
      <c r="U552" s="440">
        <v>3156734.62</v>
      </c>
      <c r="V552" s="441"/>
      <c r="W552" s="436"/>
      <c r="X552" s="436" t="s">
        <v>1198</v>
      </c>
      <c r="Y552" s="436" t="s">
        <v>759</v>
      </c>
      <c r="Z552" s="436" t="s">
        <v>760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1030</v>
      </c>
      <c r="Y553" s="436" t="s">
        <v>1030</v>
      </c>
      <c r="Z553" s="436" t="s">
        <v>1030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567</v>
      </c>
      <c r="D554" s="436" t="s">
        <v>238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1030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</v>
      </c>
      <c r="U554" s="440">
        <v>3156816.629</v>
      </c>
      <c r="V554" s="441"/>
      <c r="W554" s="436"/>
      <c r="X554" s="436" t="s">
        <v>763</v>
      </c>
      <c r="Y554" s="436" t="s">
        <v>759</v>
      </c>
      <c r="Z554" s="436" t="s">
        <v>760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1030</v>
      </c>
      <c r="Y555" s="436" t="s">
        <v>1030</v>
      </c>
      <c r="Z555" s="436" t="s">
        <v>1030</v>
      </c>
      <c r="AA555" s="436"/>
      <c r="AC555" s="443">
        <f t="shared" si="2"/>
        <v>15.35518414285714</v>
      </c>
    </row>
    <row r="556" spans="1:29" ht="19.5" customHeight="1">
      <c r="A556" s="436">
        <f>A554+1</f>
        <v>274</v>
      </c>
      <c r="B556" s="436"/>
      <c r="C556" s="436" t="s">
        <v>568</v>
      </c>
      <c r="D556" s="436" t="s">
        <v>257</v>
      </c>
      <c r="E556" s="437">
        <v>404</v>
      </c>
      <c r="F556" s="453"/>
      <c r="G556" s="439"/>
      <c r="H556" s="437"/>
      <c r="I556" s="437"/>
      <c r="J556" s="438">
        <v>249.757</v>
      </c>
      <c r="K556" s="436" t="s">
        <v>1030</v>
      </c>
      <c r="L556" s="442">
        <f>H555+H557</f>
        <v>797</v>
      </c>
      <c r="M556" s="439">
        <v>398.50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428311.316</v>
      </c>
      <c r="U556" s="440">
        <v>3156893.549</v>
      </c>
      <c r="V556" s="441"/>
      <c r="W556" s="436"/>
      <c r="X556" s="436" t="s">
        <v>763</v>
      </c>
      <c r="Y556" s="436" t="s">
        <v>759</v>
      </c>
      <c r="Z556" s="436" t="s">
        <v>760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1030</v>
      </c>
      <c r="Y557" s="436" t="s">
        <v>1030</v>
      </c>
      <c r="Z557" s="436" t="s">
        <v>1030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569</v>
      </c>
      <c r="D558" s="436" t="s">
        <v>246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1030</v>
      </c>
      <c r="L558" s="442">
        <f>H557+H559</f>
        <v>838.613</v>
      </c>
      <c r="M558" s="439">
        <v>419.3065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428707.502</v>
      </c>
      <c r="U558" s="440">
        <v>3156972.622</v>
      </c>
      <c r="V558" s="441"/>
      <c r="W558" s="436"/>
      <c r="X558" s="436" t="s">
        <v>763</v>
      </c>
      <c r="Y558" s="436" t="s">
        <v>759</v>
      </c>
      <c r="Z558" s="436" t="s">
        <v>760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1201</v>
      </c>
      <c r="W559" s="436"/>
      <c r="X559" s="436" t="s">
        <v>1030</v>
      </c>
      <c r="Y559" s="436" t="s">
        <v>1030</v>
      </c>
      <c r="Z559" s="436" t="s">
        <v>1030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1202</v>
      </c>
      <c r="C560" s="436" t="s">
        <v>570</v>
      </c>
      <c r="D560" s="436" t="s">
        <v>571</v>
      </c>
      <c r="E560" s="437">
        <v>307</v>
      </c>
      <c r="F560" s="453"/>
      <c r="G560" s="439">
        <f>SUM(H540:H559)</f>
        <v>4094.613</v>
      </c>
      <c r="H560" s="437"/>
      <c r="I560" s="437"/>
      <c r="J560" s="438">
        <v>247.886</v>
      </c>
      <c r="K560" s="436" t="s">
        <v>1203</v>
      </c>
      <c r="L560" s="442">
        <f>H559+H561</f>
        <v>741.613</v>
      </c>
      <c r="M560" s="439">
        <v>370.8065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429133.709</v>
      </c>
      <c r="U560" s="440">
        <v>3157057.687</v>
      </c>
      <c r="V560" s="441"/>
      <c r="W560" s="436"/>
      <c r="X560" s="436" t="s">
        <v>763</v>
      </c>
      <c r="Y560" s="436" t="s">
        <v>759</v>
      </c>
      <c r="Z560" s="436" t="s">
        <v>760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1038</v>
      </c>
      <c r="W561" s="436"/>
      <c r="X561" s="436" t="s">
        <v>1030</v>
      </c>
      <c r="Y561" s="436" t="s">
        <v>1030</v>
      </c>
      <c r="Z561" s="436" t="s">
        <v>1030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572</v>
      </c>
      <c r="D562" s="436" t="s">
        <v>244</v>
      </c>
      <c r="E562" s="437">
        <v>326</v>
      </c>
      <c r="F562" s="453"/>
      <c r="G562" s="439"/>
      <c r="H562" s="437"/>
      <c r="I562" s="437"/>
      <c r="J562" s="438">
        <v>248.312</v>
      </c>
      <c r="K562" s="436" t="s">
        <v>1030</v>
      </c>
      <c r="L562" s="442">
        <f>H561+H563</f>
        <v>633</v>
      </c>
      <c r="M562" s="439">
        <v>316.50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429435.392</v>
      </c>
      <c r="U562" s="440">
        <v>3157114.575</v>
      </c>
      <c r="V562" s="441"/>
      <c r="W562" s="436"/>
      <c r="X562" s="436" t="s">
        <v>763</v>
      </c>
      <c r="Y562" s="436" t="s">
        <v>759</v>
      </c>
      <c r="Z562" s="436" t="s">
        <v>760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1030</v>
      </c>
      <c r="Y563" s="436" t="s">
        <v>1030</v>
      </c>
      <c r="Z563" s="436" t="s">
        <v>1030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573</v>
      </c>
      <c r="D564" s="436" t="s">
        <v>246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1030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429755.746</v>
      </c>
      <c r="U564" s="440">
        <v>3157174.983</v>
      </c>
      <c r="V564" s="441"/>
      <c r="W564" s="436"/>
      <c r="X564" s="436" t="s">
        <v>763</v>
      </c>
      <c r="Y564" s="436" t="s">
        <v>759</v>
      </c>
      <c r="Z564" s="436" t="s">
        <v>760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1204</v>
      </c>
      <c r="W565" s="436"/>
      <c r="X565" s="436" t="s">
        <v>1030</v>
      </c>
      <c r="Y565" s="436" t="s">
        <v>1030</v>
      </c>
      <c r="Z565" s="436" t="s">
        <v>1030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574</v>
      </c>
      <c r="D566" s="436" t="s">
        <v>246</v>
      </c>
      <c r="E566" s="437">
        <v>441</v>
      </c>
      <c r="F566" s="453"/>
      <c r="G566" s="439"/>
      <c r="H566" s="437"/>
      <c r="I566" s="437"/>
      <c r="J566" s="438">
        <v>233.338</v>
      </c>
      <c r="K566" s="436" t="s">
        <v>1030</v>
      </c>
      <c r="L566" s="442">
        <f>H565+H567</f>
        <v>833</v>
      </c>
      <c r="M566" s="439">
        <v>416.50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430140.957</v>
      </c>
      <c r="U566" s="440">
        <v>3157247.622</v>
      </c>
      <c r="V566" s="441"/>
      <c r="W566" s="436"/>
      <c r="X566" s="436" t="s">
        <v>763</v>
      </c>
      <c r="Y566" s="436" t="s">
        <v>759</v>
      </c>
      <c r="Z566" s="436" t="s">
        <v>760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1196</v>
      </c>
      <c r="W567" s="436"/>
      <c r="X567" s="436" t="s">
        <v>1030</v>
      </c>
      <c r="Y567" s="436" t="s">
        <v>1030</v>
      </c>
      <c r="Z567" s="436" t="s">
        <v>1030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575</v>
      </c>
      <c r="D568" s="436" t="s">
        <v>246</v>
      </c>
      <c r="E568" s="437">
        <v>399</v>
      </c>
      <c r="F568" s="453"/>
      <c r="G568" s="439"/>
      <c r="H568" s="437"/>
      <c r="I568" s="437"/>
      <c r="J568" s="438">
        <v>234.088</v>
      </c>
      <c r="K568" s="436" t="s">
        <v>1030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763</v>
      </c>
      <c r="Y568" s="436" t="s">
        <v>759</v>
      </c>
      <c r="Z568" s="436" t="s">
        <v>760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1030</v>
      </c>
      <c r="Y569" s="436" t="s">
        <v>1030</v>
      </c>
      <c r="Z569" s="436" t="s">
        <v>1030</v>
      </c>
      <c r="AA569" s="436"/>
      <c r="AC569" s="443">
        <f t="shared" si="2"/>
        <v>15.74141457142857</v>
      </c>
    </row>
    <row r="570" spans="1:29" ht="19.5" customHeight="1">
      <c r="A570" s="436">
        <f>A568+1</f>
        <v>281</v>
      </c>
      <c r="B570" s="436"/>
      <c r="C570" s="436" t="s">
        <v>576</v>
      </c>
      <c r="D570" s="436" t="s">
        <v>244</v>
      </c>
      <c r="E570" s="437">
        <v>441</v>
      </c>
      <c r="F570" s="453"/>
      <c r="G570" s="439"/>
      <c r="H570" s="437"/>
      <c r="I570" s="437"/>
      <c r="J570" s="438">
        <v>241.474</v>
      </c>
      <c r="K570" s="436" t="s">
        <v>1030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</v>
      </c>
      <c r="V570" s="441"/>
      <c r="W570" s="436"/>
      <c r="X570" s="436" t="s">
        <v>763</v>
      </c>
      <c r="Y570" s="436" t="s">
        <v>759</v>
      </c>
      <c r="Z570" s="436" t="s">
        <v>760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1038</v>
      </c>
      <c r="W571" s="436"/>
      <c r="X571" s="436" t="s">
        <v>1030</v>
      </c>
      <c r="Y571" s="436" t="s">
        <v>1030</v>
      </c>
      <c r="Z571" s="436" t="s">
        <v>1030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577</v>
      </c>
      <c r="D572" s="436" t="s">
        <v>246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1030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431399.773</v>
      </c>
      <c r="U572" s="440">
        <v>3157484.994</v>
      </c>
      <c r="V572" s="441"/>
      <c r="W572" s="436"/>
      <c r="X572" s="436" t="s">
        <v>763</v>
      </c>
      <c r="Y572" s="436" t="s">
        <v>759</v>
      </c>
      <c r="Z572" s="436" t="s">
        <v>760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1205</v>
      </c>
      <c r="W573" s="436"/>
      <c r="X573" s="436" t="s">
        <v>1030</v>
      </c>
      <c r="Y573" s="436" t="s">
        <v>1030</v>
      </c>
      <c r="Z573" s="436" t="s">
        <v>1030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578</v>
      </c>
      <c r="D574" s="436" t="s">
        <v>257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1030</v>
      </c>
      <c r="L574" s="442">
        <f>H573+H575</f>
        <v>831</v>
      </c>
      <c r="M574" s="439">
        <v>415.50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</v>
      </c>
      <c r="U574" s="440">
        <v>3157558.929</v>
      </c>
      <c r="V574" s="441"/>
      <c r="W574" s="436"/>
      <c r="X574" s="436" t="s">
        <v>763</v>
      </c>
      <c r="Y574" s="436" t="s">
        <v>759</v>
      </c>
      <c r="Z574" s="436" t="s">
        <v>760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1189</v>
      </c>
      <c r="W575" s="436"/>
      <c r="X575" s="436" t="s">
        <v>1030</v>
      </c>
      <c r="Y575" s="436" t="s">
        <v>1030</v>
      </c>
      <c r="Z575" s="436" t="s">
        <v>1030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579</v>
      </c>
      <c r="D576" s="436" t="s">
        <v>257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1030</v>
      </c>
      <c r="L576" s="442">
        <f>H575+H577</f>
        <v>789</v>
      </c>
      <c r="M576" s="439">
        <v>394.50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432216.381</v>
      </c>
      <c r="U576" s="440">
        <v>3157638.98</v>
      </c>
      <c r="V576" s="441"/>
      <c r="W576" s="436"/>
      <c r="X576" s="436" t="s">
        <v>763</v>
      </c>
      <c r="Y576" s="436" t="s">
        <v>759</v>
      </c>
      <c r="Z576" s="436" t="s">
        <v>760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1043</v>
      </c>
      <c r="W577" s="436"/>
      <c r="X577" s="436" t="s">
        <v>1030</v>
      </c>
      <c r="Y577" s="436" t="s">
        <v>1030</v>
      </c>
      <c r="Z577" s="436" t="s">
        <v>1030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580</v>
      </c>
      <c r="D578" s="436" t="s">
        <v>244</v>
      </c>
      <c r="E578" s="437">
        <v>398.258</v>
      </c>
      <c r="F578" s="453"/>
      <c r="G578" s="439"/>
      <c r="H578" s="437"/>
      <c r="I578" s="437"/>
      <c r="J578" s="438">
        <v>241.294</v>
      </c>
      <c r="K578" s="436" t="s">
        <v>1030</v>
      </c>
      <c r="L578" s="442">
        <f>H577+H579</f>
        <v>755.258</v>
      </c>
      <c r="M578" s="439">
        <v>377.629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432567.198</v>
      </c>
      <c r="U578" s="440">
        <v>3157705.133</v>
      </c>
      <c r="V578" s="441"/>
      <c r="W578" s="436"/>
      <c r="X578" s="436" t="s">
        <v>763</v>
      </c>
      <c r="Y578" s="436" t="s">
        <v>759</v>
      </c>
      <c r="Z578" s="436" t="s">
        <v>760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1206</v>
      </c>
      <c r="W579" s="436"/>
      <c r="X579" s="436" t="s">
        <v>1030</v>
      </c>
      <c r="Y579" s="436" t="s">
        <v>1030</v>
      </c>
      <c r="Z579" s="436" t="s">
        <v>1030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1207</v>
      </c>
      <c r="C580" s="436" t="s">
        <v>581</v>
      </c>
      <c r="D580" s="436" t="s">
        <v>284</v>
      </c>
      <c r="E580" s="437">
        <v>355</v>
      </c>
      <c r="F580" s="453"/>
      <c r="G580" s="439">
        <f>SUM(H560:H579)</f>
        <v>3892.258</v>
      </c>
      <c r="H580" s="437"/>
      <c r="I580" s="437"/>
      <c r="J580" s="438">
        <v>240.72</v>
      </c>
      <c r="K580" s="436" t="s">
        <v>1208</v>
      </c>
      <c r="L580" s="442">
        <f>H579+H581</f>
        <v>753.258</v>
      </c>
      <c r="M580" s="439">
        <v>376.629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</v>
      </c>
      <c r="U580" s="440">
        <v>3157778.931</v>
      </c>
      <c r="V580" s="441"/>
      <c r="W580" s="436"/>
      <c r="X580" s="436" t="s">
        <v>1209</v>
      </c>
      <c r="Y580" s="436" t="s">
        <v>759</v>
      </c>
      <c r="Z580" s="436" t="s">
        <v>760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1030</v>
      </c>
      <c r="Y581" s="436" t="s">
        <v>1030</v>
      </c>
      <c r="Z581" s="436" t="s">
        <v>1030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582</v>
      </c>
      <c r="D582" s="436" t="s">
        <v>250</v>
      </c>
      <c r="E582" s="437">
        <v>407</v>
      </c>
      <c r="F582" s="453"/>
      <c r="G582" s="439"/>
      <c r="H582" s="437"/>
      <c r="I582" s="437"/>
      <c r="J582" s="438">
        <v>244.373</v>
      </c>
      <c r="K582" s="436" t="s">
        <v>1030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</v>
      </c>
      <c r="U582" s="440">
        <v>3157817.974</v>
      </c>
      <c r="V582" s="441"/>
      <c r="W582" s="436"/>
      <c r="X582" s="436" t="s">
        <v>1209</v>
      </c>
      <c r="Y582" s="436" t="s">
        <v>759</v>
      </c>
      <c r="Z582" s="436" t="s">
        <v>760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1210</v>
      </c>
      <c r="W583" s="436"/>
      <c r="X583" s="436" t="s">
        <v>1030</v>
      </c>
      <c r="Y583" s="436" t="s">
        <v>1030</v>
      </c>
      <c r="Z583" s="436" t="s">
        <v>1030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583</v>
      </c>
      <c r="D584" s="436" t="s">
        <v>257</v>
      </c>
      <c r="E584" s="437">
        <v>303</v>
      </c>
      <c r="F584" s="453"/>
      <c r="G584" s="439"/>
      <c r="H584" s="437"/>
      <c r="I584" s="437"/>
      <c r="J584" s="438">
        <v>239.234</v>
      </c>
      <c r="K584" s="436" t="s">
        <v>1030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433715.936</v>
      </c>
      <c r="U584" s="440">
        <v>3157862.736</v>
      </c>
      <c r="V584" s="441"/>
      <c r="W584" s="436"/>
      <c r="X584" s="436" t="s">
        <v>1209</v>
      </c>
      <c r="Y584" s="436" t="s">
        <v>759</v>
      </c>
      <c r="Z584" s="436" t="s">
        <v>760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1030</v>
      </c>
      <c r="Y585" s="436" t="s">
        <v>1030</v>
      </c>
      <c r="Z585" s="436" t="s">
        <v>1030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584</v>
      </c>
      <c r="D586" s="436" t="s">
        <v>257</v>
      </c>
      <c r="E586" s="437">
        <v>387</v>
      </c>
      <c r="F586" s="453"/>
      <c r="G586" s="439"/>
      <c r="H586" s="437"/>
      <c r="I586" s="437"/>
      <c r="J586" s="438">
        <v>245.164</v>
      </c>
      <c r="K586" s="436" t="s">
        <v>1030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</v>
      </c>
      <c r="V586" s="441"/>
      <c r="W586" s="436"/>
      <c r="X586" s="436" t="s">
        <v>1209</v>
      </c>
      <c r="Y586" s="436" t="s">
        <v>759</v>
      </c>
      <c r="Z586" s="436" t="s">
        <v>760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1163</v>
      </c>
      <c r="W587" s="436"/>
      <c r="X587" s="436" t="s">
        <v>1030</v>
      </c>
      <c r="Y587" s="436" t="s">
        <v>1030</v>
      </c>
      <c r="Z587" s="436" t="s">
        <v>1030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585</v>
      </c>
      <c r="D588" s="436" t="s">
        <v>257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1030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434401.751</v>
      </c>
      <c r="U588" s="440">
        <v>3157938.623</v>
      </c>
      <c r="V588" s="441"/>
      <c r="W588" s="436"/>
      <c r="X588" s="436" t="s">
        <v>1209</v>
      </c>
      <c r="Y588" s="436" t="s">
        <v>759</v>
      </c>
      <c r="Z588" s="436" t="s">
        <v>760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1155</v>
      </c>
      <c r="W589" s="436"/>
      <c r="X589" s="436" t="s">
        <v>1030</v>
      </c>
      <c r="Y589" s="436" t="s">
        <v>1030</v>
      </c>
      <c r="Z589" s="436" t="s">
        <v>1030</v>
      </c>
      <c r="AA589" s="436"/>
      <c r="AC589" s="443">
        <f t="shared" si="2"/>
        <v>16.29830857142857</v>
      </c>
    </row>
    <row r="590" spans="1:29" ht="19.5" customHeight="1">
      <c r="A590" s="436">
        <f>A588+1</f>
        <v>291</v>
      </c>
      <c r="B590" s="436"/>
      <c r="C590" s="436" t="s">
        <v>586</v>
      </c>
      <c r="D590" s="436" t="s">
        <v>244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1030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434818.209</v>
      </c>
      <c r="U590" s="440">
        <v>3157984.705</v>
      </c>
      <c r="V590" s="441"/>
      <c r="W590" s="436"/>
      <c r="X590" s="436" t="s">
        <v>1211</v>
      </c>
      <c r="Y590" s="436" t="s">
        <v>759</v>
      </c>
      <c r="Z590" s="436" t="s">
        <v>760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1030</v>
      </c>
      <c r="Y591" s="436" t="s">
        <v>1030</v>
      </c>
      <c r="Z591" s="436" t="s">
        <v>1030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587</v>
      </c>
      <c r="D592" s="436" t="s">
        <v>244</v>
      </c>
      <c r="E592" s="437">
        <v>381</v>
      </c>
      <c r="F592" s="453"/>
      <c r="G592" s="439"/>
      <c r="H592" s="437"/>
      <c r="I592" s="437"/>
      <c r="J592" s="438">
        <v>234.265</v>
      </c>
      <c r="K592" s="436" t="s">
        <v>1030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435204.849</v>
      </c>
      <c r="U592" s="440">
        <v>3158027.488</v>
      </c>
      <c r="V592" s="441"/>
      <c r="W592" s="436"/>
      <c r="X592" s="436" t="s">
        <v>1211</v>
      </c>
      <c r="Y592" s="436" t="s">
        <v>759</v>
      </c>
      <c r="Z592" s="436" t="s">
        <v>760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1030</v>
      </c>
      <c r="Y593" s="436" t="s">
        <v>1030</v>
      </c>
      <c r="Z593" s="436" t="s">
        <v>1030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588</v>
      </c>
      <c r="D594" s="436" t="s">
        <v>238</v>
      </c>
      <c r="E594" s="437">
        <v>410</v>
      </c>
      <c r="F594" s="453"/>
      <c r="G594" s="439"/>
      <c r="H594" s="437"/>
      <c r="I594" s="437"/>
      <c r="J594" s="438">
        <v>241.575</v>
      </c>
      <c r="K594" s="436" t="s">
        <v>1030</v>
      </c>
      <c r="L594" s="442">
        <f>H593+H595</f>
        <v>791</v>
      </c>
      <c r="M594" s="439">
        <v>395.50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1211</v>
      </c>
      <c r="Y594" s="436" t="s">
        <v>759</v>
      </c>
      <c r="Z594" s="436" t="s">
        <v>760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1212</v>
      </c>
      <c r="W595" s="436"/>
      <c r="X595" s="436" t="s">
        <v>1030</v>
      </c>
      <c r="Y595" s="436" t="s">
        <v>1030</v>
      </c>
      <c r="Z595" s="436" t="s">
        <v>1030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589</v>
      </c>
      <c r="D596" s="436" t="s">
        <v>246</v>
      </c>
      <c r="E596" s="437">
        <v>430</v>
      </c>
      <c r="F596" s="453"/>
      <c r="G596" s="439"/>
      <c r="H596" s="437"/>
      <c r="I596" s="437"/>
      <c r="J596" s="438">
        <v>234.975</v>
      </c>
      <c r="K596" s="436" t="s">
        <v>1030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435991.051</v>
      </c>
      <c r="U596" s="440">
        <v>3158114.482</v>
      </c>
      <c r="V596" s="441"/>
      <c r="W596" s="436"/>
      <c r="X596" s="436" t="s">
        <v>1211</v>
      </c>
      <c r="Y596" s="436" t="s">
        <v>759</v>
      </c>
      <c r="Z596" s="436" t="s">
        <v>760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1196</v>
      </c>
      <c r="W597" s="436"/>
      <c r="X597" s="436" t="s">
        <v>1030</v>
      </c>
      <c r="Y597" s="436" t="s">
        <v>1030</v>
      </c>
      <c r="Z597" s="436" t="s">
        <v>1030</v>
      </c>
      <c r="AA597" s="436"/>
      <c r="AC597" s="443">
        <f t="shared" si="2"/>
        <v>16.52830857142857</v>
      </c>
    </row>
    <row r="598" spans="1:29" ht="19.5" customHeight="1">
      <c r="A598" s="436">
        <f>A596+1</f>
        <v>295</v>
      </c>
      <c r="B598" s="436"/>
      <c r="C598" s="436" t="s">
        <v>590</v>
      </c>
      <c r="D598" s="436" t="s">
        <v>238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1030</v>
      </c>
      <c r="L598" s="442">
        <f>H597+H599</f>
        <v>839</v>
      </c>
      <c r="M598" s="439">
        <v>419.50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436418.442</v>
      </c>
      <c r="U598" s="440">
        <v>3158161.774</v>
      </c>
      <c r="V598" s="441"/>
      <c r="W598" s="436"/>
      <c r="X598" s="436" t="s">
        <v>1211</v>
      </c>
      <c r="Y598" s="436" t="s">
        <v>759</v>
      </c>
      <c r="Z598" s="436" t="s">
        <v>760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1180</v>
      </c>
      <c r="W599" s="436"/>
      <c r="X599" s="436" t="s">
        <v>1030</v>
      </c>
      <c r="Y599" s="436" t="s">
        <v>1030</v>
      </c>
      <c r="Z599" s="436" t="s">
        <v>1030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591</v>
      </c>
      <c r="D600" s="436" t="s">
        <v>244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1030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</v>
      </c>
      <c r="U600" s="440">
        <v>3158206.756</v>
      </c>
      <c r="V600" s="441"/>
      <c r="W600" s="436"/>
      <c r="X600" s="436" t="s">
        <v>1211</v>
      </c>
      <c r="Y600" s="436" t="s">
        <v>759</v>
      </c>
      <c r="Z600" s="436" t="s">
        <v>760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116516.665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1213</v>
      </c>
      <c r="W601" s="436"/>
      <c r="X601" s="436" t="s">
        <v>1030</v>
      </c>
      <c r="Y601" s="436" t="s">
        <v>1030</v>
      </c>
      <c r="Z601" s="436" t="s">
        <v>1030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1214</v>
      </c>
      <c r="C602" s="436" t="s">
        <v>592</v>
      </c>
      <c r="D602" s="436" t="s">
        <v>276</v>
      </c>
      <c r="E602" s="437">
        <v>381</v>
      </c>
      <c r="F602" s="453"/>
      <c r="G602" s="439">
        <f>SUM(H580:H601)</f>
        <v>4299.505</v>
      </c>
      <c r="H602" s="437"/>
      <c r="I602" s="437"/>
      <c r="J602" s="438">
        <v>245.961</v>
      </c>
      <c r="K602" s="436" t="s">
        <v>1215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</v>
      </c>
      <c r="U602" s="440">
        <v>3158251.794</v>
      </c>
      <c r="V602" s="441"/>
      <c r="W602" s="436"/>
      <c r="X602" s="436" t="s">
        <v>1211</v>
      </c>
      <c r="Y602" s="436" t="s">
        <v>759</v>
      </c>
      <c r="Z602" s="436" t="s">
        <v>760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116897.665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1180</v>
      </c>
      <c r="W603" s="436"/>
      <c r="X603" s="436" t="s">
        <v>1030</v>
      </c>
      <c r="Y603" s="436" t="s">
        <v>1030</v>
      </c>
      <c r="Z603" s="436" t="s">
        <v>1030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593</v>
      </c>
      <c r="D604" s="436" t="s">
        <v>250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1030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</v>
      </c>
      <c r="U604" s="440">
        <v>3158368.891</v>
      </c>
      <c r="V604" s="441"/>
      <c r="W604" s="436"/>
      <c r="X604" s="436" t="s">
        <v>1211</v>
      </c>
      <c r="Y604" s="436" t="s">
        <v>759</v>
      </c>
      <c r="Z604" s="436" t="s">
        <v>760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117190.665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1196</v>
      </c>
      <c r="W605" s="436"/>
      <c r="X605" s="436" t="s">
        <v>1030</v>
      </c>
      <c r="Y605" s="436" t="s">
        <v>1030</v>
      </c>
      <c r="Z605" s="436" t="s">
        <v>1030</v>
      </c>
      <c r="AA605" s="436"/>
      <c r="AC605" s="443">
        <f t="shared" si="2"/>
        <v>16.74152357142857</v>
      </c>
    </row>
    <row r="606" spans="1:29" ht="19.5" customHeight="1">
      <c r="A606" s="436">
        <f>A604+1</f>
        <v>299</v>
      </c>
      <c r="B606" s="436"/>
      <c r="C606" s="436" t="s">
        <v>594</v>
      </c>
      <c r="D606" s="436" t="s">
        <v>238</v>
      </c>
      <c r="E606" s="437">
        <v>354.846</v>
      </c>
      <c r="F606" s="453"/>
      <c r="G606" s="439"/>
      <c r="H606" s="437"/>
      <c r="I606" s="437"/>
      <c r="J606" s="438">
        <v>237.276</v>
      </c>
      <c r="K606" s="436" t="s">
        <v>1030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1211</v>
      </c>
      <c r="Y606" s="436" t="s">
        <v>759</v>
      </c>
      <c r="Z606" s="436" t="s">
        <v>760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1196</v>
      </c>
      <c r="W607" s="436"/>
      <c r="X607" s="436" t="s">
        <v>1030</v>
      </c>
      <c r="Y607" s="436" t="s">
        <v>1030</v>
      </c>
      <c r="Z607" s="436" t="s">
        <v>1030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1216</v>
      </c>
      <c r="C608" s="444" t="s">
        <v>595</v>
      </c>
      <c r="D608" s="444" t="s">
        <v>596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237.765</v>
      </c>
      <c r="K608" s="444" t="s">
        <v>1217</v>
      </c>
      <c r="L608" s="448">
        <f>H607+H609</f>
        <v>613.281</v>
      </c>
      <c r="M608" s="446">
        <v>306.6405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</v>
      </c>
      <c r="U608" s="449">
        <v>3158568.002</v>
      </c>
      <c r="V608" s="450"/>
      <c r="W608" s="444"/>
      <c r="X608" s="444" t="s">
        <v>1211</v>
      </c>
      <c r="Y608" s="444" t="s">
        <v>759</v>
      </c>
      <c r="Z608" s="444" t="s">
        <v>760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1218</v>
      </c>
      <c r="W609" s="444"/>
      <c r="X609" s="444" t="s">
        <v>1030</v>
      </c>
      <c r="Y609" s="444" t="s">
        <v>1030</v>
      </c>
      <c r="Z609" s="444" t="s">
        <v>1030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1219</v>
      </c>
      <c r="C610" s="444" t="s">
        <v>597</v>
      </c>
      <c r="D610" s="444" t="s">
        <v>598</v>
      </c>
      <c r="E610" s="445">
        <v>413.001</v>
      </c>
      <c r="F610" s="454"/>
      <c r="G610" s="446">
        <f>SUM(H608:H609)</f>
        <v>258.435</v>
      </c>
      <c r="H610" s="445"/>
      <c r="I610" s="445"/>
      <c r="J610" s="447">
        <v>243.079</v>
      </c>
      <c r="K610" s="444" t="s">
        <v>1220</v>
      </c>
      <c r="L610" s="448">
        <f>H609+H611</f>
        <v>671.4359999999999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</v>
      </c>
      <c r="U610" s="449">
        <v>3158683.368</v>
      </c>
      <c r="V610" s="450"/>
      <c r="W610" s="444"/>
      <c r="X610" s="444" t="s">
        <v>1211</v>
      </c>
      <c r="Y610" s="444" t="s">
        <v>759</v>
      </c>
      <c r="Z610" s="444" t="s">
        <v>760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413.001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1030</v>
      </c>
      <c r="Y611" s="436" t="s">
        <v>1030</v>
      </c>
      <c r="Z611" s="436" t="s">
        <v>1030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599</v>
      </c>
      <c r="D612" s="436" t="s">
        <v>257</v>
      </c>
      <c r="E612" s="437">
        <v>371</v>
      </c>
      <c r="F612" s="453"/>
      <c r="G612" s="439"/>
      <c r="H612" s="437"/>
      <c r="I612" s="437"/>
      <c r="J612" s="438">
        <v>255.122</v>
      </c>
      <c r="K612" s="436" t="s">
        <v>1030</v>
      </c>
      <c r="L612" s="442">
        <f>H611+H613</f>
        <v>784.001</v>
      </c>
      <c r="M612" s="439">
        <v>392.0005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438852.241</v>
      </c>
      <c r="U612" s="440">
        <v>3158733.437</v>
      </c>
      <c r="V612" s="441"/>
      <c r="W612" s="436"/>
      <c r="X612" s="436" t="s">
        <v>1211</v>
      </c>
      <c r="Y612" s="436" t="s">
        <v>759</v>
      </c>
      <c r="Z612" s="436" t="s">
        <v>760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1185</v>
      </c>
      <c r="W613" s="436"/>
      <c r="X613" s="436" t="s">
        <v>1030</v>
      </c>
      <c r="Y613" s="436" t="s">
        <v>1030</v>
      </c>
      <c r="Z613" s="436" t="s">
        <v>1030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600</v>
      </c>
      <c r="D614" s="436" t="s">
        <v>246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1030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1211</v>
      </c>
      <c r="Y614" s="436" t="s">
        <v>759</v>
      </c>
      <c r="Z614" s="436" t="s">
        <v>760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1180</v>
      </c>
      <c r="W615" s="436"/>
      <c r="X615" s="436" t="s">
        <v>1030</v>
      </c>
      <c r="Y615" s="436" t="s">
        <v>1030</v>
      </c>
      <c r="Z615" s="436" t="s">
        <v>1030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601</v>
      </c>
      <c r="D616" s="436" t="s">
        <v>257</v>
      </c>
      <c r="E616" s="437">
        <v>388</v>
      </c>
      <c r="F616" s="453"/>
      <c r="G616" s="439"/>
      <c r="H616" s="437"/>
      <c r="I616" s="437"/>
      <c r="J616" s="438">
        <v>241.638</v>
      </c>
      <c r="K616" s="436" t="s">
        <v>1030</v>
      </c>
      <c r="L616" s="442">
        <f>H615+H617</f>
        <v>743</v>
      </c>
      <c r="M616" s="439">
        <v>371.50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439572.887</v>
      </c>
      <c r="U616" s="440">
        <v>3158821.453</v>
      </c>
      <c r="V616" s="441"/>
      <c r="W616" s="436"/>
      <c r="X616" s="436" t="s">
        <v>1211</v>
      </c>
      <c r="Y616" s="436" t="s">
        <v>759</v>
      </c>
      <c r="Z616" s="436" t="s">
        <v>760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1221</v>
      </c>
      <c r="W617" s="436"/>
      <c r="X617" s="436" t="s">
        <v>1030</v>
      </c>
      <c r="Y617" s="436" t="s">
        <v>1030</v>
      </c>
      <c r="Z617" s="436" t="s">
        <v>1030</v>
      </c>
      <c r="AA617" s="436"/>
      <c r="AC617" s="443">
        <f t="shared" si="2"/>
        <v>17.04727814285714</v>
      </c>
    </row>
    <row r="618" spans="1:29" ht="19.5" customHeight="1">
      <c r="A618" s="436">
        <f>A616+1</f>
        <v>305</v>
      </c>
      <c r="B618" s="436"/>
      <c r="C618" s="436" t="s">
        <v>602</v>
      </c>
      <c r="D618" s="436" t="s">
        <v>244</v>
      </c>
      <c r="E618" s="437">
        <v>384.061</v>
      </c>
      <c r="F618" s="453"/>
      <c r="G618" s="439"/>
      <c r="H618" s="437"/>
      <c r="I618" s="437"/>
      <c r="J618" s="438">
        <v>236.292</v>
      </c>
      <c r="K618" s="436" t="s">
        <v>1030</v>
      </c>
      <c r="L618" s="442">
        <f>H617+H619</f>
        <v>772.0609999999999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</v>
      </c>
      <c r="U618" s="440">
        <v>3158868.491</v>
      </c>
      <c r="V618" s="441"/>
      <c r="W618" s="436"/>
      <c r="X618" s="436" t="s">
        <v>1211</v>
      </c>
      <c r="Y618" s="436" t="s">
        <v>759</v>
      </c>
      <c r="Z618" s="436" t="s">
        <v>760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384.061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1030</v>
      </c>
      <c r="Y619" s="436" t="s">
        <v>1030</v>
      </c>
      <c r="Z619" s="436" t="s">
        <v>1030</v>
      </c>
      <c r="AA619" s="436"/>
      <c r="AC619" s="443">
        <f t="shared" si="2"/>
        <v>17.102144</v>
      </c>
    </row>
    <row r="620" spans="1:29" ht="19.5" customHeight="1">
      <c r="A620" s="436">
        <f>A618+1</f>
        <v>306</v>
      </c>
      <c r="B620" s="436" t="s">
        <v>1222</v>
      </c>
      <c r="C620" s="436" t="s">
        <v>603</v>
      </c>
      <c r="D620" s="436" t="s">
        <v>331</v>
      </c>
      <c r="E620" s="437">
        <v>382.001</v>
      </c>
      <c r="F620" s="453"/>
      <c r="G620" s="439">
        <f>SUM(H610:H619)</f>
        <v>1911.062</v>
      </c>
      <c r="H620" s="437"/>
      <c r="I620" s="437"/>
      <c r="J620" s="438">
        <v>238.911</v>
      </c>
      <c r="K620" s="436" t="s">
        <v>1223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</v>
      </c>
      <c r="U620" s="440">
        <v>3158915.052</v>
      </c>
      <c r="V620" s="441"/>
      <c r="W620" s="436"/>
      <c r="X620" s="436" t="s">
        <v>1211</v>
      </c>
      <c r="Y620" s="436" t="s">
        <v>759</v>
      </c>
      <c r="Z620" s="436" t="s">
        <v>760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382.001</v>
      </c>
      <c r="I621" s="437">
        <f>H621+I619</f>
        <v>120097.009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1030</v>
      </c>
      <c r="Y621" s="436" t="s">
        <v>1030</v>
      </c>
      <c r="Z621" s="436" t="s">
        <v>1030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604</v>
      </c>
      <c r="D622" s="436" t="s">
        <v>250</v>
      </c>
      <c r="E622" s="437">
        <v>357</v>
      </c>
      <c r="F622" s="453"/>
      <c r="G622" s="439"/>
      <c r="H622" s="437"/>
      <c r="I622" s="437"/>
      <c r="J622" s="438">
        <v>245.717</v>
      </c>
      <c r="K622" s="436" t="s">
        <v>1030</v>
      </c>
      <c r="L622" s="442">
        <f>H621+H623</f>
        <v>739.001</v>
      </c>
      <c r="M622" s="439">
        <v>369.5005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440677.354</v>
      </c>
      <c r="U622" s="440">
        <v>3159092.851</v>
      </c>
      <c r="V622" s="441"/>
      <c r="W622" s="436"/>
      <c r="X622" s="436" t="s">
        <v>1211</v>
      </c>
      <c r="Y622" s="436" t="s">
        <v>759</v>
      </c>
      <c r="Z622" s="436" t="s">
        <v>760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1163</v>
      </c>
      <c r="W623" s="436"/>
      <c r="X623" s="436" t="s">
        <v>1030</v>
      </c>
      <c r="Y623" s="436" t="s">
        <v>1030</v>
      </c>
      <c r="Z623" s="436" t="s">
        <v>1030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605</v>
      </c>
      <c r="D624" s="436" t="s">
        <v>250</v>
      </c>
      <c r="E624" s="437">
        <v>418</v>
      </c>
      <c r="F624" s="453"/>
      <c r="G624" s="439"/>
      <c r="H624" s="437"/>
      <c r="I624" s="437"/>
      <c r="J624" s="438">
        <v>249.747</v>
      </c>
      <c r="K624" s="436" t="s">
        <v>1030</v>
      </c>
      <c r="L624" s="442">
        <f>H623+H625</f>
        <v>775</v>
      </c>
      <c r="M624" s="439">
        <v>387.50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440993.327</v>
      </c>
      <c r="U624" s="440">
        <v>3159259.014</v>
      </c>
      <c r="V624" s="441"/>
      <c r="W624" s="436"/>
      <c r="X624" s="436" t="s">
        <v>1211</v>
      </c>
      <c r="Y624" s="436" t="s">
        <v>759</v>
      </c>
      <c r="Z624" s="436" t="s">
        <v>760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1038</v>
      </c>
      <c r="W625" s="436"/>
      <c r="X625" s="436" t="s">
        <v>1030</v>
      </c>
      <c r="Y625" s="436" t="s">
        <v>1030</v>
      </c>
      <c r="Z625" s="436" t="s">
        <v>1030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606</v>
      </c>
      <c r="D626" s="436" t="s">
        <v>244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1030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</v>
      </c>
      <c r="V626" s="441"/>
      <c r="W626" s="436"/>
      <c r="X626" s="436" t="s">
        <v>1211</v>
      </c>
      <c r="Y626" s="436" t="s">
        <v>759</v>
      </c>
      <c r="Z626" s="436" t="s">
        <v>760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1180</v>
      </c>
      <c r="W627" s="436"/>
      <c r="X627" s="436" t="s">
        <v>1030</v>
      </c>
      <c r="Y627" s="436" t="s">
        <v>1030</v>
      </c>
      <c r="Z627" s="436" t="s">
        <v>1030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607</v>
      </c>
      <c r="D628" s="436" t="s">
        <v>244</v>
      </c>
      <c r="E628" s="437">
        <v>383</v>
      </c>
      <c r="F628" s="453"/>
      <c r="G628" s="439"/>
      <c r="H628" s="437"/>
      <c r="I628" s="437"/>
      <c r="J628" s="438">
        <v>251.087</v>
      </c>
      <c r="K628" s="436" t="s">
        <v>1030</v>
      </c>
      <c r="L628" s="442">
        <f>H627+H629</f>
        <v>805</v>
      </c>
      <c r="M628" s="439">
        <v>402.50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</v>
      </c>
      <c r="U628" s="440">
        <v>3159649.985</v>
      </c>
      <c r="V628" s="441"/>
      <c r="W628" s="436"/>
      <c r="X628" s="436" t="s">
        <v>1211</v>
      </c>
      <c r="Y628" s="436" t="s">
        <v>759</v>
      </c>
      <c r="Z628" s="436" t="s">
        <v>760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1030</v>
      </c>
      <c r="Y629" s="436" t="s">
        <v>1030</v>
      </c>
      <c r="Z629" s="436" t="s">
        <v>1030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608</v>
      </c>
      <c r="D630" s="436" t="s">
        <v>257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1030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442075.778</v>
      </c>
      <c r="U630" s="440">
        <v>3159828.249</v>
      </c>
      <c r="V630" s="441"/>
      <c r="W630" s="436"/>
      <c r="X630" s="436" t="s">
        <v>1211</v>
      </c>
      <c r="Y630" s="436" t="s">
        <v>759</v>
      </c>
      <c r="Z630" s="436" t="s">
        <v>760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1030</v>
      </c>
      <c r="Y631" s="436" t="s">
        <v>1030</v>
      </c>
      <c r="Z631" s="436" t="s">
        <v>1030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609</v>
      </c>
      <c r="D632" s="436" t="s">
        <v>257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1030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</v>
      </c>
      <c r="U632" s="440">
        <v>3160005.583</v>
      </c>
      <c r="V632" s="441"/>
      <c r="W632" s="436"/>
      <c r="X632" s="436" t="s">
        <v>1209</v>
      </c>
      <c r="Y632" s="436" t="s">
        <v>759</v>
      </c>
      <c r="Z632" s="436" t="s">
        <v>760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1030</v>
      </c>
      <c r="Y633" s="436" t="s">
        <v>1030</v>
      </c>
      <c r="Z633" s="436" t="s">
        <v>1030</v>
      </c>
      <c r="AA633" s="436"/>
      <c r="AC633" s="443">
        <f t="shared" si="2"/>
        <v>17.48725057142857</v>
      </c>
    </row>
    <row r="634" spans="1:29" ht="19.5" customHeight="1">
      <c r="A634" s="436">
        <f>A632+1</f>
        <v>313</v>
      </c>
      <c r="B634" s="436" t="s">
        <v>1224</v>
      </c>
      <c r="C634" s="436" t="s">
        <v>610</v>
      </c>
      <c r="D634" s="436" t="s">
        <v>284</v>
      </c>
      <c r="E634" s="437">
        <v>255.321</v>
      </c>
      <c r="F634" s="453"/>
      <c r="G634" s="439">
        <f>SUM(H620:H633)</f>
        <v>2695.746</v>
      </c>
      <c r="H634" s="437"/>
      <c r="I634" s="437"/>
      <c r="J634" s="438">
        <v>240.928</v>
      </c>
      <c r="K634" s="436" t="s">
        <v>1225</v>
      </c>
      <c r="L634" s="442">
        <f>H633+H635</f>
        <v>608.066</v>
      </c>
      <c r="M634" s="439">
        <v>304.033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442725.20</v>
      </c>
      <c r="U634" s="440">
        <v>3160169.765</v>
      </c>
      <c r="V634" s="441"/>
      <c r="W634" s="436"/>
      <c r="X634" s="436" t="s">
        <v>1209</v>
      </c>
      <c r="Y634" s="436" t="s">
        <v>759</v>
      </c>
      <c r="Z634" s="436" t="s">
        <v>760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1226</v>
      </c>
      <c r="W635" s="436"/>
      <c r="X635" s="436" t="s">
        <v>1030</v>
      </c>
      <c r="Y635" s="436" t="s">
        <v>1030</v>
      </c>
      <c r="Z635" s="436" t="s">
        <v>1030</v>
      </c>
      <c r="AA635" s="436"/>
      <c r="AC635" s="443">
        <f t="shared" si="2"/>
        <v>17.523725</v>
      </c>
    </row>
    <row r="636" spans="1:29" ht="19.5" customHeight="1">
      <c r="A636" s="436">
        <f>A634+1</f>
        <v>314</v>
      </c>
      <c r="B636" s="436" t="s">
        <v>1227</v>
      </c>
      <c r="C636" s="436" t="s">
        <v>611</v>
      </c>
      <c r="D636" s="436" t="s">
        <v>331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242.628</v>
      </c>
      <c r="K636" s="436" t="s">
        <v>1228</v>
      </c>
      <c r="L636" s="442">
        <f>H635+H637</f>
        <v>673.023</v>
      </c>
      <c r="M636" s="439">
        <v>336.5115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442959.866</v>
      </c>
      <c r="U636" s="440">
        <v>3160270.366</v>
      </c>
      <c r="V636" s="441"/>
      <c r="W636" s="436"/>
      <c r="X636" s="436" t="s">
        <v>1209</v>
      </c>
      <c r="Y636" s="436" t="s">
        <v>759</v>
      </c>
      <c r="Z636" s="436" t="s">
        <v>760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1229</v>
      </c>
      <c r="W637" s="436"/>
      <c r="X637" s="436" t="s">
        <v>1030</v>
      </c>
      <c r="Y637" s="436" t="s">
        <v>1030</v>
      </c>
      <c r="Z637" s="436" t="s">
        <v>1030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1230</v>
      </c>
      <c r="C638" s="436" t="s">
        <v>612</v>
      </c>
      <c r="D638" s="436" t="s">
        <v>613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</v>
      </c>
      <c r="K638" s="262" t="s">
        <v>1231</v>
      </c>
      <c r="L638" s="442">
        <f>H637+H639</f>
        <v>757.702</v>
      </c>
      <c r="M638" s="439">
        <v>378.8505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443376.584</v>
      </c>
      <c r="U638" s="440">
        <v>3160299.012</v>
      </c>
      <c r="V638" s="441"/>
      <c r="W638" s="436"/>
      <c r="X638" s="436" t="s">
        <v>1209</v>
      </c>
      <c r="Y638" s="436" t="s">
        <v>759</v>
      </c>
      <c r="Z638" s="436" t="s">
        <v>760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614</v>
      </c>
      <c r="D640" s="436" t="s">
        <v>238</v>
      </c>
      <c r="E640" s="437">
        <v>410.291</v>
      </c>
      <c r="F640" s="453"/>
      <c r="G640" s="439"/>
      <c r="H640" s="439"/>
      <c r="I640" s="439"/>
      <c r="J640" s="438">
        <v>245.281</v>
      </c>
      <c r="K640" s="262" t="s">
        <v>1030</v>
      </c>
      <c r="L640" s="442">
        <f>H639+H641</f>
        <v>750.2909999999999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</v>
      </c>
      <c r="V640" s="441"/>
      <c r="W640" s="436"/>
      <c r="X640" s="436"/>
      <c r="Y640" s="436" t="s">
        <v>759</v>
      </c>
      <c r="Z640" s="436" t="s">
        <v>760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1049</v>
      </c>
      <c r="W641" s="436"/>
      <c r="X641" s="436"/>
      <c r="Y641" s="436"/>
      <c r="Z641" s="436"/>
      <c r="AA641" s="436"/>
      <c r="AC641" s="443">
        <f t="shared" si="2"/>
        <v>17.69058114285714</v>
      </c>
    </row>
    <row r="642" spans="1:29" ht="19.5" customHeight="1">
      <c r="A642" s="444">
        <f>A640+1</f>
        <v>317</v>
      </c>
      <c r="B642" s="444" t="s">
        <v>1232</v>
      </c>
      <c r="C642" s="458" t="s">
        <v>615</v>
      </c>
      <c r="D642" s="444" t="s">
        <v>261</v>
      </c>
      <c r="E642" s="445">
        <v>364.523</v>
      </c>
      <c r="F642" s="454"/>
      <c r="G642" s="446">
        <f>SUM(H638:H641)</f>
        <v>750.2909999999999</v>
      </c>
      <c r="H642" s="446"/>
      <c r="I642" s="446"/>
      <c r="J642" s="447">
        <v>248.489</v>
      </c>
      <c r="K642" s="459" t="s">
        <v>1233</v>
      </c>
      <c r="L642" s="448">
        <f>H641+H643</f>
        <v>774.8140000000001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759</v>
      </c>
      <c r="Z642" s="444" t="s">
        <v>760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1234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1235</v>
      </c>
      <c r="C644" s="458" t="s">
        <v>616</v>
      </c>
      <c r="D644" s="444" t="s">
        <v>350</v>
      </c>
      <c r="E644" s="445">
        <v>368</v>
      </c>
      <c r="F644" s="454"/>
      <c r="G644" s="446">
        <f>SUM(H642:H643)</f>
        <v>364.523</v>
      </c>
      <c r="H644" s="446"/>
      <c r="I644" s="446"/>
      <c r="J644" s="447">
        <v>243.21</v>
      </c>
      <c r="K644" s="459" t="s">
        <v>1236</v>
      </c>
      <c r="L644" s="448">
        <f>H643+H645</f>
        <v>732.523</v>
      </c>
      <c r="M644" s="446">
        <v>366.2615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759</v>
      </c>
      <c r="Z644" s="444" t="s">
        <v>760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1237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1238</v>
      </c>
      <c r="C646" s="458" t="s">
        <v>617</v>
      </c>
      <c r="D646" s="444" t="s">
        <v>350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1030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</v>
      </c>
      <c r="V646" s="450"/>
      <c r="W646" s="444"/>
      <c r="X646" s="444"/>
      <c r="Y646" s="444" t="s">
        <v>759</v>
      </c>
      <c r="Z646" s="444" t="s">
        <v>760</v>
      </c>
      <c r="AA646" s="444"/>
      <c r="AC646" s="443">
        <f t="shared" si="2"/>
        <v>0</v>
      </c>
    </row>
    <row r="647" spans="1:27" ht="19.5" customHeight="1">
      <c r="A647" s="787" t="s">
        <v>202</v>
      </c>
      <c r="B647" s="669"/>
      <c r="C647" s="669"/>
      <c r="D647" s="669"/>
      <c r="E647" s="669"/>
      <c r="F647" s="657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1030</v>
      </c>
      <c r="Y647" s="435" t="s">
        <v>1030</v>
      </c>
      <c r="Z647" s="435" t="s">
        <v>1030</v>
      </c>
      <c r="AA647" s="435"/>
    </row>
    <row r="648" spans="1:27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7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7" ht="12.75" customHeight="1">
      <c r="A650" s="462"/>
      <c r="B650" s="465" t="s">
        <v>238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7" ht="12.75" customHeight="1">
      <c r="A651" s="462"/>
      <c r="B651" s="465" t="s">
        <v>231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7" ht="12.75" customHeight="1">
      <c r="A652" s="462"/>
      <c r="B652" s="465" t="s">
        <v>250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7" ht="12.75" customHeight="1">
      <c r="A653" s="462"/>
      <c r="B653" s="465" t="s">
        <v>835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7" ht="12.75" customHeight="1">
      <c r="A654" s="462"/>
      <c r="B654" s="465" t="s">
        <v>257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7" ht="12.75" customHeight="1">
      <c r="A655" s="462"/>
      <c r="B655" s="465" t="s">
        <v>874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7" ht="12.75" customHeight="1">
      <c r="A656" s="462"/>
      <c r="B656" s="465" t="s">
        <v>244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246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284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300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571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263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229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276</v>
      </c>
      <c r="C663" s="436">
        <f>COUNTIF(D8:D646,"DB2+0")</f>
        <v>7</v>
      </c>
      <c r="D663" s="781" t="s">
        <v>1239</v>
      </c>
      <c r="E663" s="675"/>
      <c r="F663" s="675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253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613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596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331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377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402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598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843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368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413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1240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261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876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1241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233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842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844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411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227</v>
      </c>
      <c r="C682" s="436">
        <f>COUNTIF(D8:D646,"DD60+0")</f>
        <v>2</v>
      </c>
      <c r="D682" s="781" t="s">
        <v>1239</v>
      </c>
      <c r="E682" s="675"/>
      <c r="F682" s="675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241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415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417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350</v>
      </c>
      <c r="C686" s="436">
        <f>COUNTIF(D8:D646,"DD60+18")</f>
        <v>3</v>
      </c>
      <c r="D686" s="781" t="s">
        <v>1242</v>
      </c>
      <c r="E686" s="675"/>
      <c r="F686" s="675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348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426</v>
      </c>
      <c r="C688" s="436">
        <f>COUNTIF(D8:D646,"DD60+35")</f>
        <v>2</v>
      </c>
      <c r="D688" s="781" t="s">
        <v>1243</v>
      </c>
      <c r="E688" s="675"/>
      <c r="F688" s="675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202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" bottom="0.78740157480315" header="0" footer="0"/>
  <pageSetup orientation="landscape" paperSize="9" scale="4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24"/>
  <sheetViews>
    <sheetView workbookViewId="0" topLeftCell="A1"/>
  </sheetViews>
  <sheetFormatPr defaultColWidth="14.4242857142857" defaultRowHeight="15" customHeight="1"/>
  <cols>
    <col min="1" max="1" width="14.4285714285714" customWidth="1"/>
    <col min="2" max="2" width="32.8571428571429" customWidth="1"/>
    <col min="3" max="4" width="14.4285714285714" customWidth="1"/>
    <col min="5" max="5" width="15.2857142857143" customWidth="1"/>
    <col min="6" max="6" width="14.4285714285714" customWidth="1"/>
    <col min="7" max="7" width="21.2857142857143" customWidth="1"/>
    <col min="9" max="9" width="19.2857142857143" customWidth="1"/>
    <col min="10" max="10" width="23.4285714285714" customWidth="1"/>
    <col min="11" max="11" width="24" customWidth="1"/>
  </cols>
  <sheetData>
    <row r="1" spans="1:11" ht="15">
      <c r="A1" s="466" t="s">
        <v>1244</v>
      </c>
      <c r="B1" s="466" t="s">
        <v>1245</v>
      </c>
      <c r="C1" s="466" t="s">
        <v>1246</v>
      </c>
      <c r="D1" s="466" t="s">
        <v>1247</v>
      </c>
      <c r="E1" s="466" t="s">
        <v>1248</v>
      </c>
      <c r="F1" s="466" t="s">
        <v>1249</v>
      </c>
      <c r="G1" s="466" t="s">
        <v>1250</v>
      </c>
      <c r="H1" s="466" t="s">
        <v>1251</v>
      </c>
      <c r="I1" s="466" t="s">
        <v>1252</v>
      </c>
      <c r="J1" s="466" t="s">
        <v>1253</v>
      </c>
      <c r="K1" s="466" t="s">
        <v>1254</v>
      </c>
    </row>
    <row r="2" spans="1:11" ht="15.75" customHeight="1">
      <c r="A2" s="467" t="s">
        <v>1255</v>
      </c>
      <c r="B2" s="467" t="s">
        <v>1256</v>
      </c>
      <c r="C2" s="467" t="s">
        <v>1257</v>
      </c>
      <c r="D2" s="468">
        <v>45660</v>
      </c>
      <c r="E2" s="468">
        <v>46359</v>
      </c>
      <c r="F2" s="467" t="s">
        <v>1258</v>
      </c>
      <c r="G2" s="467" t="s">
        <v>1259</v>
      </c>
      <c r="H2" s="467"/>
      <c r="I2" s="467" t="s">
        <v>1260</v>
      </c>
      <c r="J2" s="469" t="s">
        <v>1261</v>
      </c>
      <c r="K2" s="469" t="s">
        <v>1262</v>
      </c>
    </row>
    <row r="3" spans="1:11" ht="15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1263</v>
      </c>
      <c r="K3" s="469" t="s">
        <v>1264</v>
      </c>
    </row>
    <row r="4" spans="1:11" ht="15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1265</v>
      </c>
      <c r="K4" s="469" t="s">
        <v>1266</v>
      </c>
    </row>
    <row r="5" spans="1:11" ht="15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1267</v>
      </c>
    </row>
    <row r="6" spans="1:11" ht="15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647</v>
      </c>
    </row>
    <row r="7" spans="1:11" ht="15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1268</v>
      </c>
    </row>
    <row r="8" spans="1:11" ht="15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1269</v>
      </c>
    </row>
    <row r="9" spans="1:11" ht="15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663</v>
      </c>
    </row>
    <row r="10" spans="1:11" ht="15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657</v>
      </c>
    </row>
    <row r="11" spans="1:11" ht="15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1270</v>
      </c>
    </row>
    <row r="12" spans="1:11" ht="15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1271</v>
      </c>
    </row>
    <row r="13" spans="1:11" ht="15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666</v>
      </c>
    </row>
    <row r="14" spans="1:11" ht="15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1272</v>
      </c>
    </row>
    <row r="15" spans="1:11" ht="15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689</v>
      </c>
    </row>
    <row r="16" spans="1:11" ht="15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1273</v>
      </c>
    </row>
    <row r="17" spans="1:11" ht="15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1274</v>
      </c>
    </row>
    <row r="18" spans="1:11" ht="15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715</v>
      </c>
    </row>
    <row r="19" spans="1:11" ht="15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1275</v>
      </c>
    </row>
    <row r="20" spans="1:11" ht="15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747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716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719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1276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1277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paperSize="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 topLeftCell="A1"/>
  </sheetViews>
  <sheetFormatPr defaultColWidth="14.4242857142857" defaultRowHeight="15" customHeight="1"/>
  <cols>
    <col min="1" max="26" width="8.71428571428571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paperSize="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647"/>
  <sheetViews>
    <sheetView workbookViewId="0" topLeftCell="A1"/>
  </sheetViews>
  <sheetFormatPr defaultColWidth="14.4242857142857" defaultRowHeight="15" customHeight="1"/>
  <cols>
    <col min="1" max="1" width="5.28571428571429" customWidth="1"/>
    <col min="2" max="2" width="8.85714285714286" customWidth="1"/>
    <col min="3" max="3" width="12.2857142857143" customWidth="1"/>
    <col min="4" max="4" width="16.5714285714286" customWidth="1"/>
    <col min="5" max="5" width="9" customWidth="1"/>
    <col min="6" max="6" width="11.2857142857143" customWidth="1"/>
    <col min="7" max="7" width="13.8571428571429" customWidth="1"/>
    <col min="8" max="8" width="12.1428571428571" customWidth="1"/>
    <col min="9" max="9" width="12.4285714285714" customWidth="1"/>
    <col min="10" max="10" width="13.2857142857143" customWidth="1"/>
    <col min="11" max="12" width="13.1428571428571" customWidth="1"/>
    <col min="13" max="15" width="12" customWidth="1"/>
    <col min="16" max="16" width="11.8571428571429" customWidth="1"/>
    <col min="17" max="17" width="8.85714285714286" customWidth="1"/>
    <col min="18" max="18" width="11.2857142857143" customWidth="1"/>
    <col min="19" max="19" width="13.1428571428571" customWidth="1"/>
    <col min="20" max="20" width="12.2857142857143" customWidth="1"/>
    <col min="21" max="21" width="8.85714285714286" customWidth="1"/>
    <col min="22" max="22" width="11.2857142857143" customWidth="1"/>
    <col min="23" max="23" width="12" customWidth="1"/>
    <col min="24" max="26" width="8.85714285714286" customWidth="1"/>
  </cols>
  <sheetData>
    <row r="1" spans="1:26" ht="18.75">
      <c r="A1" s="788" t="s">
        <v>1278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07"/>
      <c r="X1" s="474"/>
      <c r="Y1" s="474"/>
      <c r="Z1" s="474"/>
    </row>
    <row r="2" spans="1:26" ht="15" customHeight="1">
      <c r="A2" s="789" t="s">
        <v>1279</v>
      </c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07"/>
      <c r="X2" s="474"/>
      <c r="Y2" s="474"/>
      <c r="Z2" s="474"/>
    </row>
    <row r="3" spans="1:26" ht="18" customHeight="1">
      <c r="A3" s="790" t="s">
        <v>1280</v>
      </c>
      <c r="B3" s="764"/>
      <c r="C3" s="764"/>
      <c r="D3" s="764"/>
      <c r="E3" s="764"/>
      <c r="F3" s="764"/>
      <c r="G3" s="764"/>
      <c r="H3" s="764"/>
      <c r="I3" s="764"/>
      <c r="J3" s="764"/>
      <c r="K3" s="791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1281</v>
      </c>
      <c r="B4" s="69" t="s">
        <v>1282</v>
      </c>
      <c r="C4" s="80" t="s">
        <v>622</v>
      </c>
      <c r="D4" s="476" t="s">
        <v>1283</v>
      </c>
      <c r="E4" s="477" t="s">
        <v>1284</v>
      </c>
      <c r="F4" s="476" t="s">
        <v>1285</v>
      </c>
      <c r="G4" s="80" t="s">
        <v>1286</v>
      </c>
      <c r="H4" s="80" t="s">
        <v>1287</v>
      </c>
      <c r="I4" s="80" t="s">
        <v>1288</v>
      </c>
      <c r="J4" s="80" t="s">
        <v>1289</v>
      </c>
      <c r="K4" s="743" t="s">
        <v>1290</v>
      </c>
      <c r="L4" s="657"/>
      <c r="M4" s="743" t="s">
        <v>1291</v>
      </c>
      <c r="N4" s="657"/>
      <c r="O4" s="743" t="s">
        <v>1292</v>
      </c>
      <c r="P4" s="657"/>
      <c r="Q4" s="743" t="s">
        <v>1293</v>
      </c>
      <c r="R4" s="657"/>
      <c r="S4" s="743" t="s">
        <v>1294</v>
      </c>
      <c r="T4" s="657"/>
      <c r="U4" s="743" t="s">
        <v>898</v>
      </c>
      <c r="V4" s="657"/>
      <c r="W4" s="80" t="s">
        <v>1295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624</v>
      </c>
      <c r="L5" s="80" t="s">
        <v>1296</v>
      </c>
      <c r="M5" s="478" t="s">
        <v>624</v>
      </c>
      <c r="N5" s="80" t="s">
        <v>1296</v>
      </c>
      <c r="O5" s="478" t="s">
        <v>624</v>
      </c>
      <c r="P5" s="80" t="s">
        <v>1296</v>
      </c>
      <c r="Q5" s="478" t="s">
        <v>624</v>
      </c>
      <c r="R5" s="80" t="s">
        <v>1296</v>
      </c>
      <c r="S5" s="478" t="s">
        <v>624</v>
      </c>
      <c r="T5" s="80" t="s">
        <v>1296</v>
      </c>
      <c r="U5" s="478" t="s">
        <v>624</v>
      </c>
      <c r="V5" s="80" t="s">
        <v>1296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1297</v>
      </c>
      <c r="C6" s="424" t="s">
        <v>241</v>
      </c>
      <c r="D6" s="424" t="s">
        <v>1298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 ht="15">
      <c r="A7" s="424"/>
      <c r="B7" s="424"/>
      <c r="C7" s="424"/>
      <c r="D7" s="424"/>
      <c r="E7" s="482">
        <v>383.176</v>
      </c>
      <c r="F7" s="479">
        <f>E7+F5</f>
        <v>383.176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 ht="15">
      <c r="A8" s="424">
        <v>2</v>
      </c>
      <c r="B8" s="424" t="s">
        <v>1299</v>
      </c>
      <c r="C8" s="424" t="s">
        <v>417</v>
      </c>
      <c r="D8" s="424" t="s">
        <v>1300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 ht="15">
      <c r="A9" s="424"/>
      <c r="B9" s="424"/>
      <c r="C9" s="424"/>
      <c r="D9" s="424"/>
      <c r="E9" s="482">
        <v>236.888</v>
      </c>
      <c r="F9" s="479">
        <v>236.888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 ht="15">
      <c r="A10" s="424">
        <v>3</v>
      </c>
      <c r="B10" s="424" t="s">
        <v>1301</v>
      </c>
      <c r="C10" s="424" t="s">
        <v>1302</v>
      </c>
      <c r="D10" s="424" t="s">
        <v>1303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 ht="15">
      <c r="A11" s="424"/>
      <c r="B11" s="424"/>
      <c r="C11" s="424"/>
      <c r="D11" s="424"/>
      <c r="E11" s="482">
        <v>315.04</v>
      </c>
      <c r="F11" s="479">
        <v>315.04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 ht="15">
      <c r="A12" s="424">
        <v>4</v>
      </c>
      <c r="B12" s="424" t="s">
        <v>1304</v>
      </c>
      <c r="C12" s="424" t="s">
        <v>411</v>
      </c>
      <c r="D12" s="424" t="s">
        <v>1305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 ht="15">
      <c r="A13" s="424"/>
      <c r="B13" s="424"/>
      <c r="C13" s="424"/>
      <c r="D13" s="424"/>
      <c r="E13" s="482">
        <v>477.307</v>
      </c>
      <c r="F13" s="792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 ht="15">
      <c r="A14" s="424">
        <v>5</v>
      </c>
      <c r="B14" s="424" t="s">
        <v>1306</v>
      </c>
      <c r="C14" s="427" t="s">
        <v>250</v>
      </c>
      <c r="D14" s="427" t="s">
        <v>1030</v>
      </c>
      <c r="E14" s="427"/>
      <c r="F14" s="793"/>
      <c r="G14" s="85">
        <v>44348</v>
      </c>
      <c r="H14" s="109">
        <v>44510</v>
      </c>
      <c r="I14" s="484" t="s">
        <v>1307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 ht="15">
      <c r="A15" s="424"/>
      <c r="B15" s="424"/>
      <c r="C15" s="424"/>
      <c r="D15" s="424"/>
      <c r="E15" s="482">
        <v>359.774</v>
      </c>
      <c r="F15" s="793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 ht="15">
      <c r="A16" s="424">
        <v>6</v>
      </c>
      <c r="B16" s="424" t="s">
        <v>1308</v>
      </c>
      <c r="C16" s="427" t="s">
        <v>250</v>
      </c>
      <c r="D16" s="427" t="s">
        <v>1030</v>
      </c>
      <c r="E16" s="427"/>
      <c r="F16" s="793"/>
      <c r="G16" s="85">
        <v>44348</v>
      </c>
      <c r="H16" s="109">
        <v>44510</v>
      </c>
      <c r="I16" s="484" t="s">
        <v>1309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 ht="15">
      <c r="A17" s="424"/>
      <c r="B17" s="424"/>
      <c r="C17" s="424"/>
      <c r="D17" s="424"/>
      <c r="E17" s="482">
        <v>412.081</v>
      </c>
      <c r="F17" s="793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 ht="15">
      <c r="A18" s="424">
        <v>7</v>
      </c>
      <c r="B18" s="424" t="s">
        <v>1310</v>
      </c>
      <c r="C18" s="427" t="s">
        <v>257</v>
      </c>
      <c r="D18" s="427" t="s">
        <v>1030</v>
      </c>
      <c r="E18" s="427"/>
      <c r="F18" s="793"/>
      <c r="G18" s="85">
        <v>44348</v>
      </c>
      <c r="H18" s="109">
        <v>44510</v>
      </c>
      <c r="I18" s="484" t="s">
        <v>1309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 ht="15">
      <c r="A19" s="424"/>
      <c r="B19" s="424"/>
      <c r="C19" s="424"/>
      <c r="D19" s="424"/>
      <c r="E19" s="482">
        <v>397.821</v>
      </c>
      <c r="F19" s="793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 ht="15">
      <c r="A20" s="424">
        <v>8</v>
      </c>
      <c r="B20" s="424" t="s">
        <v>1311</v>
      </c>
      <c r="C20" s="427" t="s">
        <v>250</v>
      </c>
      <c r="D20" s="427" t="s">
        <v>1030</v>
      </c>
      <c r="E20" s="427"/>
      <c r="F20" s="793"/>
      <c r="G20" s="85">
        <v>44348</v>
      </c>
      <c r="H20" s="109">
        <v>44510</v>
      </c>
      <c r="I20" s="484" t="s">
        <v>1309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695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1312</v>
      </c>
      <c r="C22" s="427" t="s">
        <v>284</v>
      </c>
      <c r="D22" s="427" t="s">
        <v>1313</v>
      </c>
      <c r="E22" s="427"/>
      <c r="F22" s="490"/>
      <c r="G22" s="85">
        <v>44348</v>
      </c>
      <c r="H22" s="85">
        <v>44423</v>
      </c>
      <c r="I22" s="484" t="s">
        <v>1309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</v>
      </c>
      <c r="F23" s="792">
        <v>701.889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1314</v>
      </c>
      <c r="C24" s="427" t="s">
        <v>257</v>
      </c>
      <c r="D24" s="427" t="s">
        <v>1030</v>
      </c>
      <c r="E24" s="427"/>
      <c r="F24" s="793"/>
      <c r="G24" s="85">
        <v>44348</v>
      </c>
      <c r="H24" s="85">
        <v>44423</v>
      </c>
      <c r="I24" s="484" t="s">
        <v>1309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695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1315</v>
      </c>
      <c r="C26" s="424" t="s">
        <v>241</v>
      </c>
      <c r="D26" s="424" t="s">
        <v>1316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</v>
      </c>
      <c r="F27" s="479">
        <v>249.479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1317</v>
      </c>
      <c r="C28" s="424" t="s">
        <v>227</v>
      </c>
      <c r="D28" s="424" t="s">
        <v>1030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92">
        <v>665.763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1318</v>
      </c>
      <c r="C30" s="424" t="s">
        <v>250</v>
      </c>
      <c r="D30" s="424" t="s">
        <v>1030</v>
      </c>
      <c r="E30" s="424"/>
      <c r="F30" s="793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367.643</v>
      </c>
      <c r="F31" s="695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1319</v>
      </c>
      <c r="C32" s="424" t="s">
        <v>875</v>
      </c>
      <c r="D32" s="424" t="s">
        <v>1320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219.385</v>
      </c>
      <c r="F33" s="479">
        <v>219.385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1321</v>
      </c>
      <c r="C34" s="424" t="s">
        <v>261</v>
      </c>
      <c r="D34" s="424" t="s">
        <v>1322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338.683</v>
      </c>
      <c r="F35" s="792">
        <v>552.674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1323</v>
      </c>
      <c r="C36" s="424" t="s">
        <v>244</v>
      </c>
      <c r="D36" s="424" t="s">
        <v>1030</v>
      </c>
      <c r="E36" s="424"/>
      <c r="F36" s="793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</v>
      </c>
      <c r="F37" s="695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1324</v>
      </c>
      <c r="C38" s="424" t="s">
        <v>402</v>
      </c>
      <c r="D38" s="424" t="s">
        <v>1325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236.516</v>
      </c>
      <c r="F39" s="479">
        <v>236.516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1326</v>
      </c>
      <c r="C40" s="424" t="s">
        <v>1240</v>
      </c>
      <c r="D40" s="424" t="s">
        <v>1327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92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1328</v>
      </c>
      <c r="C42" s="427" t="s">
        <v>250</v>
      </c>
      <c r="D42" s="427" t="s">
        <v>1030</v>
      </c>
      <c r="E42" s="427"/>
      <c r="F42" s="793"/>
      <c r="G42" s="85">
        <v>44348</v>
      </c>
      <c r="H42" s="85">
        <v>44423</v>
      </c>
      <c r="I42" s="484" t="s">
        <v>1309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299.042</v>
      </c>
      <c r="F43" s="695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1329</v>
      </c>
      <c r="C44" s="427" t="s">
        <v>241</v>
      </c>
      <c r="D44" s="427" t="s">
        <v>1330</v>
      </c>
      <c r="E44" s="427"/>
      <c r="F44" s="490"/>
      <c r="G44" s="85">
        <v>44348</v>
      </c>
      <c r="H44" s="85">
        <v>44423</v>
      </c>
      <c r="I44" s="484" t="s">
        <v>1309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243.594</v>
      </c>
      <c r="F45" s="479">
        <v>243.594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1331</v>
      </c>
      <c r="C46" s="427" t="s">
        <v>241</v>
      </c>
      <c r="D46" s="427" t="s">
        <v>1332</v>
      </c>
      <c r="E46" s="427"/>
      <c r="F46" s="490"/>
      <c r="G46" s="85">
        <v>44348</v>
      </c>
      <c r="H46" s="85">
        <v>44423</v>
      </c>
      <c r="I46" s="484" t="s">
        <v>1309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92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1333</v>
      </c>
      <c r="C48" s="427" t="s">
        <v>238</v>
      </c>
      <c r="D48" s="427" t="s">
        <v>1030</v>
      </c>
      <c r="E48" s="427"/>
      <c r="F48" s="793"/>
      <c r="G48" s="85">
        <v>44348</v>
      </c>
      <c r="H48" s="85">
        <v>44449</v>
      </c>
      <c r="I48" s="484" t="s">
        <v>1307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290.222</v>
      </c>
      <c r="F49" s="793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1334</v>
      </c>
      <c r="C50" s="427" t="s">
        <v>238</v>
      </c>
      <c r="D50" s="427" t="s">
        <v>1030</v>
      </c>
      <c r="E50" s="427"/>
      <c r="F50" s="793"/>
      <c r="G50" s="85">
        <v>44348</v>
      </c>
      <c r="H50" s="85">
        <v>44449</v>
      </c>
      <c r="I50" s="484" t="s">
        <v>1307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</v>
      </c>
      <c r="F51" s="695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1335</v>
      </c>
      <c r="C52" s="424" t="s">
        <v>263</v>
      </c>
      <c r="D52" s="424" t="s">
        <v>1336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213.295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1337</v>
      </c>
      <c r="C54" s="424" t="s">
        <v>1338</v>
      </c>
      <c r="D54" s="424" t="s">
        <v>1339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439.664</v>
      </c>
      <c r="F55" s="792">
        <v>800.723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1340</v>
      </c>
      <c r="C56" s="427" t="s">
        <v>238</v>
      </c>
      <c r="D56" s="427" t="s">
        <v>1030</v>
      </c>
      <c r="E56" s="427"/>
      <c r="F56" s="793"/>
      <c r="G56" s="85">
        <v>44348</v>
      </c>
      <c r="H56" s="85">
        <v>44449</v>
      </c>
      <c r="I56" s="484" t="s">
        <v>1309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</v>
      </c>
      <c r="F57" s="695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1341</v>
      </c>
      <c r="C58" s="427" t="s">
        <v>276</v>
      </c>
      <c r="D58" s="427" t="s">
        <v>1342</v>
      </c>
      <c r="E58" s="427"/>
      <c r="F58" s="490"/>
      <c r="G58" s="85">
        <v>44348</v>
      </c>
      <c r="H58" s="85">
        <v>44449</v>
      </c>
      <c r="I58" s="484" t="s">
        <v>1309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372.578</v>
      </c>
      <c r="F59" s="792">
        <v>2306.685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1343</v>
      </c>
      <c r="C60" s="427" t="s">
        <v>250</v>
      </c>
      <c r="D60" s="427" t="s">
        <v>1030</v>
      </c>
      <c r="E60" s="427"/>
      <c r="F60" s="793"/>
      <c r="G60" s="85">
        <v>44348</v>
      </c>
      <c r="H60" s="85">
        <v>44449</v>
      </c>
      <c r="I60" s="484" t="s">
        <v>1309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</v>
      </c>
      <c r="F61" s="793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1344</v>
      </c>
      <c r="C62" s="427" t="s">
        <v>250</v>
      </c>
      <c r="D62" s="427" t="s">
        <v>1030</v>
      </c>
      <c r="E62" s="427"/>
      <c r="F62" s="793"/>
      <c r="G62" s="85">
        <v>44348</v>
      </c>
      <c r="H62" s="85">
        <v>44449</v>
      </c>
      <c r="I62" s="484" t="s">
        <v>1309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93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1345</v>
      </c>
      <c r="C64" s="427" t="s">
        <v>250</v>
      </c>
      <c r="D64" s="427" t="s">
        <v>1030</v>
      </c>
      <c r="E64" s="427"/>
      <c r="F64" s="793"/>
      <c r="G64" s="85">
        <v>44348</v>
      </c>
      <c r="H64" s="85">
        <v>44449</v>
      </c>
      <c r="I64" s="484" t="s">
        <v>1309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93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1346</v>
      </c>
      <c r="C66" s="427" t="s">
        <v>238</v>
      </c>
      <c r="D66" s="427" t="s">
        <v>1030</v>
      </c>
      <c r="E66" s="427"/>
      <c r="F66" s="793"/>
      <c r="G66" s="85">
        <v>44348</v>
      </c>
      <c r="H66" s="85">
        <v>44449</v>
      </c>
      <c r="I66" s="484" t="s">
        <v>1309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</v>
      </c>
      <c r="F67" s="793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1347</v>
      </c>
      <c r="C68" s="427" t="s">
        <v>257</v>
      </c>
      <c r="D68" s="427" t="s">
        <v>1030</v>
      </c>
      <c r="E68" s="427"/>
      <c r="F68" s="793"/>
      <c r="G68" s="85">
        <v>44348</v>
      </c>
      <c r="H68" s="85">
        <v>44449</v>
      </c>
      <c r="I68" s="484" t="s">
        <v>1309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695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1348</v>
      </c>
      <c r="C70" s="424" t="s">
        <v>241</v>
      </c>
      <c r="D70" s="424" t="s">
        <v>1349</v>
      </c>
      <c r="E70" s="424"/>
      <c r="F70" s="479"/>
      <c r="G70" s="85">
        <v>44348</v>
      </c>
      <c r="H70" s="85">
        <v>44449</v>
      </c>
      <c r="I70" s="481" t="s">
        <v>1309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1350</v>
      </c>
      <c r="C72" s="424" t="s">
        <v>227</v>
      </c>
      <c r="D72" s="424" t="s">
        <v>1351</v>
      </c>
      <c r="E72" s="424"/>
      <c r="F72" s="479"/>
      <c r="G72" s="85">
        <v>44348</v>
      </c>
      <c r="H72" s="85">
        <v>44449</v>
      </c>
      <c r="I72" s="481" t="s">
        <v>1309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368.873</v>
      </c>
      <c r="F73" s="792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1352</v>
      </c>
      <c r="C74" s="427" t="s">
        <v>250</v>
      </c>
      <c r="D74" s="427" t="s">
        <v>1030</v>
      </c>
      <c r="E74" s="427"/>
      <c r="F74" s="793"/>
      <c r="G74" s="85">
        <v>44348</v>
      </c>
      <c r="H74" s="85">
        <v>44449</v>
      </c>
      <c r="I74" s="484" t="s">
        <v>1309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</v>
      </c>
      <c r="F75" s="695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1353</v>
      </c>
      <c r="C76" s="427" t="s">
        <v>284</v>
      </c>
      <c r="D76" s="427" t="s">
        <v>1030</v>
      </c>
      <c r="E76" s="427"/>
      <c r="F76" s="490"/>
      <c r="G76" s="85">
        <v>44348</v>
      </c>
      <c r="H76" s="85">
        <v>44449</v>
      </c>
      <c r="I76" s="484" t="s">
        <v>1309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</v>
      </c>
      <c r="F77" s="479">
        <v>310.716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1354</v>
      </c>
      <c r="C78" s="424" t="s">
        <v>276</v>
      </c>
      <c r="D78" s="424" t="s">
        <v>1355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</v>
      </c>
      <c r="F79" s="479">
        <v>555.763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1356</v>
      </c>
      <c r="C80" s="424" t="s">
        <v>276</v>
      </c>
      <c r="D80" s="424" t="s">
        <v>1357</v>
      </c>
      <c r="E80" s="424"/>
      <c r="F80" s="479"/>
      <c r="G80" s="85">
        <v>44348</v>
      </c>
      <c r="H80" s="85">
        <v>44449</v>
      </c>
      <c r="I80" s="481" t="s">
        <v>1309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387.518</v>
      </c>
      <c r="F81" s="479">
        <v>387.518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1358</v>
      </c>
      <c r="C82" s="427" t="s">
        <v>596</v>
      </c>
      <c r="D82" s="427" t="s">
        <v>1359</v>
      </c>
      <c r="E82" s="427"/>
      <c r="F82" s="490"/>
      <c r="G82" s="85">
        <v>44348</v>
      </c>
      <c r="H82" s="85">
        <v>44449</v>
      </c>
      <c r="I82" s="484" t="s">
        <v>1309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1360</v>
      </c>
      <c r="C84" s="427" t="s">
        <v>331</v>
      </c>
      <c r="D84" s="427" t="s">
        <v>1361</v>
      </c>
      <c r="E84" s="427"/>
      <c r="F84" s="490"/>
      <c r="G84" s="85">
        <v>44348</v>
      </c>
      <c r="H84" s="85">
        <v>44397</v>
      </c>
      <c r="I84" s="484" t="s">
        <v>1309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382.628</v>
      </c>
      <c r="F85" s="792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1362</v>
      </c>
      <c r="C86" s="427" t="s">
        <v>250</v>
      </c>
      <c r="D86" s="427" t="s">
        <v>1030</v>
      </c>
      <c r="E86" s="427"/>
      <c r="F86" s="793"/>
      <c r="G86" s="85">
        <v>44348</v>
      </c>
      <c r="H86" s="85">
        <v>44397</v>
      </c>
      <c r="I86" s="484" t="s">
        <v>1307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93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1363</v>
      </c>
      <c r="C88" s="427" t="s">
        <v>250</v>
      </c>
      <c r="D88" s="427" t="s">
        <v>1030</v>
      </c>
      <c r="E88" s="427"/>
      <c r="F88" s="793"/>
      <c r="G88" s="85">
        <v>44348</v>
      </c>
      <c r="H88" s="85">
        <v>44397</v>
      </c>
      <c r="I88" s="484" t="s">
        <v>1307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</v>
      </c>
      <c r="F89" s="793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1364</v>
      </c>
      <c r="C90" s="427" t="s">
        <v>250</v>
      </c>
      <c r="D90" s="427" t="s">
        <v>1030</v>
      </c>
      <c r="E90" s="427"/>
      <c r="F90" s="793"/>
      <c r="G90" s="85">
        <v>44348</v>
      </c>
      <c r="H90" s="85">
        <v>44397</v>
      </c>
      <c r="I90" s="484" t="s">
        <v>1307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372.917</v>
      </c>
      <c r="F91" s="695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1365</v>
      </c>
      <c r="C92" s="427" t="s">
        <v>331</v>
      </c>
      <c r="D92" s="427" t="s">
        <v>1366</v>
      </c>
      <c r="E92" s="427"/>
      <c r="F92" s="490"/>
      <c r="G92" s="85">
        <v>44348</v>
      </c>
      <c r="H92" s="85">
        <v>44397</v>
      </c>
      <c r="I92" s="484" t="s">
        <v>1309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</v>
      </c>
      <c r="F93" s="792">
        <v>1935.084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1367</v>
      </c>
      <c r="C94" s="427" t="s">
        <v>250</v>
      </c>
      <c r="D94" s="427" t="s">
        <v>1030</v>
      </c>
      <c r="E94" s="427"/>
      <c r="F94" s="793"/>
      <c r="G94" s="85">
        <v>44348</v>
      </c>
      <c r="H94" s="85">
        <v>44428</v>
      </c>
      <c r="I94" s="484" t="s">
        <v>1307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387.205</v>
      </c>
      <c r="F95" s="793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1368</v>
      </c>
      <c r="C96" s="427" t="s">
        <v>250</v>
      </c>
      <c r="D96" s="427" t="s">
        <v>1030</v>
      </c>
      <c r="E96" s="427"/>
      <c r="F96" s="793"/>
      <c r="G96" s="85">
        <v>44348</v>
      </c>
      <c r="H96" s="85">
        <v>44428</v>
      </c>
      <c r="I96" s="484" t="s">
        <v>1307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93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1369</v>
      </c>
      <c r="C98" s="427" t="s">
        <v>284</v>
      </c>
      <c r="D98" s="427" t="s">
        <v>1030</v>
      </c>
      <c r="E98" s="427"/>
      <c r="F98" s="793"/>
      <c r="G98" s="85">
        <v>44348</v>
      </c>
      <c r="H98" s="85">
        <v>44428</v>
      </c>
      <c r="I98" s="484" t="s">
        <v>1307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</v>
      </c>
      <c r="F99" s="793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1370</v>
      </c>
      <c r="C100" s="427" t="s">
        <v>257</v>
      </c>
      <c r="D100" s="427" t="s">
        <v>1030</v>
      </c>
      <c r="E100" s="427"/>
      <c r="F100" s="793"/>
      <c r="G100" s="85">
        <v>44348</v>
      </c>
      <c r="H100" s="85">
        <v>44428</v>
      </c>
      <c r="I100" s="484" t="s">
        <v>1307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695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1371</v>
      </c>
      <c r="C102" s="427" t="s">
        <v>842</v>
      </c>
      <c r="D102" s="427" t="s">
        <v>1372</v>
      </c>
      <c r="E102" s="427"/>
      <c r="F102" s="490"/>
      <c r="G102" s="85">
        <v>44348</v>
      </c>
      <c r="H102" s="85">
        <v>44428</v>
      </c>
      <c r="I102" s="484" t="s">
        <v>1309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</v>
      </c>
      <c r="F103" s="792">
        <v>785.128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1373</v>
      </c>
      <c r="C104" s="427" t="s">
        <v>257</v>
      </c>
      <c r="D104" s="427" t="s">
        <v>1030</v>
      </c>
      <c r="E104" s="427"/>
      <c r="F104" s="793"/>
      <c r="G104" s="85">
        <v>44348</v>
      </c>
      <c r="H104" s="85">
        <v>44428</v>
      </c>
      <c r="I104" s="484" t="s">
        <v>1307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</v>
      </c>
      <c r="F105" s="695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1374</v>
      </c>
      <c r="C106" s="427" t="s">
        <v>233</v>
      </c>
      <c r="D106" s="427" t="s">
        <v>1375</v>
      </c>
      <c r="E106" s="427"/>
      <c r="F106" s="490"/>
      <c r="G106" s="85">
        <v>44322</v>
      </c>
      <c r="H106" s="85">
        <v>44397</v>
      </c>
      <c r="I106" s="484" t="s">
        <v>1309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</v>
      </c>
      <c r="F107" s="792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1376</v>
      </c>
      <c r="C108" s="427" t="s">
        <v>244</v>
      </c>
      <c r="D108" s="427" t="s">
        <v>1030</v>
      </c>
      <c r="E108" s="427"/>
      <c r="F108" s="793"/>
      <c r="G108" s="85">
        <v>44322</v>
      </c>
      <c r="H108" s="85">
        <v>44397</v>
      </c>
      <c r="I108" s="484" t="s">
        <v>1307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415.097</v>
      </c>
      <c r="F109" s="793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1377</v>
      </c>
      <c r="C110" s="427" t="s">
        <v>250</v>
      </c>
      <c r="D110" s="427" t="s">
        <v>1030</v>
      </c>
      <c r="E110" s="427"/>
      <c r="F110" s="793"/>
      <c r="G110" s="85">
        <v>44322</v>
      </c>
      <c r="H110" s="85">
        <v>44397</v>
      </c>
      <c r="I110" s="484" t="s">
        <v>1307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424.618</v>
      </c>
      <c r="F111" s="793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1378</v>
      </c>
      <c r="C112" s="427" t="s">
        <v>244</v>
      </c>
      <c r="D112" s="427" t="s">
        <v>1030</v>
      </c>
      <c r="E112" s="427"/>
      <c r="F112" s="793"/>
      <c r="G112" s="85">
        <v>44322</v>
      </c>
      <c r="H112" s="85">
        <v>44397</v>
      </c>
      <c r="I112" s="484" t="s">
        <v>1307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413.106</v>
      </c>
      <c r="F113" s="793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1379</v>
      </c>
      <c r="C114" s="427" t="s">
        <v>250</v>
      </c>
      <c r="D114" s="427" t="s">
        <v>1030</v>
      </c>
      <c r="E114" s="427"/>
      <c r="F114" s="793"/>
      <c r="G114" s="85">
        <v>44322</v>
      </c>
      <c r="H114" s="85">
        <v>44397</v>
      </c>
      <c r="I114" s="484" t="s">
        <v>1307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</v>
      </c>
      <c r="F115" s="793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1380</v>
      </c>
      <c r="C116" s="427" t="s">
        <v>257</v>
      </c>
      <c r="D116" s="427" t="s">
        <v>1030</v>
      </c>
      <c r="E116" s="427"/>
      <c r="F116" s="793"/>
      <c r="G116" s="85">
        <v>44322</v>
      </c>
      <c r="H116" s="85">
        <v>44397</v>
      </c>
      <c r="I116" s="484" t="s">
        <v>1307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</v>
      </c>
      <c r="F117" s="793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1381</v>
      </c>
      <c r="C118" s="427" t="s">
        <v>250</v>
      </c>
      <c r="D118" s="427" t="s">
        <v>1030</v>
      </c>
      <c r="E118" s="427"/>
      <c r="F118" s="793"/>
      <c r="G118" s="85">
        <v>44322</v>
      </c>
      <c r="H118" s="85">
        <v>44397</v>
      </c>
      <c r="I118" s="484" t="s">
        <v>1309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425.219</v>
      </c>
      <c r="F119" s="793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1382</v>
      </c>
      <c r="C120" s="427" t="s">
        <v>257</v>
      </c>
      <c r="D120" s="427" t="s">
        <v>1030</v>
      </c>
      <c r="E120" s="427"/>
      <c r="F120" s="793"/>
      <c r="G120" s="85">
        <v>44322</v>
      </c>
      <c r="H120" s="85">
        <v>44397</v>
      </c>
      <c r="I120" s="484" t="s">
        <v>1383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413.695</v>
      </c>
      <c r="F121" s="793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1384</v>
      </c>
      <c r="C122" s="427" t="s">
        <v>250</v>
      </c>
      <c r="D122" s="427" t="s">
        <v>1030</v>
      </c>
      <c r="E122" s="427"/>
      <c r="F122" s="793"/>
      <c r="G122" s="85">
        <v>44322</v>
      </c>
      <c r="H122" s="85">
        <v>44397</v>
      </c>
      <c r="I122" s="484" t="s">
        <v>1309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425.167</v>
      </c>
      <c r="F123" s="695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1385</v>
      </c>
      <c r="C124" s="427" t="s">
        <v>411</v>
      </c>
      <c r="D124" s="427" t="s">
        <v>1386</v>
      </c>
      <c r="E124" s="427"/>
      <c r="F124" s="490"/>
      <c r="G124" s="85">
        <v>44322</v>
      </c>
      <c r="H124" s="85">
        <v>44533</v>
      </c>
      <c r="I124" s="484" t="s">
        <v>1309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92">
        <f>SUM(E125:E133)</f>
        <v>1933.745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1387</v>
      </c>
      <c r="C126" s="424" t="s">
        <v>233</v>
      </c>
      <c r="D126" s="424" t="s">
        <v>1388</v>
      </c>
      <c r="E126" s="424"/>
      <c r="F126" s="793"/>
      <c r="G126" s="85">
        <v>44322</v>
      </c>
      <c r="H126" s="85">
        <v>44533</v>
      </c>
      <c r="I126" s="481" t="s">
        <v>1309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93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1389</v>
      </c>
      <c r="C128" s="424" t="s">
        <v>244</v>
      </c>
      <c r="D128" s="424" t="s">
        <v>1030</v>
      </c>
      <c r="E128" s="424"/>
      <c r="F128" s="793"/>
      <c r="G128" s="85">
        <v>44322</v>
      </c>
      <c r="H128" s="85">
        <v>44533</v>
      </c>
      <c r="I128" s="481" t="s">
        <v>1307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</v>
      </c>
      <c r="F129" s="793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1390</v>
      </c>
      <c r="C130" s="424" t="s">
        <v>227</v>
      </c>
      <c r="D130" s="424" t="s">
        <v>1391</v>
      </c>
      <c r="E130" s="424"/>
      <c r="F130" s="793"/>
      <c r="G130" s="85">
        <v>44322</v>
      </c>
      <c r="H130" s="85">
        <v>44533</v>
      </c>
      <c r="I130" s="481" t="s">
        <v>1309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</v>
      </c>
      <c r="F131" s="793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1392</v>
      </c>
      <c r="C132" s="424" t="s">
        <v>257</v>
      </c>
      <c r="D132" s="424" t="s">
        <v>1030</v>
      </c>
      <c r="E132" s="424"/>
      <c r="F132" s="793"/>
      <c r="G132" s="85">
        <v>44322</v>
      </c>
      <c r="H132" s="85">
        <v>44533</v>
      </c>
      <c r="I132" s="481" t="s">
        <v>1309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427.135</v>
      </c>
      <c r="F133" s="695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1393</v>
      </c>
      <c r="C134" s="424" t="s">
        <v>253</v>
      </c>
      <c r="D134" s="424" t="s">
        <v>1394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92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1395</v>
      </c>
      <c r="C136" s="424" t="s">
        <v>250</v>
      </c>
      <c r="D136" s="424" t="s">
        <v>1030</v>
      </c>
      <c r="E136" s="424"/>
      <c r="F136" s="793"/>
      <c r="G136" s="85">
        <v>44322</v>
      </c>
      <c r="H136" s="85">
        <v>44533</v>
      </c>
      <c r="I136" s="481" t="s">
        <v>1309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341.998</v>
      </c>
      <c r="F137" s="793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1396</v>
      </c>
      <c r="C138" s="424" t="s">
        <v>238</v>
      </c>
      <c r="D138" s="424" t="s">
        <v>1030</v>
      </c>
      <c r="E138" s="424"/>
      <c r="F138" s="793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342.162</v>
      </c>
      <c r="F139" s="793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1397</v>
      </c>
      <c r="C140" s="424" t="s">
        <v>238</v>
      </c>
      <c r="D140" s="424" t="s">
        <v>1030</v>
      </c>
      <c r="E140" s="424"/>
      <c r="F140" s="793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</v>
      </c>
      <c r="F141" s="695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1398</v>
      </c>
      <c r="C142" s="424" t="s">
        <v>331</v>
      </c>
      <c r="D142" s="424" t="s">
        <v>1399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1400</v>
      </c>
      <c r="C144" s="424" t="s">
        <v>348</v>
      </c>
      <c r="D144" s="424" t="s">
        <v>1401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</v>
      </c>
      <c r="F145" s="479">
        <v>206.306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1402</v>
      </c>
      <c r="C146" s="424" t="s">
        <v>350</v>
      </c>
      <c r="D146" s="424" t="s">
        <v>1403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</v>
      </c>
      <c r="F147" s="792">
        <v>4618.282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1404</v>
      </c>
      <c r="C148" s="427" t="s">
        <v>250</v>
      </c>
      <c r="D148" s="427" t="s">
        <v>1030</v>
      </c>
      <c r="E148" s="427"/>
      <c r="F148" s="793"/>
      <c r="G148" s="85">
        <v>44322</v>
      </c>
      <c r="H148" s="109">
        <v>44510</v>
      </c>
      <c r="I148" s="484" t="s">
        <v>1405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380.421</v>
      </c>
      <c r="F149" s="793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1406</v>
      </c>
      <c r="C150" s="427" t="s">
        <v>257</v>
      </c>
      <c r="D150" s="427" t="s">
        <v>1030</v>
      </c>
      <c r="E150" s="427"/>
      <c r="F150" s="793"/>
      <c r="G150" s="85">
        <v>44322</v>
      </c>
      <c r="H150" s="109">
        <v>44510</v>
      </c>
      <c r="I150" s="484" t="s">
        <v>1405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</v>
      </c>
      <c r="F151" s="793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1407</v>
      </c>
      <c r="C152" s="427" t="s">
        <v>257</v>
      </c>
      <c r="D152" s="427" t="s">
        <v>1030</v>
      </c>
      <c r="E152" s="427"/>
      <c r="F152" s="793"/>
      <c r="G152" s="85">
        <v>44322</v>
      </c>
      <c r="H152" s="109">
        <v>44510</v>
      </c>
      <c r="I152" s="484" t="s">
        <v>1405</v>
      </c>
      <c r="J152" s="243"/>
      <c r="K152" s="109" t="s">
        <v>1408</v>
      </c>
      <c r="L152" s="109" t="s">
        <v>1408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404.268</v>
      </c>
      <c r="F153" s="793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1409</v>
      </c>
      <c r="C154" s="427" t="s">
        <v>257</v>
      </c>
      <c r="D154" s="427" t="s">
        <v>1030</v>
      </c>
      <c r="E154" s="427"/>
      <c r="F154" s="793"/>
      <c r="G154" s="85">
        <v>44322</v>
      </c>
      <c r="H154" s="109">
        <v>44510</v>
      </c>
      <c r="I154" s="484" t="s">
        <v>1405</v>
      </c>
      <c r="J154" s="243"/>
      <c r="K154" s="109" t="s">
        <v>1408</v>
      </c>
      <c r="L154" s="109" t="s">
        <v>1408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</v>
      </c>
      <c r="F155" s="793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1410</v>
      </c>
      <c r="C156" s="427" t="s">
        <v>250</v>
      </c>
      <c r="D156" s="427" t="s">
        <v>1030</v>
      </c>
      <c r="E156" s="427"/>
      <c r="F156" s="793"/>
      <c r="G156" s="85">
        <v>44322</v>
      </c>
      <c r="H156" s="109">
        <v>44510</v>
      </c>
      <c r="I156" s="484" t="s">
        <v>1383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</v>
      </c>
      <c r="F157" s="793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1411</v>
      </c>
      <c r="C158" s="427" t="s">
        <v>250</v>
      </c>
      <c r="D158" s="427" t="s">
        <v>1030</v>
      </c>
      <c r="E158" s="427"/>
      <c r="F158" s="793"/>
      <c r="G158" s="85">
        <v>44322</v>
      </c>
      <c r="H158" s="109">
        <v>44510</v>
      </c>
      <c r="I158" s="484" t="s">
        <v>1405</v>
      </c>
      <c r="J158" s="243"/>
      <c r="K158" s="109" t="s">
        <v>1408</v>
      </c>
      <c r="L158" s="109" t="s">
        <v>1408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93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1412</v>
      </c>
      <c r="C160" s="424" t="s">
        <v>250</v>
      </c>
      <c r="D160" s="424" t="s">
        <v>1030</v>
      </c>
      <c r="E160" s="424"/>
      <c r="F160" s="793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93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1413</v>
      </c>
      <c r="C162" s="424" t="s">
        <v>250</v>
      </c>
      <c r="D162" s="424" t="s">
        <v>1030</v>
      </c>
      <c r="E162" s="424"/>
      <c r="F162" s="793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</v>
      </c>
      <c r="F163" s="793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1414</v>
      </c>
      <c r="C164" s="424" t="s">
        <v>250</v>
      </c>
      <c r="D164" s="424" t="s">
        <v>1030</v>
      </c>
      <c r="E164" s="424"/>
      <c r="F164" s="793"/>
      <c r="G164" s="85">
        <v>44322</v>
      </c>
      <c r="H164" s="109">
        <v>44510</v>
      </c>
      <c r="I164" s="481" t="s">
        <v>1383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93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1415</v>
      </c>
      <c r="C166" s="424" t="s">
        <v>250</v>
      </c>
      <c r="D166" s="424" t="s">
        <v>1030</v>
      </c>
      <c r="E166" s="424"/>
      <c r="F166" s="793"/>
      <c r="G166" s="85">
        <v>44322</v>
      </c>
      <c r="H166" s="109">
        <v>44510</v>
      </c>
      <c r="I166" s="481" t="s">
        <v>1309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</v>
      </c>
      <c r="F167" s="793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1416</v>
      </c>
      <c r="C168" s="424" t="s">
        <v>250</v>
      </c>
      <c r="D168" s="424" t="s">
        <v>1030</v>
      </c>
      <c r="E168" s="424"/>
      <c r="F168" s="793"/>
      <c r="G168" s="85">
        <v>44322</v>
      </c>
      <c r="H168" s="109">
        <v>44510</v>
      </c>
      <c r="I168" s="481" t="s">
        <v>1309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364.554</v>
      </c>
      <c r="F169" s="695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1417</v>
      </c>
      <c r="C170" s="424" t="s">
        <v>276</v>
      </c>
      <c r="D170" s="424" t="s">
        <v>1418</v>
      </c>
      <c r="E170" s="424"/>
      <c r="F170" s="479"/>
      <c r="G170" s="85">
        <v>44322</v>
      </c>
      <c r="H170" s="109">
        <v>44510</v>
      </c>
      <c r="I170" s="481" t="s">
        <v>1309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390.318</v>
      </c>
      <c r="F171" s="792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1419</v>
      </c>
      <c r="C172" s="424" t="s">
        <v>257</v>
      </c>
      <c r="D172" s="424" t="s">
        <v>1030</v>
      </c>
      <c r="E172" s="424"/>
      <c r="F172" s="793"/>
      <c r="G172" s="85">
        <v>44322</v>
      </c>
      <c r="H172" s="109">
        <v>44510</v>
      </c>
      <c r="I172" s="481" t="s">
        <v>1309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</v>
      </c>
      <c r="F173" s="793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1420</v>
      </c>
      <c r="C174" s="424" t="s">
        <v>250</v>
      </c>
      <c r="D174" s="424" t="s">
        <v>1030</v>
      </c>
      <c r="E174" s="424"/>
      <c r="F174" s="793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346.068</v>
      </c>
      <c r="F175" s="695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1421</v>
      </c>
      <c r="C176" s="424" t="s">
        <v>844</v>
      </c>
      <c r="D176" s="424" t="s">
        <v>1422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1423</v>
      </c>
      <c r="C178" s="424" t="s">
        <v>426</v>
      </c>
      <c r="D178" s="424" t="s">
        <v>1030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274.659</v>
      </c>
      <c r="F179" s="479">
        <v>274.659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1424</v>
      </c>
      <c r="C180" s="424" t="s">
        <v>348</v>
      </c>
      <c r="D180" s="424" t="s">
        <v>1425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</v>
      </c>
      <c r="F181" s="479">
        <v>275.862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1426</v>
      </c>
      <c r="C182" s="424" t="s">
        <v>284</v>
      </c>
      <c r="D182" s="424" t="s">
        <v>1030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1408</v>
      </c>
      <c r="N182" s="109" t="s">
        <v>1408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92">
        <v>3553.307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1427</v>
      </c>
      <c r="C184" s="424" t="s">
        <v>250</v>
      </c>
      <c r="D184" s="424" t="s">
        <v>1030</v>
      </c>
      <c r="E184" s="424"/>
      <c r="F184" s="793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379.167</v>
      </c>
      <c r="F185" s="793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1428</v>
      </c>
      <c r="C186" s="424" t="s">
        <v>250</v>
      </c>
      <c r="D186" s="424" t="s">
        <v>1030</v>
      </c>
      <c r="E186" s="424"/>
      <c r="F186" s="793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389.756</v>
      </c>
      <c r="F187" s="793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1429</v>
      </c>
      <c r="C188" s="424" t="s">
        <v>250</v>
      </c>
      <c r="D188" s="424" t="s">
        <v>1030</v>
      </c>
      <c r="E188" s="424"/>
      <c r="F188" s="793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1408</v>
      </c>
      <c r="N188" s="109" t="s">
        <v>1408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</v>
      </c>
      <c r="F189" s="793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1430</v>
      </c>
      <c r="C190" s="424" t="s">
        <v>250</v>
      </c>
      <c r="D190" s="424" t="s">
        <v>1030</v>
      </c>
      <c r="E190" s="424"/>
      <c r="F190" s="793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1408</v>
      </c>
      <c r="N190" s="109" t="s">
        <v>1408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</v>
      </c>
      <c r="F191" s="793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1431</v>
      </c>
      <c r="C192" s="424" t="s">
        <v>250</v>
      </c>
      <c r="D192" s="424" t="s">
        <v>1030</v>
      </c>
      <c r="E192" s="424"/>
      <c r="F192" s="793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1408</v>
      </c>
      <c r="N192" s="109" t="s">
        <v>1408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93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1432</v>
      </c>
      <c r="C194" s="424" t="s">
        <v>250</v>
      </c>
      <c r="D194" s="424" t="s">
        <v>1030</v>
      </c>
      <c r="E194" s="424"/>
      <c r="F194" s="793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1408</v>
      </c>
      <c r="N194" s="109" t="s">
        <v>1408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</v>
      </c>
      <c r="F195" s="793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1433</v>
      </c>
      <c r="C196" s="424" t="s">
        <v>250</v>
      </c>
      <c r="D196" s="424" t="s">
        <v>1030</v>
      </c>
      <c r="E196" s="424"/>
      <c r="F196" s="793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1408</v>
      </c>
      <c r="N196" s="109" t="s">
        <v>1408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</v>
      </c>
      <c r="F197" s="793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1434</v>
      </c>
      <c r="C198" s="424" t="s">
        <v>571</v>
      </c>
      <c r="D198" s="424" t="s">
        <v>1030</v>
      </c>
      <c r="E198" s="424"/>
      <c r="F198" s="793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1408</v>
      </c>
      <c r="N198" s="109" t="s">
        <v>1408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</v>
      </c>
      <c r="F199" s="695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1435</v>
      </c>
      <c r="C200" s="427" t="s">
        <v>276</v>
      </c>
      <c r="D200" s="427" t="s">
        <v>1436</v>
      </c>
      <c r="E200" s="427"/>
      <c r="F200" s="490"/>
      <c r="G200" s="85">
        <v>44322</v>
      </c>
      <c r="H200" s="85">
        <v>44384</v>
      </c>
      <c r="I200" s="484" t="s">
        <v>1309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92">
        <v>2497.263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1437</v>
      </c>
      <c r="C202" s="427" t="s">
        <v>244</v>
      </c>
      <c r="D202" s="427" t="s">
        <v>1030</v>
      </c>
      <c r="E202" s="427"/>
      <c r="F202" s="793"/>
      <c r="G202" s="85">
        <v>44322</v>
      </c>
      <c r="H202" s="85">
        <v>44384</v>
      </c>
      <c r="I202" s="484" t="s">
        <v>1309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415.008</v>
      </c>
      <c r="F203" s="793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1438</v>
      </c>
      <c r="C204" s="427" t="s">
        <v>250</v>
      </c>
      <c r="D204" s="427" t="s">
        <v>1030</v>
      </c>
      <c r="E204" s="427"/>
      <c r="F204" s="793"/>
      <c r="G204" s="85">
        <v>44322</v>
      </c>
      <c r="H204" s="85">
        <v>44384</v>
      </c>
      <c r="I204" s="484" t="s">
        <v>1309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93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1439</v>
      </c>
      <c r="C206" s="427" t="s">
        <v>244</v>
      </c>
      <c r="D206" s="427" t="s">
        <v>1030</v>
      </c>
      <c r="E206" s="427"/>
      <c r="F206" s="793"/>
      <c r="G206" s="85">
        <v>44322</v>
      </c>
      <c r="H206" s="85">
        <v>44384</v>
      </c>
      <c r="I206" s="484" t="s">
        <v>1309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414.462</v>
      </c>
      <c r="F207" s="793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1440</v>
      </c>
      <c r="C208" s="427" t="s">
        <v>257</v>
      </c>
      <c r="D208" s="427" t="s">
        <v>1030</v>
      </c>
      <c r="E208" s="427"/>
      <c r="F208" s="793"/>
      <c r="G208" s="85">
        <v>44322</v>
      </c>
      <c r="H208" s="85">
        <v>44384</v>
      </c>
      <c r="I208" s="484" t="s">
        <v>1309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</v>
      </c>
      <c r="F209" s="793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1441</v>
      </c>
      <c r="C210" s="427" t="s">
        <v>257</v>
      </c>
      <c r="D210" s="427" t="s">
        <v>1030</v>
      </c>
      <c r="E210" s="427"/>
      <c r="F210" s="793"/>
      <c r="G210" s="85">
        <v>44322</v>
      </c>
      <c r="H210" s="85">
        <v>44384</v>
      </c>
      <c r="I210" s="484" t="s">
        <v>1309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393.905</v>
      </c>
      <c r="F211" s="695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1442</v>
      </c>
      <c r="C212" s="427" t="s">
        <v>331</v>
      </c>
      <c r="D212" s="427" t="s">
        <v>1443</v>
      </c>
      <c r="E212" s="427"/>
      <c r="F212" s="490"/>
      <c r="G212" s="85">
        <v>44303</v>
      </c>
      <c r="H212" s="85">
        <v>44362</v>
      </c>
      <c r="I212" s="484" t="s">
        <v>1309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</v>
      </c>
      <c r="F213" s="792">
        <v>2497.048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1444</v>
      </c>
      <c r="C214" s="427" t="s">
        <v>257</v>
      </c>
      <c r="D214" s="427" t="s">
        <v>1030</v>
      </c>
      <c r="E214" s="427"/>
      <c r="F214" s="793"/>
      <c r="G214" s="85">
        <v>44303</v>
      </c>
      <c r="H214" s="85">
        <v>44362</v>
      </c>
      <c r="I214" s="484" t="s">
        <v>1309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414.645</v>
      </c>
      <c r="F215" s="793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1445</v>
      </c>
      <c r="C216" s="427" t="s">
        <v>250</v>
      </c>
      <c r="D216" s="427" t="s">
        <v>1030</v>
      </c>
      <c r="E216" s="427"/>
      <c r="F216" s="793"/>
      <c r="G216" s="85">
        <v>44303</v>
      </c>
      <c r="H216" s="85">
        <v>44362</v>
      </c>
      <c r="I216" s="484" t="s">
        <v>1309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93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1446</v>
      </c>
      <c r="C218" s="427" t="s">
        <v>257</v>
      </c>
      <c r="D218" s="427" t="s">
        <v>1030</v>
      </c>
      <c r="E218" s="427"/>
      <c r="F218" s="793"/>
      <c r="G218" s="85">
        <v>44303</v>
      </c>
      <c r="H218" s="85">
        <v>44362</v>
      </c>
      <c r="I218" s="484" t="s">
        <v>1405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419.143</v>
      </c>
      <c r="F219" s="793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1447</v>
      </c>
      <c r="C220" s="427" t="s">
        <v>250</v>
      </c>
      <c r="D220" s="427" t="s">
        <v>1030</v>
      </c>
      <c r="E220" s="427"/>
      <c r="F220" s="793"/>
      <c r="G220" s="85">
        <v>44303</v>
      </c>
      <c r="H220" s="85">
        <v>44362</v>
      </c>
      <c r="I220" s="484" t="s">
        <v>1405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93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1448</v>
      </c>
      <c r="C222" s="427" t="s">
        <v>257</v>
      </c>
      <c r="D222" s="427" t="s">
        <v>1030</v>
      </c>
      <c r="E222" s="427"/>
      <c r="F222" s="793"/>
      <c r="G222" s="85">
        <v>44303</v>
      </c>
      <c r="H222" s="85">
        <v>44362</v>
      </c>
      <c r="I222" s="484" t="s">
        <v>1309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421.116</v>
      </c>
      <c r="F223" s="695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1449</v>
      </c>
      <c r="C224" s="427" t="s">
        <v>284</v>
      </c>
      <c r="D224" s="427" t="s">
        <v>1030</v>
      </c>
      <c r="E224" s="427"/>
      <c r="F224" s="490"/>
      <c r="G224" s="85">
        <v>44303</v>
      </c>
      <c r="H224" s="85">
        <v>44362</v>
      </c>
      <c r="I224" s="484" t="s">
        <v>1405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399.739</v>
      </c>
      <c r="F225" s="792">
        <v>2833.151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1450</v>
      </c>
      <c r="C226" s="427" t="s">
        <v>257</v>
      </c>
      <c r="D226" s="427" t="s">
        <v>1030</v>
      </c>
      <c r="E226" s="427"/>
      <c r="F226" s="793"/>
      <c r="G226" s="85">
        <v>44303</v>
      </c>
      <c r="H226" s="85">
        <v>44362</v>
      </c>
      <c r="I226" s="484" t="s">
        <v>1383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389.486</v>
      </c>
      <c r="F227" s="793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1451</v>
      </c>
      <c r="C228" s="427" t="s">
        <v>250</v>
      </c>
      <c r="D228" s="427" t="s">
        <v>1030</v>
      </c>
      <c r="E228" s="427"/>
      <c r="F228" s="793"/>
      <c r="G228" s="85">
        <v>44303</v>
      </c>
      <c r="H228" s="85">
        <v>44362</v>
      </c>
      <c r="I228" s="484" t="s">
        <v>1309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390.991</v>
      </c>
      <c r="F229" s="793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1452</v>
      </c>
      <c r="C230" s="427" t="s">
        <v>250</v>
      </c>
      <c r="D230" s="427" t="s">
        <v>1030</v>
      </c>
      <c r="E230" s="427"/>
      <c r="F230" s="793"/>
      <c r="G230" s="85">
        <v>44303</v>
      </c>
      <c r="H230" s="85">
        <v>44362</v>
      </c>
      <c r="I230" s="484" t="s">
        <v>1405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93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1453</v>
      </c>
      <c r="C232" s="427" t="s">
        <v>250</v>
      </c>
      <c r="D232" s="427" t="s">
        <v>1030</v>
      </c>
      <c r="E232" s="427"/>
      <c r="F232" s="793"/>
      <c r="G232" s="85">
        <v>44303</v>
      </c>
      <c r="H232" s="85">
        <v>44362</v>
      </c>
      <c r="I232" s="484" t="s">
        <v>1383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93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1454</v>
      </c>
      <c r="C234" s="427" t="s">
        <v>257</v>
      </c>
      <c r="D234" s="427" t="s">
        <v>1030</v>
      </c>
      <c r="E234" s="427"/>
      <c r="F234" s="793"/>
      <c r="G234" s="85">
        <v>44303</v>
      </c>
      <c r="H234" s="85">
        <v>44362</v>
      </c>
      <c r="I234" s="484" t="s">
        <v>1383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419.068</v>
      </c>
      <c r="F235" s="793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1455</v>
      </c>
      <c r="C236" s="427" t="s">
        <v>257</v>
      </c>
      <c r="D236" s="427" t="s">
        <v>1030</v>
      </c>
      <c r="E236" s="427"/>
      <c r="F236" s="793"/>
      <c r="G236" s="85">
        <v>44303</v>
      </c>
      <c r="H236" s="85">
        <v>44362</v>
      </c>
      <c r="I236" s="484" t="s">
        <v>1383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417.585</v>
      </c>
      <c r="F237" s="695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1456</v>
      </c>
      <c r="C238" s="427" t="s">
        <v>415</v>
      </c>
      <c r="D238" s="427" t="s">
        <v>1457</v>
      </c>
      <c r="E238" s="427"/>
      <c r="F238" s="490"/>
      <c r="G238" s="85">
        <v>44303</v>
      </c>
      <c r="H238" s="85">
        <v>44362</v>
      </c>
      <c r="I238" s="484" t="s">
        <v>1383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1458</v>
      </c>
      <c r="C240" s="427" t="s">
        <v>241</v>
      </c>
      <c r="D240" s="427" t="s">
        <v>1459</v>
      </c>
      <c r="E240" s="427"/>
      <c r="F240" s="490"/>
      <c r="G240" s="85">
        <v>44303</v>
      </c>
      <c r="H240" s="85">
        <v>44362</v>
      </c>
      <c r="I240" s="484" t="s">
        <v>1383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389.414</v>
      </c>
      <c r="F241" s="792">
        <v>2020.591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1460</v>
      </c>
      <c r="C242" s="427" t="s">
        <v>250</v>
      </c>
      <c r="D242" s="427" t="s">
        <v>1030</v>
      </c>
      <c r="E242" s="427"/>
      <c r="F242" s="793"/>
      <c r="G242" s="85">
        <v>44303</v>
      </c>
      <c r="H242" s="85">
        <v>44362</v>
      </c>
      <c r="I242" s="484" t="s">
        <v>1309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93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1461</v>
      </c>
      <c r="C244" s="427" t="s">
        <v>257</v>
      </c>
      <c r="D244" s="427" t="s">
        <v>1030</v>
      </c>
      <c r="E244" s="427"/>
      <c r="F244" s="793"/>
      <c r="G244" s="85">
        <v>44303</v>
      </c>
      <c r="H244" s="85">
        <v>44362</v>
      </c>
      <c r="I244" s="484" t="s">
        <v>1405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93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1462</v>
      </c>
      <c r="C246" s="427" t="s">
        <v>250</v>
      </c>
      <c r="D246" s="427" t="s">
        <v>1030</v>
      </c>
      <c r="E246" s="427"/>
      <c r="F246" s="793"/>
      <c r="G246" s="85">
        <v>44303</v>
      </c>
      <c r="H246" s="85">
        <v>44362</v>
      </c>
      <c r="I246" s="484" t="s">
        <v>1405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93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1463</v>
      </c>
      <c r="C248" s="427" t="s">
        <v>257</v>
      </c>
      <c r="D248" s="427" t="s">
        <v>1030</v>
      </c>
      <c r="E248" s="427"/>
      <c r="F248" s="793"/>
      <c r="G248" s="85">
        <v>44303</v>
      </c>
      <c r="H248" s="85">
        <v>44362</v>
      </c>
      <c r="I248" s="484" t="s">
        <v>1405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</v>
      </c>
      <c r="F249" s="695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1464</v>
      </c>
      <c r="C250" s="427" t="s">
        <v>276</v>
      </c>
      <c r="D250" s="427" t="s">
        <v>1465</v>
      </c>
      <c r="E250" s="427"/>
      <c r="F250" s="490"/>
      <c r="G250" s="85">
        <v>44303</v>
      </c>
      <c r="H250" s="85">
        <v>44362</v>
      </c>
      <c r="I250" s="484" t="s">
        <v>1309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373.008</v>
      </c>
      <c r="F251" s="792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1466</v>
      </c>
      <c r="C252" s="427" t="s">
        <v>250</v>
      </c>
      <c r="D252" s="427" t="s">
        <v>1030</v>
      </c>
      <c r="E252" s="427"/>
      <c r="F252" s="793"/>
      <c r="G252" s="85">
        <v>44303</v>
      </c>
      <c r="H252" s="85">
        <v>44413</v>
      </c>
      <c r="I252" s="484" t="s">
        <v>1383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93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1467</v>
      </c>
      <c r="C254" s="427" t="s">
        <v>250</v>
      </c>
      <c r="D254" s="427" t="s">
        <v>1030</v>
      </c>
      <c r="E254" s="427"/>
      <c r="F254" s="793"/>
      <c r="G254" s="85">
        <v>44303</v>
      </c>
      <c r="H254" s="85">
        <v>44413</v>
      </c>
      <c r="I254" s="484" t="s">
        <v>1383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333.063</v>
      </c>
      <c r="F255" s="695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1468</v>
      </c>
      <c r="C256" s="427" t="s">
        <v>276</v>
      </c>
      <c r="D256" s="427" t="s">
        <v>1469</v>
      </c>
      <c r="E256" s="427"/>
      <c r="F256" s="490"/>
      <c r="G256" s="85">
        <v>44303</v>
      </c>
      <c r="H256" s="85">
        <v>44413</v>
      </c>
      <c r="I256" s="484" t="s">
        <v>1383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92">
        <v>827.278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1470</v>
      </c>
      <c r="C258" s="424" t="s">
        <v>257</v>
      </c>
      <c r="D258" s="424" t="s">
        <v>1030</v>
      </c>
      <c r="E258" s="424"/>
      <c r="F258" s="793"/>
      <c r="G258" s="85">
        <v>44303</v>
      </c>
      <c r="H258" s="109">
        <v>44510</v>
      </c>
      <c r="I258" s="481" t="s">
        <v>1405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</v>
      </c>
      <c r="F259" s="695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1471</v>
      </c>
      <c r="C260" s="424" t="s">
        <v>241</v>
      </c>
      <c r="D260" s="424" t="s">
        <v>1472</v>
      </c>
      <c r="E260" s="424"/>
      <c r="F260" s="479"/>
      <c r="G260" s="85">
        <v>44303</v>
      </c>
      <c r="H260" s="109">
        <v>44510</v>
      </c>
      <c r="I260" s="481" t="s">
        <v>1383</v>
      </c>
      <c r="J260" s="262"/>
      <c r="K260" s="109" t="s">
        <v>1408</v>
      </c>
      <c r="L260" s="109" t="s">
        <v>1408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239.927</v>
      </c>
      <c r="F261" s="479">
        <v>239.927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1473</v>
      </c>
      <c r="C262" s="424" t="s">
        <v>241</v>
      </c>
      <c r="D262" s="424" t="s">
        <v>1474</v>
      </c>
      <c r="E262" s="424"/>
      <c r="F262" s="479"/>
      <c r="G262" s="85">
        <v>44303</v>
      </c>
      <c r="H262" s="109">
        <v>44510</v>
      </c>
      <c r="I262" s="481" t="s">
        <v>1383</v>
      </c>
      <c r="J262" s="262"/>
      <c r="K262" s="109" t="s">
        <v>1408</v>
      </c>
      <c r="L262" s="109" t="s">
        <v>1408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1475</v>
      </c>
      <c r="C264" s="424" t="s">
        <v>241</v>
      </c>
      <c r="D264" s="424" t="s">
        <v>1476</v>
      </c>
      <c r="E264" s="424"/>
      <c r="F264" s="479"/>
      <c r="G264" s="85">
        <v>44303</v>
      </c>
      <c r="H264" s="109">
        <v>44510</v>
      </c>
      <c r="I264" s="481" t="s">
        <v>1383</v>
      </c>
      <c r="J264" s="262"/>
      <c r="K264" s="109" t="s">
        <v>1408</v>
      </c>
      <c r="L264" s="109" t="s">
        <v>1408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239.908</v>
      </c>
      <c r="F265" s="479">
        <v>239.908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1477</v>
      </c>
      <c r="C266" s="424" t="s">
        <v>241</v>
      </c>
      <c r="D266" s="424" t="s">
        <v>1478</v>
      </c>
      <c r="E266" s="424"/>
      <c r="F266" s="479"/>
      <c r="G266" s="85">
        <v>44303</v>
      </c>
      <c r="H266" s="85">
        <v>44321</v>
      </c>
      <c r="I266" s="481" t="s">
        <v>1383</v>
      </c>
      <c r="J266" s="262"/>
      <c r="K266" s="109" t="s">
        <v>1408</v>
      </c>
      <c r="L266" s="109" t="s">
        <v>1408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</v>
      </c>
      <c r="F267" s="479">
        <v>448.372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1479</v>
      </c>
      <c r="C268" s="424" t="s">
        <v>250</v>
      </c>
      <c r="D268" s="424" t="s">
        <v>1030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452.352</v>
      </c>
      <c r="F269" s="792">
        <v>2326.949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1480</v>
      </c>
      <c r="C270" s="424" t="s">
        <v>250</v>
      </c>
      <c r="D270" s="424" t="s">
        <v>1030</v>
      </c>
      <c r="E270" s="424"/>
      <c r="F270" s="793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379.722</v>
      </c>
      <c r="F271" s="793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1481</v>
      </c>
      <c r="C272" s="424" t="s">
        <v>250</v>
      </c>
      <c r="D272" s="424" t="s">
        <v>1030</v>
      </c>
      <c r="E272" s="424"/>
      <c r="F272" s="793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</v>
      </c>
      <c r="F273" s="793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1482</v>
      </c>
      <c r="C274" s="424" t="s">
        <v>250</v>
      </c>
      <c r="D274" s="424" t="s">
        <v>1030</v>
      </c>
      <c r="E274" s="424"/>
      <c r="F274" s="793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</v>
      </c>
      <c r="F275" s="793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1483</v>
      </c>
      <c r="C276" s="424" t="s">
        <v>250</v>
      </c>
      <c r="D276" s="424" t="s">
        <v>1030</v>
      </c>
      <c r="E276" s="424"/>
      <c r="F276" s="793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</v>
      </c>
      <c r="F277" s="793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1484</v>
      </c>
      <c r="C278" s="424" t="s">
        <v>250</v>
      </c>
      <c r="D278" s="424" t="s">
        <v>1030</v>
      </c>
      <c r="E278" s="424"/>
      <c r="F278" s="793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</v>
      </c>
      <c r="F279" s="695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1485</v>
      </c>
      <c r="C280" s="424" t="s">
        <v>253</v>
      </c>
      <c r="D280" s="424" t="s">
        <v>1486</v>
      </c>
      <c r="E280" s="424"/>
      <c r="F280" s="479"/>
      <c r="G280" s="85">
        <v>44303</v>
      </c>
      <c r="H280" s="85">
        <v>44321</v>
      </c>
      <c r="I280" s="481" t="s">
        <v>1383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</v>
      </c>
      <c r="F281" s="792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1487</v>
      </c>
      <c r="C282" s="427" t="s">
        <v>250</v>
      </c>
      <c r="D282" s="427" t="s">
        <v>1030</v>
      </c>
      <c r="E282" s="427"/>
      <c r="F282" s="793"/>
      <c r="G282" s="85">
        <v>44303</v>
      </c>
      <c r="H282" s="85">
        <v>44321</v>
      </c>
      <c r="I282" s="484" t="s">
        <v>1309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93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1488</v>
      </c>
      <c r="C284" s="427" t="s">
        <v>257</v>
      </c>
      <c r="D284" s="427" t="s">
        <v>1030</v>
      </c>
      <c r="E284" s="427"/>
      <c r="F284" s="793"/>
      <c r="G284" s="85">
        <v>44303</v>
      </c>
      <c r="H284" s="85">
        <v>44321</v>
      </c>
      <c r="I284" s="484" t="s">
        <v>1309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</v>
      </c>
      <c r="F285" s="793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1489</v>
      </c>
      <c r="C286" s="427" t="s">
        <v>250</v>
      </c>
      <c r="D286" s="427" t="s">
        <v>1030</v>
      </c>
      <c r="E286" s="427"/>
      <c r="F286" s="793"/>
      <c r="G286" s="85">
        <v>44303</v>
      </c>
      <c r="H286" s="85">
        <v>44321</v>
      </c>
      <c r="I286" s="484" t="s">
        <v>1309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93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1490</v>
      </c>
      <c r="C288" s="427" t="s">
        <v>257</v>
      </c>
      <c r="D288" s="427" t="s">
        <v>1030</v>
      </c>
      <c r="E288" s="427"/>
      <c r="F288" s="793"/>
      <c r="G288" s="85">
        <v>44303</v>
      </c>
      <c r="H288" s="85">
        <v>44321</v>
      </c>
      <c r="I288" s="484" t="s">
        <v>1309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93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1491</v>
      </c>
      <c r="C290" s="427" t="s">
        <v>257</v>
      </c>
      <c r="D290" s="427" t="s">
        <v>1030</v>
      </c>
      <c r="E290" s="427"/>
      <c r="F290" s="793"/>
      <c r="G290" s="85">
        <v>44303</v>
      </c>
      <c r="H290" s="85">
        <v>44321</v>
      </c>
      <c r="I290" s="484" t="s">
        <v>1309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413.981</v>
      </c>
      <c r="F291" s="793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1492</v>
      </c>
      <c r="C292" s="427" t="s">
        <v>250</v>
      </c>
      <c r="D292" s="427" t="s">
        <v>1030</v>
      </c>
      <c r="E292" s="427"/>
      <c r="F292" s="793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93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1493</v>
      </c>
      <c r="C294" s="427" t="s">
        <v>257</v>
      </c>
      <c r="D294" s="427" t="s">
        <v>1030</v>
      </c>
      <c r="E294" s="427"/>
      <c r="F294" s="793"/>
      <c r="G294" s="85">
        <v>44303</v>
      </c>
      <c r="H294" s="85">
        <v>44321</v>
      </c>
      <c r="I294" s="484" t="s">
        <v>1309</v>
      </c>
      <c r="J294" s="243"/>
      <c r="K294" s="492" t="s">
        <v>1408</v>
      </c>
      <c r="L294" s="492" t="s">
        <v>1408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</v>
      </c>
      <c r="F295" s="695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1494</v>
      </c>
      <c r="C296" s="424" t="s">
        <v>276</v>
      </c>
      <c r="D296" s="424" t="s">
        <v>1495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419.811</v>
      </c>
      <c r="F297" s="792">
        <v>4992.051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1496</v>
      </c>
      <c r="C298" s="427" t="s">
        <v>257</v>
      </c>
      <c r="D298" s="427" t="s">
        <v>1030</v>
      </c>
      <c r="E298" s="427"/>
      <c r="F298" s="793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</v>
      </c>
      <c r="F299" s="793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1497</v>
      </c>
      <c r="C300" s="424" t="s">
        <v>250</v>
      </c>
      <c r="D300" s="424" t="s">
        <v>1030</v>
      </c>
      <c r="E300" s="424"/>
      <c r="F300" s="793"/>
      <c r="G300" s="85">
        <v>44303</v>
      </c>
      <c r="H300" s="85">
        <v>44413</v>
      </c>
      <c r="I300" s="481" t="s">
        <v>1498</v>
      </c>
      <c r="J300" s="262"/>
      <c r="K300" s="109" t="s">
        <v>1408</v>
      </c>
      <c r="L300" s="109" t="s">
        <v>1408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</v>
      </c>
      <c r="F301" s="793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1499</v>
      </c>
      <c r="C302" s="424" t="s">
        <v>257</v>
      </c>
      <c r="D302" s="424" t="s">
        <v>1030</v>
      </c>
      <c r="E302" s="424"/>
      <c r="F302" s="793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</v>
      </c>
      <c r="F303" s="793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1500</v>
      </c>
      <c r="C304" s="424" t="s">
        <v>250</v>
      </c>
      <c r="D304" s="424" t="s">
        <v>1030</v>
      </c>
      <c r="E304" s="424"/>
      <c r="F304" s="793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403.469</v>
      </c>
      <c r="F305" s="793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1501</v>
      </c>
      <c r="C306" s="424" t="s">
        <v>244</v>
      </c>
      <c r="D306" s="424" t="s">
        <v>1030</v>
      </c>
      <c r="E306" s="424"/>
      <c r="F306" s="793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</v>
      </c>
      <c r="F307" s="793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1502</v>
      </c>
      <c r="C308" s="424" t="s">
        <v>250</v>
      </c>
      <c r="D308" s="424" t="s">
        <v>1030</v>
      </c>
      <c r="E308" s="424"/>
      <c r="F308" s="793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</v>
      </c>
      <c r="F309" s="793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1503</v>
      </c>
      <c r="C310" s="424" t="s">
        <v>276</v>
      </c>
      <c r="D310" s="424" t="s">
        <v>1030</v>
      </c>
      <c r="E310" s="424"/>
      <c r="F310" s="793"/>
      <c r="G310" s="85">
        <v>44303</v>
      </c>
      <c r="H310" s="85">
        <v>44413</v>
      </c>
      <c r="I310" s="481" t="s">
        <v>1405</v>
      </c>
      <c r="J310" s="262"/>
      <c r="K310" s="109" t="s">
        <v>1408</v>
      </c>
      <c r="L310" s="109" t="s">
        <v>1408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</v>
      </c>
      <c r="F311" s="793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1504</v>
      </c>
      <c r="C312" s="424" t="s">
        <v>244</v>
      </c>
      <c r="D312" s="424" t="s">
        <v>1030</v>
      </c>
      <c r="E312" s="424"/>
      <c r="F312" s="793"/>
      <c r="G312" s="85">
        <v>44303</v>
      </c>
      <c r="H312" s="85">
        <v>44413</v>
      </c>
      <c r="I312" s="481" t="s">
        <v>1405</v>
      </c>
      <c r="J312" s="262"/>
      <c r="K312" s="109" t="s">
        <v>1408</v>
      </c>
      <c r="L312" s="109" t="s">
        <v>1408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410.022</v>
      </c>
      <c r="F313" s="793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1505</v>
      </c>
      <c r="C314" s="424" t="s">
        <v>250</v>
      </c>
      <c r="D314" s="424" t="s">
        <v>1030</v>
      </c>
      <c r="E314" s="424"/>
      <c r="F314" s="793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427.775</v>
      </c>
      <c r="F315" s="793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1506</v>
      </c>
      <c r="C316" s="424" t="s">
        <v>244</v>
      </c>
      <c r="D316" s="424" t="s">
        <v>1030</v>
      </c>
      <c r="E316" s="424"/>
      <c r="F316" s="793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411.20</v>
      </c>
      <c r="F317" s="793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1507</v>
      </c>
      <c r="C318" s="424" t="s">
        <v>244</v>
      </c>
      <c r="D318" s="424" t="s">
        <v>1030</v>
      </c>
      <c r="E318" s="424"/>
      <c r="F318" s="793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695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1508</v>
      </c>
      <c r="C320" s="424" t="s">
        <v>377</v>
      </c>
      <c r="D320" s="424" t="s">
        <v>1509</v>
      </c>
      <c r="E320" s="424"/>
      <c r="F320" s="479"/>
      <c r="G320" s="85">
        <v>44357</v>
      </c>
      <c r="H320" s="85">
        <v>44413</v>
      </c>
      <c r="I320" s="481" t="s">
        <v>1405</v>
      </c>
      <c r="J320" s="262"/>
      <c r="K320" s="109" t="s">
        <v>1408</v>
      </c>
      <c r="L320" s="109" t="s">
        <v>1408</v>
      </c>
      <c r="M320" s="109" t="s">
        <v>1408</v>
      </c>
      <c r="N320" s="109" t="s">
        <v>1408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374.914</v>
      </c>
      <c r="F321" s="792">
        <f>SUM(E321:E327)</f>
        <v>1495.218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1510</v>
      </c>
      <c r="C322" s="427" t="s">
        <v>257</v>
      </c>
      <c r="D322" s="427" t="s">
        <v>1030</v>
      </c>
      <c r="E322" s="427"/>
      <c r="F322" s="793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1408</v>
      </c>
      <c r="N322" s="109" t="s">
        <v>1408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</v>
      </c>
      <c r="F323" s="793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1511</v>
      </c>
      <c r="C324" s="424" t="s">
        <v>250</v>
      </c>
      <c r="D324" s="424" t="s">
        <v>1030</v>
      </c>
      <c r="E324" s="424"/>
      <c r="F324" s="793"/>
      <c r="G324" s="85">
        <v>44357</v>
      </c>
      <c r="H324" s="480"/>
      <c r="I324" s="481" t="s">
        <v>1383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93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1512</v>
      </c>
      <c r="C326" s="424" t="s">
        <v>246</v>
      </c>
      <c r="D326" s="424" t="s">
        <v>1030</v>
      </c>
      <c r="E326" s="424"/>
      <c r="F326" s="793"/>
      <c r="G326" s="85">
        <v>44357</v>
      </c>
      <c r="H326" s="480"/>
      <c r="I326" s="481" t="s">
        <v>1383</v>
      </c>
      <c r="J326" s="262"/>
      <c r="K326" s="485">
        <v>44551</v>
      </c>
      <c r="L326" s="485">
        <v>44558</v>
      </c>
      <c r="M326" s="109" t="s">
        <v>1408</v>
      </c>
      <c r="N326" s="109" t="s">
        <v>1408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409.186</v>
      </c>
      <c r="F327" s="695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1513</v>
      </c>
      <c r="C328" s="424" t="s">
        <v>348</v>
      </c>
      <c r="D328" s="424" t="s">
        <v>1514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1408</v>
      </c>
      <c r="N328" s="109" t="s">
        <v>1408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1515</v>
      </c>
      <c r="C330" s="424" t="s">
        <v>348</v>
      </c>
      <c r="D330" s="424" t="s">
        <v>1516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</v>
      </c>
      <c r="F331" s="792">
        <f>SUM(E331:E353)</f>
        <v>4889.415999999999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1517</v>
      </c>
      <c r="C332" s="424" t="s">
        <v>246</v>
      </c>
      <c r="D332" s="424" t="s">
        <v>1030</v>
      </c>
      <c r="E332" s="424"/>
      <c r="F332" s="793"/>
      <c r="G332" s="85">
        <v>44357</v>
      </c>
      <c r="H332" s="85">
        <v>44449</v>
      </c>
      <c r="I332" s="481" t="s">
        <v>1309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</v>
      </c>
      <c r="F333" s="793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1518</v>
      </c>
      <c r="C334" s="427" t="s">
        <v>250</v>
      </c>
      <c r="D334" s="427" t="s">
        <v>1030</v>
      </c>
      <c r="E334" s="427"/>
      <c r="F334" s="793"/>
      <c r="G334" s="85">
        <v>44357</v>
      </c>
      <c r="H334" s="85">
        <v>44449</v>
      </c>
      <c r="I334" s="484" t="s">
        <v>1309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93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1519</v>
      </c>
      <c r="C336" s="427" t="s">
        <v>257</v>
      </c>
      <c r="D336" s="427" t="s">
        <v>1030</v>
      </c>
      <c r="E336" s="427"/>
      <c r="F336" s="793"/>
      <c r="G336" s="85">
        <v>44357</v>
      </c>
      <c r="H336" s="85">
        <v>44449</v>
      </c>
      <c r="I336" s="484" t="s">
        <v>1309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419.493</v>
      </c>
      <c r="F337" s="793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1520</v>
      </c>
      <c r="C338" s="427" t="s">
        <v>257</v>
      </c>
      <c r="D338" s="427" t="s">
        <v>1030</v>
      </c>
      <c r="E338" s="427"/>
      <c r="F338" s="793"/>
      <c r="G338" s="85">
        <v>44357</v>
      </c>
      <c r="H338" s="85">
        <v>44449</v>
      </c>
      <c r="I338" s="484" t="s">
        <v>1309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407.895</v>
      </c>
      <c r="F339" s="793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1521</v>
      </c>
      <c r="C340" s="427" t="s">
        <v>250</v>
      </c>
      <c r="D340" s="427" t="s">
        <v>1030</v>
      </c>
      <c r="E340" s="427"/>
      <c r="F340" s="793"/>
      <c r="G340" s="85">
        <v>44357</v>
      </c>
      <c r="H340" s="85">
        <v>44449</v>
      </c>
      <c r="I340" s="484" t="s">
        <v>1309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</v>
      </c>
      <c r="F341" s="793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1522</v>
      </c>
      <c r="C342" s="427" t="s">
        <v>257</v>
      </c>
      <c r="D342" s="427" t="s">
        <v>1030</v>
      </c>
      <c r="E342" s="427"/>
      <c r="F342" s="793"/>
      <c r="G342" s="85">
        <v>44357</v>
      </c>
      <c r="H342" s="85">
        <v>44449</v>
      </c>
      <c r="I342" s="484" t="s">
        <v>1309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93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1523</v>
      </c>
      <c r="C344" s="427" t="s">
        <v>257</v>
      </c>
      <c r="D344" s="427" t="s">
        <v>1030</v>
      </c>
      <c r="E344" s="427"/>
      <c r="F344" s="793"/>
      <c r="G344" s="85">
        <v>44357</v>
      </c>
      <c r="H344" s="85">
        <v>44449</v>
      </c>
      <c r="I344" s="484" t="s">
        <v>1309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93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1524</v>
      </c>
      <c r="C346" s="427" t="s">
        <v>250</v>
      </c>
      <c r="D346" s="427" t="s">
        <v>1030</v>
      </c>
      <c r="E346" s="427"/>
      <c r="F346" s="793"/>
      <c r="G346" s="85">
        <v>44357</v>
      </c>
      <c r="H346" s="85">
        <v>44449</v>
      </c>
      <c r="I346" s="484" t="s">
        <v>1309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403.861</v>
      </c>
      <c r="F347" s="793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1525</v>
      </c>
      <c r="C348" s="427" t="s">
        <v>250</v>
      </c>
      <c r="D348" s="427" t="s">
        <v>1030</v>
      </c>
      <c r="E348" s="427"/>
      <c r="F348" s="793"/>
      <c r="G348" s="85">
        <v>44357</v>
      </c>
      <c r="H348" s="85">
        <v>44449</v>
      </c>
      <c r="I348" s="484" t="s">
        <v>1309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404.445</v>
      </c>
      <c r="F349" s="793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1526</v>
      </c>
      <c r="C350" s="427" t="s">
        <v>257</v>
      </c>
      <c r="D350" s="427" t="s">
        <v>1030</v>
      </c>
      <c r="E350" s="427"/>
      <c r="F350" s="793"/>
      <c r="G350" s="85">
        <v>44357</v>
      </c>
      <c r="H350" s="85">
        <v>44449</v>
      </c>
      <c r="I350" s="484" t="s">
        <v>1527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407.215</v>
      </c>
      <c r="F351" s="793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1528</v>
      </c>
      <c r="C352" s="427" t="s">
        <v>250</v>
      </c>
      <c r="D352" s="427" t="s">
        <v>1030</v>
      </c>
      <c r="E352" s="427"/>
      <c r="F352" s="793"/>
      <c r="G352" s="85">
        <v>44357</v>
      </c>
      <c r="H352" s="85">
        <v>44449</v>
      </c>
      <c r="I352" s="484" t="s">
        <v>1309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431.914</v>
      </c>
      <c r="F353" s="695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1529</v>
      </c>
      <c r="C354" s="427" t="s">
        <v>350</v>
      </c>
      <c r="D354" s="427" t="s">
        <v>1530</v>
      </c>
      <c r="E354" s="427"/>
      <c r="F354" s="490"/>
      <c r="G354" s="85">
        <v>44357</v>
      </c>
      <c r="H354" s="85">
        <v>44449</v>
      </c>
      <c r="I354" s="484" t="s">
        <v>1309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1531</v>
      </c>
      <c r="C356" s="427" t="s">
        <v>350</v>
      </c>
      <c r="D356" s="427" t="s">
        <v>1532</v>
      </c>
      <c r="E356" s="427"/>
      <c r="F356" s="490"/>
      <c r="G356" s="85">
        <v>44357</v>
      </c>
      <c r="H356" s="85">
        <v>44306</v>
      </c>
      <c r="I356" s="484" t="s">
        <v>1309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</v>
      </c>
      <c r="F357" s="792">
        <v>2488.301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1533</v>
      </c>
      <c r="C358" s="427" t="s">
        <v>257</v>
      </c>
      <c r="D358" s="427" t="s">
        <v>1030</v>
      </c>
      <c r="E358" s="427"/>
      <c r="F358" s="793"/>
      <c r="G358" s="85">
        <v>44303</v>
      </c>
      <c r="H358" s="85">
        <v>44306</v>
      </c>
      <c r="I358" s="484" t="s">
        <v>1309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426.626</v>
      </c>
      <c r="F359" s="793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1534</v>
      </c>
      <c r="C360" s="427" t="s">
        <v>257</v>
      </c>
      <c r="D360" s="427" t="s">
        <v>1030</v>
      </c>
      <c r="E360" s="427"/>
      <c r="F360" s="793"/>
      <c r="G360" s="85">
        <v>44303</v>
      </c>
      <c r="H360" s="85">
        <v>44306</v>
      </c>
      <c r="I360" s="484" t="s">
        <v>1307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93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1535</v>
      </c>
      <c r="C362" s="427" t="s">
        <v>244</v>
      </c>
      <c r="D362" s="427" t="s">
        <v>1030</v>
      </c>
      <c r="E362" s="427"/>
      <c r="F362" s="793"/>
      <c r="G362" s="85">
        <v>44303</v>
      </c>
      <c r="H362" s="85">
        <v>44306</v>
      </c>
      <c r="I362" s="484" t="s">
        <v>1307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423.20</v>
      </c>
      <c r="F363" s="793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1536</v>
      </c>
      <c r="C364" s="427" t="s">
        <v>250</v>
      </c>
      <c r="D364" s="427" t="s">
        <v>1030</v>
      </c>
      <c r="E364" s="427"/>
      <c r="F364" s="793"/>
      <c r="G364" s="85">
        <v>44303</v>
      </c>
      <c r="H364" s="85">
        <v>44306</v>
      </c>
      <c r="I364" s="484" t="s">
        <v>1307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93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1537</v>
      </c>
      <c r="C366" s="427" t="s">
        <v>257</v>
      </c>
      <c r="D366" s="427" t="s">
        <v>1030</v>
      </c>
      <c r="E366" s="427"/>
      <c r="F366" s="793"/>
      <c r="G366" s="85">
        <v>44303</v>
      </c>
      <c r="H366" s="85">
        <v>44306</v>
      </c>
      <c r="I366" s="484" t="s">
        <v>1307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409.152</v>
      </c>
      <c r="F367" s="695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1538</v>
      </c>
      <c r="C368" s="427" t="s">
        <v>331</v>
      </c>
      <c r="D368" s="427" t="s">
        <v>1539</v>
      </c>
      <c r="E368" s="427"/>
      <c r="F368" s="490"/>
      <c r="G368" s="85">
        <v>44303</v>
      </c>
      <c r="H368" s="85">
        <v>44306</v>
      </c>
      <c r="I368" s="484" t="s">
        <v>1309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92">
        <v>3294.972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1540</v>
      </c>
      <c r="C370" s="427" t="s">
        <v>244</v>
      </c>
      <c r="D370" s="427" t="s">
        <v>1030</v>
      </c>
      <c r="E370" s="427"/>
      <c r="F370" s="793"/>
      <c r="G370" s="85">
        <v>44303</v>
      </c>
      <c r="H370" s="85">
        <v>44306</v>
      </c>
      <c r="I370" s="484" t="s">
        <v>1307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93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1541</v>
      </c>
      <c r="C372" s="427" t="s">
        <v>250</v>
      </c>
      <c r="D372" s="427" t="s">
        <v>1030</v>
      </c>
      <c r="E372" s="427"/>
      <c r="F372" s="793"/>
      <c r="G372" s="85">
        <v>44303</v>
      </c>
      <c r="H372" s="85">
        <v>44306</v>
      </c>
      <c r="I372" s="484" t="s">
        <v>1307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</v>
      </c>
      <c r="F373" s="793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1542</v>
      </c>
      <c r="C374" s="427" t="s">
        <v>257</v>
      </c>
      <c r="D374" s="427" t="s">
        <v>1030</v>
      </c>
      <c r="E374" s="427"/>
      <c r="F374" s="793"/>
      <c r="G374" s="85">
        <v>44303</v>
      </c>
      <c r="H374" s="85">
        <v>44306</v>
      </c>
      <c r="I374" s="484" t="s">
        <v>1307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93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1543</v>
      </c>
      <c r="C376" s="427" t="s">
        <v>257</v>
      </c>
      <c r="D376" s="427" t="s">
        <v>1030</v>
      </c>
      <c r="E376" s="427"/>
      <c r="F376" s="793"/>
      <c r="G376" s="85">
        <v>44303</v>
      </c>
      <c r="H376" s="85">
        <v>44306</v>
      </c>
      <c r="I376" s="484" t="s">
        <v>1307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</v>
      </c>
      <c r="F377" s="793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1544</v>
      </c>
      <c r="C378" s="427" t="s">
        <v>257</v>
      </c>
      <c r="D378" s="427" t="s">
        <v>1030</v>
      </c>
      <c r="E378" s="427"/>
      <c r="F378" s="793"/>
      <c r="G378" s="85">
        <v>44303</v>
      </c>
      <c r="H378" s="85">
        <v>44306</v>
      </c>
      <c r="I378" s="484" t="s">
        <v>1307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93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1545</v>
      </c>
      <c r="C380" s="427" t="s">
        <v>257</v>
      </c>
      <c r="D380" s="427" t="s">
        <v>1030</v>
      </c>
      <c r="E380" s="427"/>
      <c r="F380" s="793"/>
      <c r="G380" s="85">
        <v>44303</v>
      </c>
      <c r="H380" s="85">
        <v>44306</v>
      </c>
      <c r="I380" s="484" t="s">
        <v>1307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413.102</v>
      </c>
      <c r="F381" s="793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1546</v>
      </c>
      <c r="C382" s="427" t="s">
        <v>257</v>
      </c>
      <c r="D382" s="427" t="s">
        <v>1030</v>
      </c>
      <c r="E382" s="427"/>
      <c r="F382" s="793"/>
      <c r="G382" s="85">
        <v>44303</v>
      </c>
      <c r="H382" s="85">
        <v>44306</v>
      </c>
      <c r="I382" s="484" t="s">
        <v>1307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1547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416.837</v>
      </c>
      <c r="F383" s="695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1548</v>
      </c>
      <c r="C384" s="427" t="s">
        <v>227</v>
      </c>
      <c r="D384" s="427" t="s">
        <v>1549</v>
      </c>
      <c r="E384" s="427"/>
      <c r="F384" s="490"/>
      <c r="G384" s="85">
        <v>44303</v>
      </c>
      <c r="H384" s="85">
        <v>44306</v>
      </c>
      <c r="I384" s="484" t="s">
        <v>1309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240.759</v>
      </c>
      <c r="F385" s="479">
        <v>240.759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1550</v>
      </c>
      <c r="C386" s="427" t="s">
        <v>227</v>
      </c>
      <c r="D386" s="427" t="s">
        <v>1551</v>
      </c>
      <c r="E386" s="427"/>
      <c r="F386" s="490"/>
      <c r="G386" s="488"/>
      <c r="H386" s="480"/>
      <c r="I386" s="484" t="s">
        <v>1309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</v>
      </c>
      <c r="F387" s="792">
        <v>4916.842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1552</v>
      </c>
      <c r="C388" s="427" t="s">
        <v>257</v>
      </c>
      <c r="D388" s="427" t="s">
        <v>1030</v>
      </c>
      <c r="E388" s="427"/>
      <c r="F388" s="793"/>
      <c r="G388" s="483"/>
      <c r="H388" s="480"/>
      <c r="I388" s="484" t="s">
        <v>1309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93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1553</v>
      </c>
      <c r="C390" s="427" t="s">
        <v>257</v>
      </c>
      <c r="D390" s="427" t="s">
        <v>1030</v>
      </c>
      <c r="E390" s="427"/>
      <c r="F390" s="793"/>
      <c r="G390" s="483"/>
      <c r="H390" s="480"/>
      <c r="I390" s="484" t="s">
        <v>1309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418.106</v>
      </c>
      <c r="F391" s="793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1554</v>
      </c>
      <c r="C392" s="427" t="s">
        <v>250</v>
      </c>
      <c r="D392" s="427" t="s">
        <v>1030</v>
      </c>
      <c r="E392" s="427"/>
      <c r="F392" s="793"/>
      <c r="G392" s="483"/>
      <c r="H392" s="480"/>
      <c r="I392" s="484" t="s">
        <v>1309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</v>
      </c>
      <c r="F393" s="793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1555</v>
      </c>
      <c r="C394" s="427" t="s">
        <v>250</v>
      </c>
      <c r="D394" s="427" t="s">
        <v>1030</v>
      </c>
      <c r="E394" s="427"/>
      <c r="F394" s="793"/>
      <c r="G394" s="483"/>
      <c r="H394" s="480"/>
      <c r="I394" s="484" t="s">
        <v>1309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</v>
      </c>
      <c r="F395" s="793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1556</v>
      </c>
      <c r="C396" s="427" t="s">
        <v>244</v>
      </c>
      <c r="D396" s="427" t="s">
        <v>1030</v>
      </c>
      <c r="E396" s="427"/>
      <c r="F396" s="793"/>
      <c r="G396" s="483"/>
      <c r="H396" s="480"/>
      <c r="I396" s="484" t="s">
        <v>1309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</v>
      </c>
      <c r="F397" s="793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1557</v>
      </c>
      <c r="C398" s="427" t="s">
        <v>250</v>
      </c>
      <c r="D398" s="427" t="s">
        <v>1030</v>
      </c>
      <c r="E398" s="427"/>
      <c r="F398" s="793"/>
      <c r="G398" s="483"/>
      <c r="H398" s="480"/>
      <c r="I398" s="484" t="s">
        <v>1309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421.039</v>
      </c>
      <c r="F399" s="793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1558</v>
      </c>
      <c r="C400" s="427" t="s">
        <v>257</v>
      </c>
      <c r="D400" s="427" t="s">
        <v>1030</v>
      </c>
      <c r="E400" s="427"/>
      <c r="F400" s="793"/>
      <c r="G400" s="483"/>
      <c r="H400" s="480"/>
      <c r="I400" s="484" t="s">
        <v>1309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</v>
      </c>
      <c r="F401" s="793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1559</v>
      </c>
      <c r="C402" s="427" t="s">
        <v>250</v>
      </c>
      <c r="D402" s="427" t="s">
        <v>1030</v>
      </c>
      <c r="E402" s="427"/>
      <c r="F402" s="793"/>
      <c r="G402" s="483"/>
      <c r="H402" s="480"/>
      <c r="I402" s="499" t="s">
        <v>1309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93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1560</v>
      </c>
      <c r="C404" s="427" t="s">
        <v>246</v>
      </c>
      <c r="D404" s="427" t="s">
        <v>1030</v>
      </c>
      <c r="E404" s="427"/>
      <c r="F404" s="793"/>
      <c r="G404" s="483"/>
      <c r="H404" s="480"/>
      <c r="I404" s="484" t="s">
        <v>1309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</v>
      </c>
      <c r="F405" s="793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1561</v>
      </c>
      <c r="C406" s="427" t="s">
        <v>257</v>
      </c>
      <c r="D406" s="427" t="s">
        <v>1030</v>
      </c>
      <c r="E406" s="427"/>
      <c r="F406" s="793"/>
      <c r="G406" s="483"/>
      <c r="H406" s="480"/>
      <c r="I406" s="484" t="s">
        <v>1307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</v>
      </c>
      <c r="F407" s="793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1562</v>
      </c>
      <c r="C408" s="427" t="s">
        <v>250</v>
      </c>
      <c r="D408" s="427" t="s">
        <v>1030</v>
      </c>
      <c r="E408" s="427"/>
      <c r="F408" s="793"/>
      <c r="G408" s="483"/>
      <c r="H408" s="480"/>
      <c r="I408" s="484" t="s">
        <v>1307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</v>
      </c>
      <c r="F409" s="695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1563</v>
      </c>
      <c r="C410" s="424" t="s">
        <v>417</v>
      </c>
      <c r="D410" s="424" t="s">
        <v>1564</v>
      </c>
      <c r="E410" s="424"/>
      <c r="F410" s="479"/>
      <c r="G410" s="483"/>
      <c r="H410" s="480"/>
      <c r="I410" s="481" t="s">
        <v>1309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242.528</v>
      </c>
      <c r="F411" s="479">
        <v>242.528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1565</v>
      </c>
      <c r="C412" s="424" t="s">
        <v>417</v>
      </c>
      <c r="D412" s="424" t="s">
        <v>1566</v>
      </c>
      <c r="E412" s="424"/>
      <c r="F412" s="479"/>
      <c r="G412" s="483"/>
      <c r="H412" s="480"/>
      <c r="I412" s="481" t="s">
        <v>1309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425.318</v>
      </c>
      <c r="F413" s="792">
        <v>1648.628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1567</v>
      </c>
      <c r="C414" s="427" t="s">
        <v>250</v>
      </c>
      <c r="D414" s="427" t="s">
        <v>1030</v>
      </c>
      <c r="E414" s="427"/>
      <c r="F414" s="793"/>
      <c r="G414" s="483"/>
      <c r="H414" s="480"/>
      <c r="I414" s="484" t="s">
        <v>1309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93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1568</v>
      </c>
      <c r="C416" s="427" t="s">
        <v>250</v>
      </c>
      <c r="D416" s="427" t="s">
        <v>1030</v>
      </c>
      <c r="E416" s="427"/>
      <c r="F416" s="793"/>
      <c r="G416" s="483"/>
      <c r="H416" s="480"/>
      <c r="I416" s="484" t="s">
        <v>1307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</v>
      </c>
      <c r="F417" s="793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1569</v>
      </c>
      <c r="C418" s="427" t="s">
        <v>257</v>
      </c>
      <c r="D418" s="427" t="s">
        <v>1030</v>
      </c>
      <c r="E418" s="427"/>
      <c r="F418" s="793"/>
      <c r="G418" s="483"/>
      <c r="H418" s="480"/>
      <c r="I418" s="484" t="s">
        <v>1309</v>
      </c>
      <c r="J418" s="243"/>
      <c r="K418" s="489">
        <v>44475</v>
      </c>
      <c r="L418" s="489">
        <v>44480</v>
      </c>
      <c r="M418" s="109" t="s">
        <v>1408</v>
      </c>
      <c r="N418" s="109" t="s">
        <v>1408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438.765</v>
      </c>
      <c r="F419" s="695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1570</v>
      </c>
      <c r="C420" s="427" t="s">
        <v>348</v>
      </c>
      <c r="D420" s="427" t="s">
        <v>1571</v>
      </c>
      <c r="E420" s="427"/>
      <c r="F420" s="490"/>
      <c r="G420" s="483"/>
      <c r="H420" s="480"/>
      <c r="I420" s="484" t="s">
        <v>1309</v>
      </c>
      <c r="J420" s="243"/>
      <c r="K420" s="489">
        <v>44481</v>
      </c>
      <c r="L420" s="489">
        <v>44500</v>
      </c>
      <c r="M420" s="109" t="s">
        <v>1408</v>
      </c>
      <c r="N420" s="109" t="s">
        <v>1408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250.332</v>
      </c>
      <c r="F421" s="479">
        <v>250.332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1572</v>
      </c>
      <c r="C422" s="427" t="s">
        <v>348</v>
      </c>
      <c r="D422" s="427" t="s">
        <v>1573</v>
      </c>
      <c r="E422" s="427"/>
      <c r="F422" s="490"/>
      <c r="G422" s="483"/>
      <c r="H422" s="480"/>
      <c r="I422" s="484" t="s">
        <v>1309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419.933</v>
      </c>
      <c r="F423" s="792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1574</v>
      </c>
      <c r="C424" s="427" t="s">
        <v>257</v>
      </c>
      <c r="D424" s="427" t="s">
        <v>1030</v>
      </c>
      <c r="E424" s="427"/>
      <c r="F424" s="793"/>
      <c r="G424" s="483"/>
      <c r="H424" s="480"/>
      <c r="I424" s="484" t="s">
        <v>1309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278.679</v>
      </c>
      <c r="F425" s="793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1575</v>
      </c>
      <c r="C426" s="427" t="s">
        <v>250</v>
      </c>
      <c r="D426" s="427" t="s">
        <v>1030</v>
      </c>
      <c r="E426" s="427"/>
      <c r="F426" s="793"/>
      <c r="G426" s="483"/>
      <c r="H426" s="480"/>
      <c r="I426" s="484" t="s">
        <v>1309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</v>
      </c>
      <c r="F427" s="695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1576</v>
      </c>
      <c r="C428" s="427" t="s">
        <v>350</v>
      </c>
      <c r="D428" s="427" t="s">
        <v>1577</v>
      </c>
      <c r="E428" s="427"/>
      <c r="F428" s="490"/>
      <c r="G428" s="483"/>
      <c r="H428" s="480"/>
      <c r="I428" s="484" t="s">
        <v>1309</v>
      </c>
      <c r="J428" s="243"/>
      <c r="K428" s="489">
        <v>44501</v>
      </c>
      <c r="L428" s="489">
        <v>44520</v>
      </c>
      <c r="M428" s="109" t="s">
        <v>1408</v>
      </c>
      <c r="N428" s="109" t="s">
        <v>1408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233.384</v>
      </c>
      <c r="F429" s="479">
        <v>233.384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1578</v>
      </c>
      <c r="C430" s="424" t="s">
        <v>348</v>
      </c>
      <c r="D430" s="424" t="s">
        <v>1579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1408</v>
      </c>
      <c r="N430" s="109" t="s">
        <v>1408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342.001</v>
      </c>
      <c r="F431" s="479">
        <v>342.001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1580</v>
      </c>
      <c r="C432" s="427" t="s">
        <v>415</v>
      </c>
      <c r="D432" s="427" t="s">
        <v>1581</v>
      </c>
      <c r="E432" s="427"/>
      <c r="F432" s="490"/>
      <c r="G432" s="483"/>
      <c r="H432" s="480"/>
      <c r="I432" s="484" t="s">
        <v>1309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1582</v>
      </c>
      <c r="C434" s="427" t="s">
        <v>417</v>
      </c>
      <c r="D434" s="427" t="s">
        <v>1583</v>
      </c>
      <c r="E434" s="427"/>
      <c r="F434" s="490"/>
      <c r="G434" s="483"/>
      <c r="H434" s="480"/>
      <c r="I434" s="484" t="s">
        <v>1309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1584</v>
      </c>
      <c r="C436" s="427" t="s">
        <v>1585</v>
      </c>
      <c r="D436" s="427" t="s">
        <v>1586</v>
      </c>
      <c r="E436" s="427"/>
      <c r="F436" s="490"/>
      <c r="G436" s="483"/>
      <c r="H436" s="480"/>
      <c r="I436" s="484" t="s">
        <v>1309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</v>
      </c>
      <c r="F437" s="792">
        <v>1220.349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1587</v>
      </c>
      <c r="C438" s="427" t="s">
        <v>250</v>
      </c>
      <c r="D438" s="427" t="s">
        <v>1030</v>
      </c>
      <c r="E438" s="427"/>
      <c r="F438" s="793"/>
      <c r="G438" s="483"/>
      <c r="H438" s="480"/>
      <c r="I438" s="484" t="s">
        <v>1309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</v>
      </c>
      <c r="F439" s="793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1588</v>
      </c>
      <c r="C440" s="427" t="s">
        <v>257</v>
      </c>
      <c r="D440" s="427" t="s">
        <v>1030</v>
      </c>
      <c r="E440" s="427"/>
      <c r="F440" s="793"/>
      <c r="G440" s="483"/>
      <c r="H440" s="480"/>
      <c r="I440" s="484" t="s">
        <v>1309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</v>
      </c>
      <c r="F441" s="695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1589</v>
      </c>
      <c r="C442" s="424" t="s">
        <v>300</v>
      </c>
      <c r="D442" s="424" t="s">
        <v>1030</v>
      </c>
      <c r="E442" s="424"/>
      <c r="F442" s="479"/>
      <c r="G442" s="483"/>
      <c r="H442" s="480"/>
      <c r="I442" s="481" t="s">
        <v>1309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1590</v>
      </c>
      <c r="C444" s="424" t="s">
        <v>1591</v>
      </c>
      <c r="D444" s="424" t="s">
        <v>1592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804</v>
      </c>
      <c r="C446" s="424" t="s">
        <v>804</v>
      </c>
      <c r="D446" s="424" t="s">
        <v>1030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 thickBot="1">
      <c r="A447" s="500"/>
      <c r="B447" s="500"/>
      <c r="C447" s="500"/>
      <c r="D447" s="500"/>
      <c r="E447" s="501">
        <f t="shared" si="0" ref="E447:F447">SUM(E6:E445)</f>
        <v>83587.3590000001</v>
      </c>
      <c r="F447" s="501">
        <f t="shared" si="0"/>
        <v>83587.49200000003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364"/>
  <sheetViews>
    <sheetView workbookViewId="0" topLeftCell="A1">
      <pane ySplit="6" topLeftCell="A7" activePane="bottomLeft" state="frozen"/>
      <selection pane="topLeft" activeCell="A1" sqref="A1"/>
      <selection pane="bottomLeft" activeCell="B8" sqref="B8"/>
    </sheetView>
  </sheetViews>
  <sheetFormatPr defaultColWidth="14.4242857142857" defaultRowHeight="15" customHeight="1"/>
  <cols>
    <col min="1" max="1" width="1.42857142857143" customWidth="1"/>
    <col min="2" max="2" width="4.57142857142857" customWidth="1"/>
    <col min="3" max="3" width="47.7142857142857" customWidth="1"/>
    <col min="4" max="4" width="6" customWidth="1"/>
    <col min="5" max="5" width="7.85714285714286" customWidth="1"/>
    <col min="6" max="6" width="13.8571428571429" customWidth="1"/>
    <col min="7" max="7" width="12.4285714285714" customWidth="1"/>
    <col min="8" max="8" width="6" customWidth="1"/>
    <col min="9" max="9" width="10.8571428571429" customWidth="1"/>
    <col min="10" max="10" width="15.8571428571429" customWidth="1"/>
    <col min="11" max="11" width="12.8571428571429" customWidth="1"/>
    <col min="12" max="12" width="15.4285714285714" customWidth="1"/>
    <col min="13" max="13" width="9.14285714285714" customWidth="1"/>
    <col min="14" max="14" width="11.7142857142857" customWidth="1"/>
    <col min="15" max="15" width="9.14285714285714" customWidth="1"/>
    <col min="16" max="16" width="11.5714285714286" customWidth="1"/>
    <col min="17" max="17" width="30.5714285714286" customWidth="1"/>
    <col min="18" max="37" width="9.14285714285714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46132</v>
      </c>
      <c r="K2" s="794"/>
      <c r="L2" s="707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1593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 thickBot="1">
      <c r="A4" s="375"/>
      <c r="B4" s="509" t="s">
        <v>1594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46132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795" t="s">
        <v>1595</v>
      </c>
      <c r="C5" s="797" t="s">
        <v>1596</v>
      </c>
      <c r="D5" s="797" t="s">
        <v>1597</v>
      </c>
      <c r="E5" s="797" t="s">
        <v>1598</v>
      </c>
      <c r="F5" s="797" t="s">
        <v>1599</v>
      </c>
      <c r="G5" s="797" t="s">
        <v>1600</v>
      </c>
      <c r="H5" s="797" t="s">
        <v>1601</v>
      </c>
      <c r="I5" s="806" t="s">
        <v>1602</v>
      </c>
      <c r="J5" s="710"/>
      <c r="K5" s="797" t="s">
        <v>1603</v>
      </c>
      <c r="L5" s="797" t="s">
        <v>1604</v>
      </c>
      <c r="M5" s="797" t="s">
        <v>1605</v>
      </c>
      <c r="N5" s="797" t="s">
        <v>1606</v>
      </c>
      <c r="O5" s="797" t="s">
        <v>1607</v>
      </c>
      <c r="P5" s="803" t="s">
        <v>1608</v>
      </c>
      <c r="Q5" s="804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 thickBot="1">
      <c r="A6" s="506"/>
      <c r="B6" s="796"/>
      <c r="C6" s="798"/>
      <c r="D6" s="798"/>
      <c r="E6" s="798"/>
      <c r="F6" s="798"/>
      <c r="G6" s="798"/>
      <c r="H6" s="798"/>
      <c r="I6" s="513" t="s">
        <v>1609</v>
      </c>
      <c r="J6" s="513" t="s">
        <v>1610</v>
      </c>
      <c r="K6" s="798"/>
      <c r="L6" s="798"/>
      <c r="M6" s="798"/>
      <c r="N6" s="798"/>
      <c r="O6" s="798"/>
      <c r="P6" s="798"/>
      <c r="Q6" s="805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 thickBot="1">
      <c r="A7" s="474"/>
      <c r="B7" s="799" t="s">
        <v>1611</v>
      </c>
      <c r="C7" s="800"/>
      <c r="D7" s="800"/>
      <c r="E7" s="800"/>
      <c r="F7" s="800"/>
      <c r="G7" s="800"/>
      <c r="H7" s="800"/>
      <c r="I7" s="800"/>
      <c r="J7" s="800"/>
      <c r="K7" s="800"/>
      <c r="L7" s="800"/>
      <c r="M7" s="800"/>
      <c r="N7" s="800"/>
      <c r="O7" s="800"/>
      <c r="P7" s="800"/>
      <c r="Q7" s="801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1612</v>
      </c>
      <c r="C8" s="515" t="s">
        <v>1613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1614</v>
      </c>
      <c r="D9" s="241" t="s">
        <v>1615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customHeight="1" hidden="1">
      <c r="A10" s="474"/>
      <c r="B10" s="403">
        <v>2</v>
      </c>
      <c r="C10" s="208" t="s">
        <v>1616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si="0" ref="P10:P14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customHeight="1" hidden="1">
      <c r="A11" s="474"/>
      <c r="B11" s="403">
        <v>3</v>
      </c>
      <c r="C11" s="241" t="s">
        <v>1617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customHeight="1" hidden="1">
      <c r="A12" s="474"/>
      <c r="B12" s="403">
        <v>4</v>
      </c>
      <c r="C12" s="241" t="s">
        <v>1618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customHeight="1" hidden="1">
      <c r="A13" s="474"/>
      <c r="B13" s="403">
        <v>5</v>
      </c>
      <c r="C13" s="241" t="s">
        <v>1619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1620</v>
      </c>
      <c r="C15" s="478" t="s">
        <v>1621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 ht="15">
      <c r="A16" s="474"/>
      <c r="B16" s="403">
        <v>1</v>
      </c>
      <c r="C16" s="87" t="s">
        <v>1622</v>
      </c>
      <c r="D16" s="241" t="s">
        <v>1615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si="1" ref="P16:P90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customHeight="1" hidden="1">
      <c r="A17" s="474"/>
      <c r="B17" s="403">
        <v>2</v>
      </c>
      <c r="C17" s="208" t="s">
        <v>1616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customHeight="1" hidden="1">
      <c r="A18" s="474"/>
      <c r="B18" s="403">
        <v>3</v>
      </c>
      <c r="C18" s="241" t="s">
        <v>1617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customHeight="1" hidden="1">
      <c r="A19" s="474"/>
      <c r="B19" s="403">
        <v>4</v>
      </c>
      <c r="C19" s="241" t="s">
        <v>1618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customHeight="1" hidden="1">
      <c r="A20" s="474"/>
      <c r="B20" s="403">
        <v>5</v>
      </c>
      <c r="C20" s="241" t="s">
        <v>1619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1623</v>
      </c>
      <c r="D22" s="241" t="s">
        <v>1615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1616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1617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1618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1619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1624</v>
      </c>
      <c r="D28" s="241" t="s">
        <v>1615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1616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1617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1618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1619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1625</v>
      </c>
      <c r="D34" s="241" t="s">
        <v>1615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1616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1617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1618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1619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1626</v>
      </c>
      <c r="C40" s="478" t="s">
        <v>1627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1628</v>
      </c>
      <c r="D41" s="241" t="s">
        <v>1615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1616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1617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1618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1619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1629</v>
      </c>
      <c r="D47" s="241" t="s">
        <v>1615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1616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1617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1618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1619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1630</v>
      </c>
      <c r="D53" s="241" t="s">
        <v>1615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1616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1617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1618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1619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1631</v>
      </c>
      <c r="D59" s="241" t="s">
        <v>1615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1616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1617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1618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1619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1632</v>
      </c>
      <c r="C65" s="478" t="s">
        <v>1633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1634</v>
      </c>
      <c r="D66" s="241" t="s">
        <v>1615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1616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1617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1618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1619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1635</v>
      </c>
      <c r="D72" s="241" t="s">
        <v>1615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1616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1617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1618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1619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1636</v>
      </c>
      <c r="D78" s="241" t="s">
        <v>1615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1616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1617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1618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1619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1637</v>
      </c>
      <c r="D84" s="241" t="s">
        <v>1615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1616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1617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1618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1619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1638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1639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 thickBo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 thickBot="1">
      <c r="A93" s="474"/>
      <c r="B93" s="802" t="s">
        <v>1640</v>
      </c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722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1612</v>
      </c>
      <c r="C94" s="523" t="s">
        <v>1641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1642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1643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1644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1645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1646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1647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1648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1649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1650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1651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1652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1653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1620</v>
      </c>
      <c r="C108" s="478" t="s">
        <v>1654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1655</v>
      </c>
      <c r="C109" s="478" t="s">
        <v>1656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1642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1645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1657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1649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1651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1652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1658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1659</v>
      </c>
      <c r="C117" s="478" t="s">
        <v>1660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1642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1645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1657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1649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1651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1652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1653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1626</v>
      </c>
      <c r="C126" s="478" t="s">
        <v>1661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1655</v>
      </c>
      <c r="C127" s="478" t="s">
        <v>1662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1642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1645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1657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1649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1651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1652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1663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1659</v>
      </c>
      <c r="C135" s="478" t="s">
        <v>1664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1642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1645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1657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1649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1651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1652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1653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1632</v>
      </c>
      <c r="C143" s="478" t="s">
        <v>1665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1655</v>
      </c>
      <c r="C144" s="478" t="s">
        <v>1666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1642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1645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1657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1649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1651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1652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1667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1668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1653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1659</v>
      </c>
      <c r="C154" s="478" t="s">
        <v>1669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1642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1657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1645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1649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1651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1652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1667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1668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1670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1653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 thickBo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orientation="landscape" paperSize="9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220"/>
  <sheetViews>
    <sheetView workbookViewId="0" topLeftCell="A1"/>
  </sheetViews>
  <sheetFormatPr defaultColWidth="14.4242857142857" defaultRowHeight="15" customHeight="1"/>
  <cols>
    <col min="1" max="1" width="5.71428571428571" customWidth="1"/>
    <col min="2" max="4" width="9.14285714285714" customWidth="1"/>
    <col min="5" max="5" width="27.1428571428571" customWidth="1"/>
    <col min="6" max="6" width="12.4285714285714" customWidth="1"/>
    <col min="7" max="7" width="10.8571428571429" customWidth="1"/>
    <col min="8" max="8" width="11.2857142857143" customWidth="1"/>
    <col min="9" max="9" width="13" customWidth="1"/>
    <col min="10" max="10" width="13.1428571428571" customWidth="1"/>
    <col min="11" max="11" width="14" customWidth="1"/>
    <col min="12" max="12" width="11" customWidth="1"/>
    <col min="13" max="13" width="9.14285714285714" customWidth="1"/>
    <col min="14" max="14" width="12.4285714285714" customWidth="1"/>
    <col min="15" max="15" width="11.8571428571429" customWidth="1"/>
    <col min="16" max="16" width="10.7142857142857" customWidth="1"/>
    <col min="17" max="18" width="9.14285714285714" customWidth="1"/>
    <col min="19" max="19" width="11.2857142857143" customWidth="1"/>
    <col min="20" max="20" width="10.5714285714286" customWidth="1"/>
    <col min="21" max="21" width="10.4285714285714" customWidth="1"/>
    <col min="22" max="24" width="9.14285714285714" customWidth="1"/>
    <col min="25" max="25" width="16.1428571428571" customWidth="1"/>
    <col min="26" max="26" width="15.1428571428571" customWidth="1"/>
  </cols>
  <sheetData>
    <row r="1" spans="1:26" ht="15">
      <c r="A1" s="807" t="s">
        <v>1671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</row>
    <row r="2" spans="1:26" ht="15">
      <c r="A2" s="686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686"/>
      <c r="T2" s="686"/>
      <c r="U2" s="686"/>
      <c r="V2" s="686"/>
      <c r="W2" s="686"/>
      <c r="X2" s="686"/>
      <c r="Y2" s="686"/>
      <c r="Z2" s="686"/>
    </row>
    <row r="3" spans="1:26" ht="19.5" customHeight="1">
      <c r="A3" s="747" t="s">
        <v>3</v>
      </c>
      <c r="B3" s="808" t="s">
        <v>1672</v>
      </c>
      <c r="C3" s="694"/>
      <c r="D3" s="747" t="s">
        <v>1673</v>
      </c>
      <c r="E3" s="747" t="s">
        <v>1674</v>
      </c>
      <c r="F3" s="747" t="s">
        <v>1675</v>
      </c>
      <c r="G3" s="809" t="s">
        <v>1676</v>
      </c>
      <c r="H3" s="694"/>
      <c r="I3" s="735" t="s">
        <v>780</v>
      </c>
      <c r="J3" s="669"/>
      <c r="K3" s="669"/>
      <c r="L3" s="669"/>
      <c r="M3" s="669"/>
      <c r="N3" s="657"/>
      <c r="O3" s="735" t="s">
        <v>1677</v>
      </c>
      <c r="P3" s="669"/>
      <c r="Q3" s="669"/>
      <c r="R3" s="669"/>
      <c r="S3" s="657"/>
      <c r="T3" s="735" t="s">
        <v>1294</v>
      </c>
      <c r="U3" s="669"/>
      <c r="V3" s="669"/>
      <c r="W3" s="669"/>
      <c r="X3" s="669"/>
      <c r="Y3" s="657"/>
      <c r="Z3" s="747" t="s">
        <v>1678</v>
      </c>
    </row>
    <row r="4" spans="1:26" ht="19.5" customHeight="1">
      <c r="A4" s="773"/>
      <c r="B4" s="695"/>
      <c r="C4" s="687"/>
      <c r="D4" s="773"/>
      <c r="E4" s="773"/>
      <c r="F4" s="773"/>
      <c r="G4" s="695"/>
      <c r="H4" s="687"/>
      <c r="I4" s="735" t="s">
        <v>1679</v>
      </c>
      <c r="J4" s="657"/>
      <c r="K4" s="735" t="s">
        <v>1680</v>
      </c>
      <c r="L4" s="669"/>
      <c r="M4" s="669"/>
      <c r="N4" s="657"/>
      <c r="O4" s="735" t="s">
        <v>1679</v>
      </c>
      <c r="P4" s="657"/>
      <c r="Q4" s="735" t="s">
        <v>1681</v>
      </c>
      <c r="R4" s="669"/>
      <c r="S4" s="657"/>
      <c r="T4" s="735" t="s">
        <v>1679</v>
      </c>
      <c r="U4" s="657"/>
      <c r="V4" s="735" t="s">
        <v>1681</v>
      </c>
      <c r="W4" s="669"/>
      <c r="X4" s="669"/>
      <c r="Y4" s="657"/>
      <c r="Z4" s="773"/>
    </row>
    <row r="5" spans="1:26" ht="19.5" customHeight="1">
      <c r="A5" s="677"/>
      <c r="B5" s="61" t="s">
        <v>981</v>
      </c>
      <c r="C5" s="61" t="s">
        <v>982</v>
      </c>
      <c r="D5" s="677"/>
      <c r="E5" s="677"/>
      <c r="F5" s="677"/>
      <c r="G5" s="61" t="s">
        <v>1682</v>
      </c>
      <c r="H5" s="61" t="s">
        <v>1683</v>
      </c>
      <c r="I5" s="61" t="s">
        <v>624</v>
      </c>
      <c r="J5" s="61" t="s">
        <v>1684</v>
      </c>
      <c r="K5" s="61" t="s">
        <v>1685</v>
      </c>
      <c r="L5" s="61" t="s">
        <v>1686</v>
      </c>
      <c r="M5" s="61" t="s">
        <v>1687</v>
      </c>
      <c r="N5" s="61" t="s">
        <v>1688</v>
      </c>
      <c r="O5" s="61" t="s">
        <v>624</v>
      </c>
      <c r="P5" s="61" t="s">
        <v>1684</v>
      </c>
      <c r="Q5" s="61" t="s">
        <v>1689</v>
      </c>
      <c r="R5" s="61" t="s">
        <v>1690</v>
      </c>
      <c r="S5" s="61" t="s">
        <v>1688</v>
      </c>
      <c r="T5" s="61" t="s">
        <v>624</v>
      </c>
      <c r="U5" s="61" t="s">
        <v>1684</v>
      </c>
      <c r="V5" s="61" t="s">
        <v>18</v>
      </c>
      <c r="W5" s="61" t="s">
        <v>21</v>
      </c>
      <c r="X5" s="61" t="s">
        <v>1691</v>
      </c>
      <c r="Y5" s="61" t="s">
        <v>1688</v>
      </c>
      <c r="Z5" s="677"/>
    </row>
    <row r="6" spans="1:26" ht="19.5" customHeight="1">
      <c r="A6" s="108">
        <v>1</v>
      </c>
      <c r="B6" s="241" t="s">
        <v>1692</v>
      </c>
      <c r="C6" s="241" t="s">
        <v>1693</v>
      </c>
      <c r="D6" s="108">
        <v>241</v>
      </c>
      <c r="E6" s="108" t="s">
        <v>1694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1695</v>
      </c>
      <c r="C7" s="241" t="s">
        <v>1696</v>
      </c>
      <c r="D7" s="108">
        <v>239</v>
      </c>
      <c r="E7" s="108" t="s">
        <v>1697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1698</v>
      </c>
      <c r="C8" s="241" t="s">
        <v>1699</v>
      </c>
      <c r="D8" s="108">
        <v>236</v>
      </c>
      <c r="E8" s="108" t="s">
        <v>1700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1701</v>
      </c>
      <c r="C9" s="241" t="s">
        <v>1702</v>
      </c>
      <c r="D9" s="108">
        <v>244</v>
      </c>
      <c r="E9" s="108" t="s">
        <v>1703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1704</v>
      </c>
      <c r="C10" s="241" t="s">
        <v>1705</v>
      </c>
      <c r="D10" s="108">
        <v>240</v>
      </c>
      <c r="E10" s="108" t="s">
        <v>1697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1706</v>
      </c>
      <c r="C11" s="241" t="s">
        <v>1707</v>
      </c>
      <c r="D11" s="108">
        <v>246</v>
      </c>
      <c r="E11" s="108" t="s">
        <v>1708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1709</v>
      </c>
      <c r="C12" s="241" t="s">
        <v>1710</v>
      </c>
      <c r="D12" s="108">
        <v>206</v>
      </c>
      <c r="E12" s="108" t="s">
        <v>1711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1712</v>
      </c>
      <c r="C13" s="241" t="s">
        <v>1713</v>
      </c>
      <c r="D13" s="108">
        <v>555</v>
      </c>
      <c r="E13" s="108" t="s">
        <v>1714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1715</v>
      </c>
      <c r="C14" s="241" t="s">
        <v>1716</v>
      </c>
      <c r="D14" s="108">
        <v>238</v>
      </c>
      <c r="E14" s="108" t="s">
        <v>1703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1717</v>
      </c>
      <c r="C15" s="241" t="s">
        <v>1718</v>
      </c>
      <c r="D15" s="108">
        <v>240</v>
      </c>
      <c r="E15" s="108" t="s">
        <v>1719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1720</v>
      </c>
      <c r="C16" s="241" t="s">
        <v>1721</v>
      </c>
      <c r="D16" s="108">
        <v>242</v>
      </c>
      <c r="E16" s="108" t="s">
        <v>1722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1723</v>
      </c>
      <c r="C17" s="241" t="s">
        <v>1724</v>
      </c>
      <c r="D17" s="108">
        <v>250</v>
      </c>
      <c r="E17" s="108" t="s">
        <v>1725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1726</v>
      </c>
      <c r="C18" s="241" t="s">
        <v>1727</v>
      </c>
      <c r="D18" s="108">
        <v>233</v>
      </c>
      <c r="E18" s="108" t="s">
        <v>1728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1729</v>
      </c>
      <c r="C19" s="241" t="s">
        <v>1730</v>
      </c>
      <c r="D19" s="108">
        <v>235</v>
      </c>
      <c r="E19" s="108" t="s">
        <v>1731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 ht="1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orientation="portrait" paperSize="1" scale="3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242"/>
  <sheetViews>
    <sheetView workbookViewId="0" topLeftCell="A1">
      <pane ySplit="3" topLeftCell="A4" activePane="bottomLeft" state="frozen"/>
      <selection pane="topLeft" activeCell="A1" sqref="A1"/>
      <selection pane="bottomLeft" activeCell="B5" sqref="B5"/>
    </sheetView>
  </sheetViews>
  <sheetFormatPr defaultColWidth="14.4242857142857" defaultRowHeight="15" customHeight="1"/>
  <cols>
    <col min="1" max="1" width="6.28571428571429" customWidth="1"/>
    <col min="2" max="2" width="40.5714285714286" customWidth="1"/>
    <col min="3" max="3" width="6.71428571428571" customWidth="1"/>
    <col min="4" max="4" width="11.2857142857143" customWidth="1"/>
    <col min="5" max="5" width="11.8571428571429" customWidth="1"/>
    <col min="6" max="6" width="14.1428571428571" customWidth="1"/>
    <col min="7" max="7" width="12.8571428571429" customWidth="1"/>
    <col min="8" max="8" width="12.5714285714286" customWidth="1"/>
    <col min="9" max="26" width="9.14285714285714" customWidth="1"/>
  </cols>
  <sheetData>
    <row r="1" spans="1:26" ht="17.25">
      <c r="A1" s="810" t="s">
        <v>1732</v>
      </c>
      <c r="B1" s="669"/>
      <c r="C1" s="669"/>
      <c r="D1" s="669"/>
      <c r="E1" s="669"/>
      <c r="F1" s="669"/>
      <c r="G1" s="669"/>
      <c r="H1" s="657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757" t="s">
        <v>1733</v>
      </c>
      <c r="B2" s="669"/>
      <c r="C2" s="669"/>
      <c r="D2" s="669"/>
      <c r="E2" s="669"/>
      <c r="F2" s="657"/>
      <c r="G2" s="811">
        <f ca="1">+'Summary E'!M1</f>
        <v>46132</v>
      </c>
      <c r="H2" s="65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176</v>
      </c>
      <c r="B3" s="69" t="s">
        <v>1734</v>
      </c>
      <c r="C3" s="69" t="s">
        <v>6</v>
      </c>
      <c r="D3" s="69" t="s">
        <v>1735</v>
      </c>
      <c r="E3" s="69" t="s">
        <v>1736</v>
      </c>
      <c r="F3" s="69" t="s">
        <v>1737</v>
      </c>
      <c r="G3" s="535" t="s">
        <v>1606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>
      <c r="A4" s="108">
        <v>1</v>
      </c>
      <c r="B4" s="537" t="s">
        <v>1738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5">
      <c r="A5" s="108"/>
      <c r="B5" s="125" t="s">
        <v>1739</v>
      </c>
      <c r="C5" s="108" t="s">
        <v>1740</v>
      </c>
      <c r="D5" s="538">
        <v>648</v>
      </c>
      <c r="E5" s="538">
        <v>812</v>
      </c>
      <c r="F5" s="538">
        <f t="shared" si="0" ref="F5:F8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5">
      <c r="A6" s="108"/>
      <c r="B6" s="125" t="s">
        <v>1741</v>
      </c>
      <c r="C6" s="108" t="s">
        <v>1740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">
      <c r="A7" s="108"/>
      <c r="B7" s="125" t="s">
        <v>1742</v>
      </c>
      <c r="C7" s="108" t="s">
        <v>1740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">
      <c r="A8" s="108">
        <v>2</v>
      </c>
      <c r="B8" s="537" t="s">
        <v>1743</v>
      </c>
      <c r="C8" s="108" t="s">
        <v>795</v>
      </c>
      <c r="D8" s="541">
        <v>946.35384</v>
      </c>
      <c r="E8" s="538">
        <v>946.208</v>
      </c>
      <c r="F8" s="541">
        <f t="shared" si="0"/>
        <v>0.14584000000002106</v>
      </c>
      <c r="G8" s="539">
        <f>G18*12</f>
        <v>806.6759999999999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5">
      <c r="A9" s="108">
        <v>3</v>
      </c>
      <c r="B9" s="537" t="s">
        <v>1744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5">
      <c r="A10" s="108"/>
      <c r="B10" s="125" t="s">
        <v>1745</v>
      </c>
      <c r="C10" s="108" t="s">
        <v>1746</v>
      </c>
      <c r="D10" s="538">
        <v>648</v>
      </c>
      <c r="E10" s="538">
        <v>648</v>
      </c>
      <c r="F10" s="538">
        <f t="shared" si="1" ref="F10:F18">+D10-E10</f>
        <v>0</v>
      </c>
      <c r="G10" s="539">
        <v>534</v>
      </c>
      <c r="H10" s="540">
        <f t="shared" si="2" ref="H10:H18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">
      <c r="A11" s="108"/>
      <c r="B11" s="125" t="s">
        <v>1747</v>
      </c>
      <c r="C11" s="108" t="s">
        <v>1746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">
      <c r="A12" s="108"/>
      <c r="B12" s="125" t="s">
        <v>1748</v>
      </c>
      <c r="C12" s="108" t="s">
        <v>1746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">
      <c r="A13" s="108"/>
      <c r="B13" s="125" t="s">
        <v>1749</v>
      </c>
      <c r="C13" s="108" t="s">
        <v>1740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5">
      <c r="A14" s="108"/>
      <c r="B14" s="125" t="s">
        <v>1750</v>
      </c>
      <c r="C14" s="108" t="s">
        <v>1740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5">
      <c r="A15" s="108"/>
      <c r="B15" s="125" t="s">
        <v>1751</v>
      </c>
      <c r="C15" s="108" t="s">
        <v>1740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5">
      <c r="A16" s="108"/>
      <c r="B16" s="125" t="s">
        <v>1752</v>
      </c>
      <c r="C16" s="108" t="s">
        <v>1740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">
      <c r="A17" s="108"/>
      <c r="B17" s="125" t="s">
        <v>1753</v>
      </c>
      <c r="C17" s="108" t="s">
        <v>1740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5">
      <c r="A18" s="108">
        <v>4</v>
      </c>
      <c r="B18" s="537" t="s">
        <v>1754</v>
      </c>
      <c r="C18" s="108" t="s">
        <v>795</v>
      </c>
      <c r="D18" s="541">
        <v>78.082</v>
      </c>
      <c r="E18" s="538">
        <v>80</v>
      </c>
      <c r="F18" s="541">
        <f t="shared" si="1"/>
        <v>-1.9180000000000064</v>
      </c>
      <c r="G18" s="539">
        <v>67.223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">
      <c r="A19" s="108">
        <v>5</v>
      </c>
      <c r="B19" s="537" t="s">
        <v>1755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">
      <c r="A20" s="108"/>
      <c r="B20" s="125" t="s">
        <v>1756</v>
      </c>
      <c r="C20" s="108" t="s">
        <v>1740</v>
      </c>
      <c r="D20" s="538">
        <v>108</v>
      </c>
      <c r="E20" s="538">
        <v>108</v>
      </c>
      <c r="F20" s="538">
        <f t="shared" si="3" ref="F20:F33">+D20-E20</f>
        <v>0</v>
      </c>
      <c r="G20" s="539">
        <v>87</v>
      </c>
      <c r="H20" s="540">
        <f t="shared" si="4" ref="H20:H42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1757</v>
      </c>
      <c r="C21" s="108" t="s">
        <v>1740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1758</v>
      </c>
      <c r="C22" s="108" t="s">
        <v>1740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1759</v>
      </c>
      <c r="C23" s="108" t="s">
        <v>1740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1760</v>
      </c>
      <c r="C24" s="108" t="s">
        <v>1740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898</v>
      </c>
      <c r="C25" s="108" t="s">
        <v>795</v>
      </c>
      <c r="D25" s="538">
        <v>81.733</v>
      </c>
      <c r="E25" s="108">
        <v>81.733</v>
      </c>
      <c r="F25" s="538">
        <f t="shared" si="3"/>
        <v>0</v>
      </c>
      <c r="G25" s="539">
        <v>36.715</v>
      </c>
      <c r="H25" s="540">
        <f t="shared" si="4"/>
        <v>45.018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1761</v>
      </c>
      <c r="C26" s="108" t="s">
        <v>1746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1762</v>
      </c>
      <c r="C27" s="108" t="s">
        <v>1740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1763</v>
      </c>
      <c r="C28" s="108" t="s">
        <v>1746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1764</v>
      </c>
      <c r="C29" s="108" t="s">
        <v>1746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1765</v>
      </c>
      <c r="C30" s="108" t="s">
        <v>1746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1766</v>
      </c>
      <c r="C31" s="108" t="s">
        <v>1746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1767</v>
      </c>
      <c r="C32" s="108" t="s">
        <v>1746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1768</v>
      </c>
      <c r="C33" s="108" t="s">
        <v>1746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1769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997</v>
      </c>
      <c r="C35" s="108" t="s">
        <v>1740</v>
      </c>
      <c r="D35" s="108">
        <v>207</v>
      </c>
      <c r="E35" s="108">
        <v>207</v>
      </c>
      <c r="F35" s="538">
        <f t="shared" si="5" ref="F35:F42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996</v>
      </c>
      <c r="C36" s="108" t="s">
        <v>1740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1770</v>
      </c>
      <c r="C37" s="108" t="s">
        <v>1740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1771</v>
      </c>
      <c r="C38" s="108" t="s">
        <v>1740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1772</v>
      </c>
      <c r="C39" s="108" t="s">
        <v>1740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1773</v>
      </c>
      <c r="C40" s="108" t="s">
        <v>1740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1774</v>
      </c>
      <c r="C41" s="108" t="s">
        <v>1740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1775</v>
      </c>
      <c r="C42" s="108" t="s">
        <v>1746</v>
      </c>
      <c r="D42" s="108">
        <f t="shared" si="6" ref="D42:E42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orientation="portrait" paperSize="1" scale="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dcterms:created xsi:type="dcterms:W3CDTF">2014-09-09T10:51:37Z</dcterms:created>
  <dcterms:modified xsi:type="dcterms:W3CDTF">2026-04-21T03:58:52Z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