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jpeg" ContentType="image/jpeg"/>
  <Default Extension="png" ContentType="image/png"/>
  <Default Extension="emf" ContentType="image/x-emf"/>
  <Override PartName="/xl/styles.xml" ContentType="application/vnd.openxmlformats-officedocument.spreadsheetml.styles+xml"/>
  <Override PartName="/xl/drawings/drawing1.xml" ContentType="application/vnd.openxmlformats-officedocument.drawing+xml"/>
  <Default Extension="bin" ContentType="application/vnd.openxmlformats-officedocument.spreadsheetml.printerSetting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6.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drawings/drawing7.xml" ContentType="application/vnd.openxmlformats-officedocument.drawing+xml"/>
  <Override PartName="/xl/worksheets/sheet24.xml" ContentType="application/vnd.openxmlformats-officedocument.spreadsheetml.worksheet+xml"/>
  <Override PartName="/xl/drawings/drawing8.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9.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10.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ink/ink1.xml" ContentType="application/inkml+xml"/>
  <Override PartName="/xl/drawings/drawing11.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AMARTYA\Downloads\"/>
    </mc:Choice>
  </mc:AlternateContent>
  <bookViews>
    <workbookView xWindow="-110" yWindow="-110" windowWidth="19420" windowHeight="11500" tabRatio="822" firstSheet="12" activeTab="30"/>
  </bookViews>
  <sheets>
    <sheet name="765kV Summery" sheetId="62" r:id="rId3"/>
    <sheet name="Check Survey Status" sheetId="55" state="hidden" r:id="rId4"/>
    <sheet name="Check Survey" sheetId="22" state="hidden" r:id="rId5"/>
    <sheet name="Sheet8" sheetId="48" state="hidden" r:id="rId6"/>
    <sheet name="Sheet2" sheetId="65" state="hidden" r:id="rId7"/>
    <sheet name="Sheet1" sheetId="41" state="hidden" r:id="rId8"/>
    <sheet name="VC 51-96" sheetId="40" state="hidden" r:id="rId9"/>
    <sheet name="VC" sheetId="31" state="hidden" r:id="rId10"/>
    <sheet name="ROW" sheetId="38" state="hidden" r:id="rId11"/>
    <sheet name="June" sheetId="60" state="hidden" r:id="rId12"/>
    <sheet name="Check survey Loop out" sheetId="76" r:id="rId13"/>
    <sheet name="Check survey Loop In" sheetId="75" r:id="rId14"/>
    <sheet name="Foundation" sheetId="26" r:id="rId15"/>
    <sheet name="Royalty" sheetId="58" state="hidden" r:id="rId16"/>
    <sheet name="Sheet14" sheetId="64" state="hidden" r:id="rId17"/>
    <sheet name="Sheet7" sheetId="66" state="hidden" r:id="rId18"/>
    <sheet name="Project Details" sheetId="68" r:id="rId19"/>
    <sheet name="Erection " sheetId="52" state="hidden" r:id="rId20"/>
    <sheet name="Completion date" sheetId="71" state="hidden" r:id="rId21"/>
    <sheet name="Erection Compiled " sheetId="72" r:id="rId22"/>
    <sheet name="Earthing" sheetId="37" r:id="rId23"/>
    <sheet name="Stringing Compiled " sheetId="73" r:id="rId24"/>
    <sheet name="Soil Investigation" sheetId="25" r:id="rId25"/>
    <sheet name="Sheet9" sheetId="67" state="hidden" r:id="rId26"/>
    <sheet name="VC " sheetId="46" state="hidden" r:id="rId27"/>
    <sheet name="Sheet6" sheetId="45" state="hidden" r:id="rId28"/>
    <sheet name="VC 51-121" sheetId="42" state="hidden" r:id="rId29"/>
    <sheet name="Sheet5" sheetId="44" state="hidden" r:id="rId30"/>
    <sheet name="Sheet3" sheetId="43" state="hidden" r:id="rId31"/>
    <sheet name="Tower Schedule" sheetId="24" state="hidden" r:id="rId32"/>
    <sheet name="Visual Chart" sheetId="74" r:id="rId33"/>
    <sheet name="L2 Vs Actual Progress Chart (2)" sheetId="51" state="hidden" r:id="rId34"/>
    <sheet name="Sheet4" sheetId="36" state="hidden" r:id="rId35"/>
  </sheet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'!$A$1:$AV$2</definedName>
    <definedName name="_xlnm._FilterDatabase" localSheetId="12" hidden="1">Foundation!$A$7:$WVN$8</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2">'Check Survey'!$A$1:$O$120</definedName>
    <definedName name="_xlnm.Print_Area" localSheetId="20">Earthing!$A$1:$H$10</definedName>
    <definedName name="_xlnm.Print_Area" localSheetId="12">Foundation!$A$1:$Q$8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62" l="1"/>
</calcChain>
</file>

<file path=xl/sharedStrings.xml><?xml version="1.0" encoding="utf-8"?>
<sst xmlns="http://schemas.openxmlformats.org/spreadsheetml/2006/main" count="10436" uniqueCount="1990">
  <si>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</si>
  <si>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</si>
  <si>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</si>
  <si>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</si>
  <si>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</si>
  <si>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</si>
  <si>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</si>
  <si>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</si>
  <si>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</si>
  <si>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</si>
  <si>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</si>
  <si>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</si>
  <si>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</si>
  <si>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</si>
  <si>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</si>
  <si>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</si>
  <si>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</si>
  <si>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</si>
  <si>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</si>
  <si>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</si>
  <si>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</si>
  <si>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</si>
  <si>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</si>
  <si>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</si>
  <si>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</si>
  <si>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</si>
  <si>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</si>
  <si>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</si>
  <si>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</si>
  <si>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</si>
  <si>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</si>
  <si>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</si>
  <si>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</si>
  <si>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</si>
  <si>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</si>
  <si>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</si>
  <si>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</si>
  <si>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</si>
  <si>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</si>
  <si>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</si>
  <si>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</si>
  <si>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</si>
  <si>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</si>
  <si>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</si>
  <si>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</si>
  <si>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</si>
  <si>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</si>
  <si>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</si>
  <si>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</si>
  <si>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</si>
  <si>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</si>
  <si>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</si>
  <si>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</si>
  <si>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</si>
  <si>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</si>
  <si>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</si>
  <si>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</si>
  <si>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</si>
  <si>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</si>
  <si>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</si>
  <si>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</si>
  <si>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</si>
  <si>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</si>
  <si>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</si>
  <si>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</si>
  <si>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</si>
  <si>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</si>
  <si>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</si>
  <si>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</si>
  <si>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</si>
  <si>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</si>
  <si>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</si>
  <si>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</si>
  <si>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</si>
  <si>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</si>
  <si>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</si>
  <si>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</si>
  <si>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</si>
  <si>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</si>
  <si>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</si>
  <si>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</si>
  <si>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</si>
  <si>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</si>
  <si>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</si>
  <si>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</si>
  <si>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</si>
  <si>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</si>
  <si>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</si>
  <si>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</si>
  <si>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</si>
  <si>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</si>
  <si>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</si>
  <si>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</si>
  <si>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</si>
  <si>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</si>
  <si>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</si>
  <si>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</si>
  <si>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</si>
  <si>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</si>
  <si>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</si>
  <si>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</si>
  <si>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</si>
  <si>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</si>
  <si>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</si>
  <si>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</si>
  <si>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</si>
  <si>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</si>
  <si>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</si>
  <si>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</si>
  <si>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</si>
  <si>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</si>
  <si>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</si>
  <si>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</si>
  <si>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</si>
  <si>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</si>
  <si>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</si>
  <si>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</si>
  <si>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</si>
  <si>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</si>
  <si>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</si>
  <si>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</si>
  <si>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</si>
  <si>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</si>
  <si>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</si>
  <si>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</si>
  <si>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</si>
  <si>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</si>
  <si>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</si>
  <si>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</si>
  <si>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</si>
  <si>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</si>
  <si>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</si>
  <si>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</si>
  <si>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</si>
  <si>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</si>
  <si>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</si>
  <si>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</si>
  <si>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</si>
  <si>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</si>
  <si>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</si>
  <si>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</si>
  <si>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</si>
  <si>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</si>
  <si>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</si>
  <si>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</si>
  <si>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</si>
  <si>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</si>
  <si>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</si>
  <si>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</si>
  <si>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</si>
  <si>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</si>
  <si>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</si>
  <si>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</si>
  <si>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</si>
  <si>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</si>
  <si>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</si>
  <si>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</si>
  <si>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</si>
  <si>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</si>
  <si>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</si>
  <si>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</si>
  <si>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</si>
  <si>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</si>
  <si>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</si>
  <si>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</si>
  <si>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</si>
  <si>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</si>
  <si>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</si>
  <si>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</si>
  <si>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</si>
  <si>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</si>
  <si>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</si>
  <si>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</si>
  <si>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</si>
  <si>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</si>
  <si>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</si>
  <si>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</si>
  <si>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</si>
  <si>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</si>
  <si>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</si>
  <si>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</si>
  <si>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</si>
  <si>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</si>
  <si>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</si>
  <si>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</si>
  <si>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</si>
  <si>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</si>
  <si>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</si>
  <si>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</si>
  <si>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</si>
  <si>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</si>
  <si>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</si>
  <si>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</si>
  <si>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</si>
  <si>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</si>
  <si>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</si>
  <si>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</si>
  <si>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</si>
  <si>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</si>
  <si>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</si>
  <si>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</si>
  <si>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</si>
  <si>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</si>
  <si>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</si>
  <si>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</si>
  <si>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</si>
  <si>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</si>
  <si>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</si>
  <si>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</si>
  <si>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</si>
  <si>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</si>
  <si>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</si>
  <si>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</si>
  <si>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</si>
  <si>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</si>
  <si>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</si>
  <si>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</si>
  <si>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</si>
  <si>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</si>
  <si>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</si>
  <si>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</si>
  <si>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</si>
  <si>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</si>
  <si>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</si>
  <si>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</si>
  <si>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</si>
  <si>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</si>
  <si>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</si>
  <si>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</si>
  <si>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</si>
  <si>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</si>
  <si>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</si>
  <si>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</si>
  <si>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</si>
  <si>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</si>
  <si>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</si>
  <si>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</si>
  <si>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</si>
  <si>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</si>
  <si>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</si>
  <si>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</si>
  <si>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</si>
  <si>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</si>
  <si>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</si>
  <si>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</si>
  <si>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</si>
  <si>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</si>
  <si>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</si>
  <si>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</si>
  <si>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</si>
  <si>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</si>
  <si>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</si>
  <si>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</si>
  <si>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</si>
  <si>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</si>
  <si>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</si>
  <si>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</si>
  <si>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</si>
  <si>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</si>
  <si>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</si>
  <si>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</si>
  <si>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</si>
  <si>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</si>
  <si>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</si>
  <si>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</si>
  <si>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</si>
  <si>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</si>
  <si>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</si>
  <si>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</si>
  <si>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</si>
  <si>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</si>
  <si>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</si>
  <si>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</si>
  <si>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</si>
  <si>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</si>
  <si>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</si>
  <si>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</si>
  <si>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</si>
  <si>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</si>
  <si>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</si>
  <si>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</si>
  <si>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</si>
  <si>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</si>
  <si>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</si>
  <si>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</si>
  <si>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</si>
  <si>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</si>
  <si>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</si>
  <si>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</si>
  <si>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</si>
  <si>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</si>
  <si>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</si>
  <si>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</si>
  <si>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</si>
  <si>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</si>
  <si>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</si>
  <si>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</si>
  <si>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</si>
  <si>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</si>
  <si>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</si>
  <si>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</si>
  <si>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</si>
  <si>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</si>
  <si>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</si>
  <si>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</si>
  <si>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</si>
  <si>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</si>
  <si>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</si>
  <si>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</si>
  <si>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</si>
  <si>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</si>
  <si>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</si>
  <si>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</si>
  <si>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</si>
  <si>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</si>
  <si>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</si>
  <si>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</si>
  <si>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</si>
  <si>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</si>
  <si>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</si>
  <si>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</si>
  <si>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</si>
  <si>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</si>
  <si>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</si>
  <si>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</si>
  <si>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</si>
  <si>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</si>
  <si>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</si>
  <si>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</si>
  <si>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</si>
  <si>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</si>
  <si>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</si>
  <si>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</si>
  <si>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</si>
  <si>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</si>
  <si>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</si>
  <si>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</si>
  <si>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</si>
  <si>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</si>
  <si>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</si>
  <si>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</si>
  <si>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</si>
  <si>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</si>
  <si>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</si>
  <si>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</si>
  <si>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</si>
  <si>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</si>
  <si>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</si>
  <si>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</si>
  <si>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</si>
  <si>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</si>
  <si>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</si>
  <si>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</si>
  <si>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</si>
  <si>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</si>
  <si>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</si>
  <si>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</si>
  <si>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</si>
  <si>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</si>
  <si>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</si>
  <si>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</si>
  <si>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</si>
  <si>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</si>
  <si>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</si>
  <si>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</si>
  <si>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</si>
  <si>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</si>
  <si>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</si>
  <si>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</si>
  <si>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</si>
  <si>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</si>
  <si>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</si>
  <si>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</si>
  <si>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</si>
  <si>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</si>
  <si>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</si>
  <si>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</si>
  <si>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</si>
  <si>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</si>
  <si>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</si>
  <si>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</si>
  <si>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</si>
  <si>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</si>
  <si>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</si>
  <si>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</si>
  <si>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</si>
  <si>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</si>
  <si>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</si>
  <si>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</si>
  <si>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</si>
  <si>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</si>
  <si>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</si>
  <si>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</si>
  <si>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</si>
  <si>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</si>
  <si>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</si>
  <si>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</si>
  <si>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</si>
  <si>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</si>
  <si>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</si>
  <si>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</si>
  <si>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</si>
  <si>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</si>
  <si>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</si>
  <si>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</si>
  <si>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</si>
  <si>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</si>
  <si>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</si>
  <si>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</si>
  <si>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</si>
  <si>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</si>
  <si>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</si>
  <si>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</si>
  <si>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</si>
  <si>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</si>
  <si>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</si>
  <si>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</si>
  <si>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</si>
  <si>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</si>
  <si>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</si>
  <si>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</si>
  <si>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</si>
  <si>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</si>
  <si>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</si>
  <si>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</si>
  <si>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</si>
  <si>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</si>
  <si>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</si>
  <si>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</si>
  <si>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</si>
  <si>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</si>
  <si>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</si>
  <si>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</si>
  <si>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</si>
  <si>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</si>
  <si>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</si>
  <si>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</si>
  <si>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</si>
  <si>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</si>
  <si>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</si>
  <si>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</si>
  <si>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</si>
  <si>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</si>
  <si>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</si>
  <si>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</si>
  <si>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</si>
  <si>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</si>
  <si>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</si>
  <si>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</si>
  <si>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</si>
  <si>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</si>
  <si>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</si>
  <si>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</si>
  <si>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</si>
  <si>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</si>
  <si>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</si>
  <si>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</si>
  <si>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</si>
  <si>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</si>
  <si>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</si>
  <si>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</si>
  <si>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</si>
  <si>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</si>
  <si>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</si>
  <si>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</si>
  <si>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</si>
  <si>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</si>
  <si>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</si>
  <si>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</si>
  <si>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</si>
  <si>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</si>
  <si>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</si>
  <si>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</si>
  <si>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</si>
  <si>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</si>
  <si>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</si>
  <si>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</si>
  <si>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</si>
  <si>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</si>
  <si>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</si>
  <si>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</si>
  <si>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</si>
  <si>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</si>
  <si>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</si>
  <si>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</si>
  <si>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</si>
  <si>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</si>
  <si>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</si>
  <si>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</si>
  <si>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</si>
  <si>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</si>
  <si>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</si>
  <si>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</si>
  <si>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</si>
  <si>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</si>
  <si>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</si>
  <si>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</si>
  <si>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</si>
  <si>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</si>
  <si>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</si>
  <si>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</si>
  <si>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</si>
  <si>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</si>
  <si>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</si>
  <si>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</si>
  <si>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</si>
  <si>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</si>
  <si>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</si>
  <si>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</si>
  <si>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</si>
  <si>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</si>
  <si>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</si>
  <si>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</si>
  <si>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</si>
  <si>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</si>
  <si>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</si>
  <si>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</si>
  <si>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</si>
  <si>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</si>
  <si>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</si>
  <si>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</si>
  <si>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</si>
  <si>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</si>
  <si>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</si>
  <si>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</si>
  <si>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</si>
  <si>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</si>
  <si>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</si>
  <si>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</si>
  <si>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</si>
  <si>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</si>
  <si>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</si>
  <si>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</si>
  <si>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</si>
  <si>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</si>
  <si>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</si>
  <si>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</si>
  <si>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</si>
  <si>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</si>
  <si>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</si>
  <si>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</si>
  <si>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</si>
  <si>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</si>
  <si>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</si>
  <si>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</si>
  <si>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</si>
  <si>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</si>
  <si>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</si>
  <si>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</si>
  <si>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</si>
  <si>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</si>
  <si>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</si>
  <si>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</si>
  <si>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</si>
  <si>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</si>
  <si>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</si>
  <si>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</si>
  <si>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</si>
  <si>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</si>
  <si>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</si>
  <si>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</si>
  <si>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</si>
  <si>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</si>
  <si>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</si>
  <si>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</si>
  <si>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</si>
  <si>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</si>
  <si>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</si>
  <si>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</si>
  <si>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</si>
  <si>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</si>
  <si>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</si>
  <si>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</si>
  <si>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</si>
  <si>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</si>
  <si>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</si>
  <si>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</si>
  <si>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</si>
  <si>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</si>
  <si>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</si>
  <si>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</si>
  <si>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</si>
  <si>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</si>
  <si>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</si>
  <si>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</si>
  <si>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</si>
  <si>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</si>
  <si>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</si>
  <si>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</si>
  <si>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</si>
  <si>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</si>
  <si>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</si>
  <si>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</si>
  <si>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</si>
  <si>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</si>
  <si>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</si>
  <si>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</si>
  <si>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</si>
  <si>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</si>
  <si>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</si>
  <si>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</si>
  <si>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</si>
  <si>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</si>
  <si>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</si>
  <si>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</si>
  <si>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</si>
  <si>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</si>
  <si>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</si>
  <si>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</si>
  <si>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</si>
  <si>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</si>
  <si>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</si>
  <si>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</si>
  <si>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</si>
  <si>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</si>
  <si>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</si>
  <si>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</si>
  <si>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</si>
  <si>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</si>
  <si>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</si>
  <si>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</si>
  <si>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</si>
  <si>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</si>
  <si>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</si>
  <si>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</si>
  <si>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</si>
  <si>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</si>
  <si>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</si>
  <si>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</si>
  <si>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</si>
  <si>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</si>
  <si>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</si>
  <si>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</si>
  <si>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</si>
  <si>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</si>
  <si>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</si>
  <si>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</si>
  <si>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</si>
  <si>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</si>
  <si>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</si>
  <si>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</si>
  <si>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</si>
  <si>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</si>
  <si>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</si>
  <si>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</si>
  <si>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</si>
  <si>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</si>
  <si>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</si>
  <si>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</si>
  <si>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</si>
  <si>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</si>
  <si>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</si>
  <si>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</si>
  <si>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</si>
  <si>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</si>
  <si>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</si>
  <si>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</si>
  <si>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</si>
  <si>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</si>
  <si>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</si>
  <si>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</si>
  <si>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</si>
  <si>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</si>
  <si>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</si>
  <si>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</si>
  <si>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</si>
  <si>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</si>
  <si>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</si>
  <si>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</si>
  <si>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</si>
  <si>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</si>
  <si>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</si>
  <si>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</si>
  <si>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</si>
  <si>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</si>
  <si>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</si>
  <si>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</si>
  <si>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</si>
  <si>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</si>
  <si>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</si>
  <si>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</si>
  <si>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</si>
  <si>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</si>
  <si>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</si>
  <si>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</si>
  <si>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</si>
  <si>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</si>
  <si>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</si>
  <si>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</si>
  <si>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</si>
  <si>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</si>
  <si>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</si>
  <si>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</si>
  <si>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</si>
  <si>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</si>
  <si>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</si>
  <si>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</si>
  <si>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</si>
  <si>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</si>
  <si>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</si>
  <si>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</si>
  <si>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</si>
  <si>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</si>
  <si>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</si>
  <si>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</si>
  <si>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</si>
  <si>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</si>
  <si>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</si>
  <si>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</si>
  <si>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</si>
  <si>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</si>
  <si>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</si>
  <si>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</si>
  <si>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</si>
  <si>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</si>
  <si>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</si>
  <si>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</si>
  <si>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</si>
  <si>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</si>
  <si>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</si>
  <si>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</si>
  <si>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</si>
  <si>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</si>
  <si>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</si>
  <si>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</si>
  <si>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</si>
  <si>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</si>
  <si>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</si>
  <si>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</si>
  <si>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</si>
  <si>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</si>
  <si>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</si>
  <si>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</si>
  <si>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</si>
  <si>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</si>
  <si>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</si>
  <si>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</si>
  <si>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</si>
  <si>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</si>
  <si>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</si>
  <si>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</si>
  <si>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</si>
  <si>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</si>
  <si>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</si>
  <si>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</si>
  <si>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</si>
  <si>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</si>
  <si>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</si>
  <si>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</si>
  <si>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</si>
  <si>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</si>
  <si>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</si>
  <si>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</si>
  <si>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</si>
  <si>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</si>
  <si>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</si>
  <si>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</si>
  <si>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</si>
  <si>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</si>
  <si>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</si>
  <si>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</si>
  <si>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</si>
  <si>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</si>
  <si>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</si>
  <si>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</si>
  <si>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</si>
  <si>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</si>
  <si>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</si>
  <si>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</si>
  <si>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</si>
  <si>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</si>
  <si>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</si>
  <si>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</si>
  <si>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</si>
  <si>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</si>
  <si>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</si>
  <si>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</si>
  <si>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</si>
  <si>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</si>
  <si>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</si>
  <si>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</si>
  <si>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</si>
  <si>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</si>
  <si>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</si>
  <si>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</si>
  <si>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</si>
  <si>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</si>
  <si>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</si>
  <si>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</si>
  <si>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</si>
  <si>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</si>
  <si>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</si>
  <si>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</si>
  <si>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</si>
  <si>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</si>
  <si>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</si>
  <si>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</si>
  <si>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</si>
  <si>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</si>
  <si>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</si>
  <si>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</si>
  <si>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</si>
  <si>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</si>
  <si>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</si>
  <si>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</si>
  <si>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</si>
  <si>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</si>
  <si>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</si>
  <si>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</si>
  <si>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</si>
  <si>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</si>
  <si>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</si>
  <si>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</si>
  <si>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</si>
  <si>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</si>
  <si>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</si>
  <si>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</si>
  <si>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</si>
  <si>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</si>
  <si>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</si>
  <si>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</si>
  <si>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</si>
  <si>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</si>
  <si>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</si>
  <si>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</si>
  <si>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</si>
  <si>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</si>
  <si>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</si>
  <si>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</si>
  <si>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</si>
  <si>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</si>
  <si>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</si>
  <si>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</si>
  <si>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</si>
  <si>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</si>
  <si>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</si>
  <si>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</si>
  <si>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</si>
  <si>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</si>
  <si>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</si>
  <si>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</si>
  <si>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</si>
  <si>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</si>
  <si>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</si>
  <si>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</si>
  <si>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</si>
  <si>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</si>
  <si>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</si>
  <si>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</si>
  <si>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</si>
  <si>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</si>
  <si>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</si>
  <si>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</si>
  <si>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</si>
  <si>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</si>
  <si>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</si>
  <si>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family val="2"/>
        <charset val="-122"/>
      </rPr>
      <t>AP75</t>
    </r>
  </si>
  <si>
    <r>
      <rPr>
        <sz val="8"/>
        <rFont val="Arial MT"/>
        <family val="2"/>
        <charset val="-122"/>
      </rPr>
      <t>DC+0</t>
    </r>
  </si>
  <si>
    <r>
      <rPr>
        <sz val="8"/>
        <rFont val="Arial MT"/>
        <family val="2"/>
        <charset val="-122"/>
      </rPr>
      <t>17°34'26"(RT)</t>
    </r>
  </si>
  <si>
    <t>00°00'00"(RT)</t>
  </si>
  <si>
    <r>
      <rPr>
        <sz val="8"/>
        <rFont val="Arial MT"/>
        <family val="2"/>
        <charset val="-122"/>
      </rPr>
      <t>Road,11Kv Line</t>
    </r>
  </si>
  <si>
    <r>
      <rPr>
        <sz val="8"/>
        <rFont val="Arial MT"/>
        <family val="2"/>
        <charset val="-122"/>
      </rPr>
      <t>75/1</t>
    </r>
  </si>
  <si>
    <r>
      <rPr>
        <sz val="8"/>
        <rFont val="Arial MT"/>
        <family val="2"/>
        <charset val="-122"/>
      </rPr>
      <t>DA+0</t>
    </r>
  </si>
  <si>
    <r>
      <rPr>
        <sz val="8"/>
        <rFont val="Arial MT"/>
        <family val="2"/>
        <charset val="-122"/>
      </rPr>
      <t>Water Tank</t>
    </r>
  </si>
  <si>
    <r>
      <rPr>
        <sz val="8"/>
        <rFont val="Arial MT"/>
        <family val="2"/>
        <charset val="-122"/>
      </rPr>
      <t>75/2</t>
    </r>
  </si>
  <si>
    <r>
      <rPr>
        <sz val="8"/>
        <rFont val="Arial MT"/>
        <family val="2"/>
        <charset val="-122"/>
      </rPr>
      <t>75/3</t>
    </r>
  </si>
  <si>
    <r>
      <rPr>
        <sz val="8"/>
        <rFont val="Arial MT"/>
        <family val="2"/>
        <charset val="-122"/>
      </rPr>
      <t>DA+3</t>
    </r>
  </si>
  <si>
    <r>
      <rPr>
        <sz val="8"/>
        <rFont val="Arial MT"/>
        <family val="2"/>
        <charset val="-122"/>
      </rPr>
      <t>Cart Track</t>
    </r>
  </si>
  <si>
    <r>
      <rPr>
        <sz val="8"/>
        <rFont val="Arial MT"/>
        <family val="2"/>
        <charset val="-122"/>
      </rPr>
      <t>75/4</t>
    </r>
  </si>
  <si>
    <r>
      <rPr>
        <sz val="8"/>
        <rFont val="Arial MT"/>
        <family val="2"/>
        <charset val="-122"/>
      </rPr>
      <t>11kV Line</t>
    </r>
  </si>
  <si>
    <r>
      <rPr>
        <sz val="8"/>
        <rFont val="Arial MT"/>
        <family val="2"/>
        <charset val="-122"/>
      </rPr>
      <t>75/5</t>
    </r>
  </si>
  <si>
    <r>
      <rPr>
        <sz val="8"/>
        <rFont val="Arial MT"/>
        <family val="2"/>
        <charset val="-122"/>
      </rPr>
      <t>75/6</t>
    </r>
  </si>
  <si>
    <r>
      <rPr>
        <sz val="8"/>
        <rFont val="Arial MT"/>
        <family val="2"/>
        <charset val="-122"/>
      </rPr>
      <t>75/7</t>
    </r>
  </si>
  <si>
    <r>
      <rPr>
        <sz val="8"/>
        <rFont val="Arial MT"/>
        <family val="2"/>
        <charset val="-122"/>
      </rPr>
      <t>AP76</t>
    </r>
  </si>
  <si>
    <r>
      <rPr>
        <sz val="8"/>
        <rFont val="Arial MT"/>
        <family val="2"/>
        <charset val="-122"/>
      </rPr>
      <t>16°40'52"(LT)</t>
    </r>
  </si>
  <si>
    <r>
      <rPr>
        <sz val="8"/>
        <rFont val="Arial MT"/>
        <family val="2"/>
        <charset val="-122"/>
      </rPr>
      <t>76/1</t>
    </r>
  </si>
  <si>
    <r>
      <rPr>
        <sz val="8"/>
        <rFont val="Arial MT"/>
        <family val="2"/>
        <charset val="-122"/>
      </rPr>
      <t>DA+6</t>
    </r>
  </si>
  <si>
    <r>
      <rPr>
        <sz val="8"/>
        <rFont val="Arial MT"/>
        <family val="2"/>
        <charset val="-122"/>
      </rPr>
      <t>AP77</t>
    </r>
  </si>
  <si>
    <r>
      <rPr>
        <sz val="8"/>
        <rFont val="Arial MT"/>
        <family val="2"/>
        <charset val="-122"/>
      </rPr>
      <t>DB+0</t>
    </r>
  </si>
  <si>
    <r>
      <rPr>
        <sz val="8"/>
        <rFont val="Arial MT"/>
        <family val="2"/>
        <charset val="-122"/>
      </rPr>
      <t>12°41'03"(RT)</t>
    </r>
  </si>
  <si>
    <r>
      <rPr>
        <sz val="8"/>
        <rFont val="Arial MT"/>
        <family val="2"/>
        <charset val="-122"/>
      </rPr>
      <t>77/1</t>
    </r>
  </si>
  <si>
    <r>
      <rPr>
        <sz val="8"/>
        <rFont val="Arial MT"/>
        <family val="2"/>
        <charset val="-122"/>
      </rPr>
      <t>2Nos.11kV Line,Road</t>
    </r>
  </si>
  <si>
    <r>
      <rPr>
        <sz val="8"/>
        <rFont val="Arial MT"/>
        <family val="2"/>
        <charset val="-122"/>
      </rPr>
      <t>77/2</t>
    </r>
  </si>
  <si>
    <r>
      <rPr>
        <sz val="8"/>
        <rFont val="Arial MT"/>
        <family val="2"/>
        <charset val="-122"/>
      </rPr>
      <t>77/3</t>
    </r>
  </si>
  <si>
    <r>
      <rPr>
        <sz val="8"/>
        <rFont val="Arial MT"/>
        <family val="2"/>
        <charset val="-122"/>
      </rPr>
      <t>11kV Line,Road</t>
    </r>
  </si>
  <si>
    <r>
      <rPr>
        <sz val="8"/>
        <rFont val="Arial MT"/>
        <family val="2"/>
        <charset val="-122"/>
      </rPr>
      <t>77/4</t>
    </r>
  </si>
  <si>
    <r>
      <rPr>
        <sz val="8"/>
        <rFont val="Arial MT"/>
        <family val="2"/>
        <charset val="-122"/>
      </rPr>
      <t>77/5</t>
    </r>
  </si>
  <si>
    <r>
      <rPr>
        <sz val="8"/>
        <rFont val="Arial MT"/>
        <family val="2"/>
        <charset val="-122"/>
      </rPr>
      <t>AP78</t>
    </r>
  </si>
  <si>
    <r>
      <rPr>
        <sz val="8"/>
        <rFont val="Arial MT"/>
        <family val="2"/>
        <charset val="-122"/>
      </rPr>
      <t>24°47'00"(LT)</t>
    </r>
  </si>
  <si>
    <r>
      <rPr>
        <sz val="8"/>
        <rFont val="Arial MT"/>
        <family val="2"/>
        <charset val="-122"/>
      </rPr>
      <t>WaterTank</t>
    </r>
  </si>
  <si>
    <r>
      <rPr>
        <sz val="8"/>
        <rFont val="Arial MT"/>
        <family val="2"/>
        <charset val="-122"/>
      </rPr>
      <t>78/1</t>
    </r>
  </si>
  <si>
    <r>
      <rPr>
        <sz val="8"/>
        <rFont val="Arial MT"/>
        <family val="2"/>
        <charset val="-122"/>
      </rPr>
      <t>AP79</t>
    </r>
  </si>
  <si>
    <r>
      <rPr>
        <sz val="8"/>
        <rFont val="Arial MT"/>
        <family val="2"/>
        <charset val="-122"/>
      </rPr>
      <t>DD+0</t>
    </r>
  </si>
  <si>
    <r>
      <rPr>
        <sz val="8"/>
        <rFont val="Arial MT"/>
        <family val="2"/>
        <charset val="-122"/>
      </rPr>
      <t>38°25'04"(RT)</t>
    </r>
  </si>
  <si>
    <r>
      <rPr>
        <sz val="8"/>
        <rFont val="Arial MT"/>
        <family val="2"/>
        <charset val="-122"/>
      </rPr>
      <t>3No.11kV Line,Cart Track</t>
    </r>
  </si>
  <si>
    <r>
      <rPr>
        <sz val="8"/>
        <rFont val="Arial MT"/>
        <family val="2"/>
        <charset val="-122"/>
      </rPr>
      <t>79/1</t>
    </r>
  </si>
  <si>
    <r>
      <rPr>
        <sz val="8"/>
        <rFont val="Arial MT"/>
        <family val="2"/>
        <charset val="-122"/>
      </rPr>
      <t>DA+9</t>
    </r>
  </si>
  <si>
    <r>
      <rPr>
        <sz val="8"/>
        <rFont val="Arial MT"/>
        <family val="2"/>
        <charset val="-122"/>
      </rPr>
      <t>79/2</t>
    </r>
  </si>
  <si>
    <r>
      <rPr>
        <sz val="8"/>
        <rFont val="Arial MT"/>
        <family val="2"/>
        <charset val="-122"/>
      </rPr>
      <t>AP80</t>
    </r>
  </si>
  <si>
    <r>
      <rPr>
        <sz val="8"/>
        <rFont val="Arial MT"/>
        <family val="2"/>
        <charset val="-122"/>
      </rPr>
      <t>DB+3</t>
    </r>
  </si>
  <si>
    <r>
      <rPr>
        <sz val="8"/>
        <rFont val="Arial MT"/>
        <family val="2"/>
        <charset val="-122"/>
      </rPr>
      <t>14°24'42"(LT)</t>
    </r>
  </si>
  <si>
    <r>
      <rPr>
        <sz val="8"/>
        <rFont val="Arial MT"/>
        <family val="2"/>
        <charset val="-122"/>
      </rPr>
      <t>Road</t>
    </r>
  </si>
  <si>
    <r>
      <rPr>
        <sz val="8"/>
        <rFont val="Arial MT"/>
        <family val="2"/>
        <charset val="-122"/>
      </rPr>
      <t>80/1</t>
    </r>
  </si>
  <si>
    <r>
      <rPr>
        <sz val="8"/>
        <rFont val="Arial MT"/>
        <family val="2"/>
        <charset val="-122"/>
      </rPr>
      <t>Cart Track,2Nos.11kV Line</t>
    </r>
  </si>
  <si>
    <r>
      <rPr>
        <sz val="8"/>
        <rFont val="Arial MT"/>
        <family val="2"/>
        <charset val="-122"/>
      </rPr>
      <t>AP81</t>
    </r>
  </si>
  <si>
    <r>
      <rPr>
        <sz val="8"/>
        <rFont val="Arial MT"/>
        <family val="2"/>
        <charset val="-122"/>
      </rPr>
      <t>DB+9</t>
    </r>
  </si>
  <si>
    <r>
      <rPr>
        <sz val="8"/>
        <rFont val="Arial MT"/>
        <family val="2"/>
        <charset val="-122"/>
      </rPr>
      <t>14°07'31"(RT)</t>
    </r>
  </si>
  <si>
    <r>
      <rPr>
        <sz val="8"/>
        <rFont val="Arial MT"/>
        <family val="2"/>
        <charset val="-122"/>
      </rPr>
      <t>81/1</t>
    </r>
  </si>
  <si>
    <t>Benching &amp; RC Required</t>
  </si>
  <si>
    <r>
      <rPr>
        <sz val="8"/>
        <rFont val="Arial MT"/>
        <family val="2"/>
        <charset val="-122"/>
      </rPr>
      <t>Cart Track,2Nos.WaterTank</t>
    </r>
  </si>
  <si>
    <r>
      <rPr>
        <sz val="8"/>
        <rFont val="Arial MT"/>
        <family val="2"/>
        <charset val="-122"/>
      </rPr>
      <t>81/2</t>
    </r>
  </si>
  <si>
    <r>
      <rPr>
        <sz val="8"/>
        <rFont val="Arial MT"/>
        <family val="2"/>
        <charset val="-122"/>
      </rPr>
      <t>81/3</t>
    </r>
  </si>
  <si>
    <r>
      <rPr>
        <sz val="8"/>
        <rFont val="Arial MT"/>
        <family val="2"/>
        <charset val="-122"/>
      </rPr>
      <t>81/4</t>
    </r>
  </si>
  <si>
    <r>
      <rPr>
        <sz val="8"/>
        <rFont val="Arial MT"/>
        <family val="2"/>
        <charset val="-122"/>
      </rPr>
      <t>WaterTank,11kV Line,Road,33kV Line</t>
    </r>
  </si>
  <si>
    <r>
      <rPr>
        <sz val="8"/>
        <rFont val="Arial MT"/>
        <family val="2"/>
        <charset val="-122"/>
      </rPr>
      <t>81/5</t>
    </r>
  </si>
  <si>
    <r>
      <rPr>
        <sz val="8"/>
        <rFont val="Arial MT"/>
        <family val="2"/>
        <charset val="-122"/>
      </rPr>
      <t>2Nos. 11kV Line</t>
    </r>
  </si>
  <si>
    <r>
      <rPr>
        <sz val="8"/>
        <rFont val="Arial MT"/>
        <family val="2"/>
        <charset val="-122"/>
      </rPr>
      <t>AP82</t>
    </r>
  </si>
  <si>
    <r>
      <rPr>
        <sz val="8"/>
        <rFont val="Arial MT"/>
        <family val="2"/>
        <charset val="-122"/>
      </rPr>
      <t>12°00'06"(LT)</t>
    </r>
  </si>
  <si>
    <r>
      <rPr>
        <sz val="8"/>
        <rFont val="Arial MT"/>
        <family val="2"/>
        <charset val="-122"/>
      </rPr>
      <t>82/1</t>
    </r>
  </si>
  <si>
    <r>
      <rPr>
        <sz val="8"/>
        <rFont val="Arial MT"/>
        <family val="2"/>
        <charset val="-122"/>
      </rPr>
      <t>82/2</t>
    </r>
  </si>
  <si>
    <r>
      <rPr>
        <sz val="8"/>
        <rFont val="Arial MT"/>
        <family val="2"/>
        <charset val="-122"/>
      </rPr>
      <t>AP83</t>
    </r>
  </si>
  <si>
    <r>
      <rPr>
        <sz val="8"/>
        <rFont val="Arial MT"/>
        <family val="2"/>
        <charset val="-122"/>
      </rPr>
      <t>14°21'11"(RT)</t>
    </r>
  </si>
  <si>
    <r>
      <rPr>
        <sz val="8"/>
        <rFont val="Arial MT"/>
        <family val="2"/>
        <charset val="-122"/>
      </rPr>
      <t>2Nos.Cart Track</t>
    </r>
  </si>
  <si>
    <r>
      <rPr>
        <sz val="8"/>
        <rFont val="Arial MT"/>
        <family val="2"/>
        <charset val="-122"/>
      </rPr>
      <t>83/1</t>
    </r>
  </si>
  <si>
    <r>
      <rPr>
        <sz val="8"/>
        <rFont val="Arial MT"/>
        <family val="2"/>
        <charset val="-122"/>
      </rPr>
      <t>AP84</t>
    </r>
  </si>
  <si>
    <r>
      <rPr>
        <sz val="8"/>
        <rFont val="Arial MT"/>
        <family val="2"/>
        <charset val="-122"/>
      </rPr>
      <t>DC+6</t>
    </r>
  </si>
  <si>
    <r>
      <rPr>
        <sz val="8"/>
        <rFont val="Arial MT"/>
        <family val="2"/>
        <charset val="-122"/>
      </rPr>
      <t>17°28'54"(LT)</t>
    </r>
  </si>
  <si>
    <r>
      <rPr>
        <sz val="8"/>
        <rFont val="Arial MT"/>
        <family val="2"/>
        <charset val="-122"/>
      </rPr>
      <t>AP85</t>
    </r>
  </si>
  <si>
    <r>
      <rPr>
        <sz val="8"/>
        <rFont val="Arial MT"/>
        <family val="2"/>
        <charset val="-122"/>
      </rPr>
      <t>26°43'01"(RT)</t>
    </r>
  </si>
  <si>
    <r>
      <rPr>
        <sz val="8"/>
        <rFont val="Arial MT"/>
        <family val="2"/>
        <charset val="-122"/>
      </rPr>
      <t>85/1</t>
    </r>
  </si>
  <si>
    <r>
      <rPr>
        <sz val="8"/>
        <rFont val="Arial MT"/>
        <family val="2"/>
        <charset val="-122"/>
      </rPr>
      <t>AP86</t>
    </r>
  </si>
  <si>
    <r>
      <rPr>
        <sz val="8"/>
        <rFont val="Arial MT"/>
        <family val="2"/>
        <charset val="-122"/>
      </rPr>
      <t>40°12'50"(LT)</t>
    </r>
  </si>
  <si>
    <r>
      <rPr>
        <sz val="8"/>
        <rFont val="Arial MT"/>
        <family val="2"/>
        <charset val="-122"/>
      </rPr>
      <t>86/1</t>
    </r>
  </si>
  <si>
    <r>
      <rPr>
        <sz val="8"/>
        <rFont val="Arial MT"/>
        <family val="2"/>
        <charset val="-122"/>
      </rPr>
      <t>11kV Line,2No.Cart Track</t>
    </r>
  </si>
  <si>
    <r>
      <rPr>
        <sz val="8"/>
        <rFont val="Arial MT"/>
        <family val="2"/>
        <charset val="-122"/>
      </rPr>
      <t>86/2</t>
    </r>
  </si>
  <si>
    <r>
      <rPr>
        <sz val="8"/>
        <rFont val="Arial MT"/>
        <family val="2"/>
        <charset val="-122"/>
      </rPr>
      <t>AP87</t>
    </r>
  </si>
  <si>
    <r>
      <rPr>
        <sz val="8"/>
        <rFont val="Arial MT"/>
        <family val="2"/>
        <charset val="-122"/>
      </rPr>
      <t>23°52'06"(RT)</t>
    </r>
  </si>
  <si>
    <r>
      <rPr>
        <sz val="8"/>
        <rFont val="Arial MT"/>
        <family val="2"/>
        <charset val="-122"/>
      </rPr>
      <t>87/1</t>
    </r>
  </si>
  <si>
    <r>
      <rPr>
        <sz val="8"/>
        <rFont val="Arial MT"/>
        <family val="2"/>
        <charset val="-122"/>
      </rPr>
      <t>87/2</t>
    </r>
  </si>
  <si>
    <r>
      <rPr>
        <sz val="8"/>
        <rFont val="Arial MT"/>
        <family val="2"/>
        <charset val="-122"/>
      </rPr>
      <t xml:space="preserve">Cart Track , </t>
    </r>
    <r>
      <rPr>
        <sz val="8"/>
        <rFont val="Arial"/>
        <family val="2"/>
      </rPr>
      <t>Benching Required 1m depth &amp; 5m Length</t>
    </r>
  </si>
  <si>
    <r>
      <rPr>
        <sz val="8"/>
        <rFont val="Arial MT"/>
        <family val="2"/>
        <charset val="-122"/>
      </rPr>
      <t>AP88</t>
    </r>
  </si>
  <si>
    <r>
      <rPr>
        <sz val="8"/>
        <rFont val="Arial MT"/>
        <family val="2"/>
        <charset val="-122"/>
      </rPr>
      <t>24°54'04"(RT)</t>
    </r>
  </si>
  <si>
    <r>
      <rPr>
        <sz val="8"/>
        <rFont val="Arial MT"/>
        <family val="2"/>
        <charset val="-122"/>
      </rPr>
      <t>AP89</t>
    </r>
  </si>
  <si>
    <r>
      <rPr>
        <sz val="8"/>
        <rFont val="Arial MT"/>
        <family val="2"/>
        <charset val="-122"/>
      </rPr>
      <t>24°07'20"(LT)</t>
    </r>
  </si>
  <si>
    <r>
      <rPr>
        <sz val="8"/>
        <rFont val="Arial MT"/>
        <family val="2"/>
        <charset val="-122"/>
      </rPr>
      <t>Road,Cart Track</t>
    </r>
  </si>
  <si>
    <r>
      <rPr>
        <sz val="8"/>
        <rFont val="Arial MT"/>
        <family val="2"/>
        <charset val="-122"/>
      </rPr>
      <t>89/1</t>
    </r>
  </si>
  <si>
    <r>
      <rPr>
        <sz val="8"/>
        <rFont val="Arial MT"/>
        <family val="2"/>
        <charset val="-122"/>
      </rPr>
      <t>2Nos.11kV Line</t>
    </r>
  </si>
  <si>
    <r>
      <rPr>
        <sz val="8"/>
        <rFont val="Arial MT"/>
        <family val="2"/>
        <charset val="-122"/>
      </rPr>
      <t>AP90</t>
    </r>
  </si>
  <si>
    <r>
      <rPr>
        <sz val="8"/>
        <rFont val="Arial MT"/>
        <family val="2"/>
        <charset val="-122"/>
      </rPr>
      <t>17°57'57"(RT)</t>
    </r>
  </si>
  <si>
    <r>
      <rPr>
        <sz val="8"/>
        <rFont val="Arial MT"/>
        <family val="2"/>
        <charset val="-122"/>
      </rPr>
      <t>90/1</t>
    </r>
  </si>
  <si>
    <r>
      <rPr>
        <sz val="8"/>
        <rFont val="Arial MT"/>
        <family val="2"/>
        <charset val="-122"/>
      </rPr>
      <t>2Nos. WaterTank,11kV Line,Cart Track</t>
    </r>
  </si>
  <si>
    <r>
      <rPr>
        <sz val="8"/>
        <rFont val="Arial MT"/>
        <family val="2"/>
        <charset val="-122"/>
      </rPr>
      <t>AP91</t>
    </r>
  </si>
  <si>
    <r>
      <rPr>
        <sz val="8"/>
        <rFont val="Arial MT"/>
        <family val="2"/>
        <charset val="-122"/>
      </rPr>
      <t>38°03'06"(LT)</t>
    </r>
  </si>
  <si>
    <r>
      <rPr>
        <sz val="8"/>
        <rFont val="Arial MT"/>
        <family val="2"/>
        <charset val="-122"/>
      </rPr>
      <t>91/1</t>
    </r>
  </si>
  <si>
    <r>
      <rPr>
        <sz val="8"/>
        <rFont val="Arial MT"/>
        <family val="2"/>
        <charset val="-122"/>
      </rPr>
      <t>91/2</t>
    </r>
  </si>
  <si>
    <r>
      <rPr>
        <sz val="8"/>
        <rFont val="Arial MT"/>
        <family val="2"/>
        <charset val="-122"/>
      </rPr>
      <t>Cart Track,11kV Line</t>
    </r>
  </si>
  <si>
    <r>
      <rPr>
        <sz val="8"/>
        <rFont val="Arial MT"/>
        <family val="2"/>
        <charset val="-122"/>
      </rPr>
      <t>91/3</t>
    </r>
  </si>
  <si>
    <r>
      <rPr>
        <sz val="8"/>
        <rFont val="Arial MT"/>
        <family val="2"/>
        <charset val="-122"/>
      </rPr>
      <t>AP92</t>
    </r>
  </si>
  <si>
    <r>
      <rPr>
        <sz val="8"/>
        <rFont val="Arial MT"/>
        <family val="2"/>
        <charset val="-122"/>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</si>
  <si>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</si>
  <si>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</si>
  <si>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</si>
  <si>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</si>
  <si>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</si>
  <si>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</si>
  <si>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</si>
  <si>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</si>
  <si>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</si>
  <si>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</si>
  <si>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</si>
  <si>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</si>
  <si>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</si>
  <si>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</si>
  <si>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</si>
  <si>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</si>
  <si>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</si>
  <si>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</si>
  <si>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</si>
  <si>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</si>
  <si>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</si>
  <si>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</si>
  <si>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</si>
  <si>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</si>
  <si>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</si>
  <si>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</si>
  <si>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</si>
  <si>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</si>
  <si>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</si>
  <si>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</si>
  <si>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</si>
  <si>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</si>
  <si>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</si>
  <si>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</si>
  <si>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</si>
  <si>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</si>
  <si>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</si>
  <si>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</si>
  <si>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</si>
  <si>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</si>
  <si>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</si>
  <si>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</si>
  <si>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</si>
  <si>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</si>
  <si>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</si>
  <si>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</si>
  <si>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</si>
  <si>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</si>
  <si>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</si>
  <si>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</si>
  <si>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</si>
  <si>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</si>
  <si>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</si>
  <si>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</si>
  <si>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</si>
  <si>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</si>
  <si>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</si>
  <si>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</si>
  <si>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</si>
  <si>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</si>
  <si>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</si>
  <si>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</si>
  <si>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</si>
  <si>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</si>
  <si>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</si>
  <si>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</si>
  <si>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</si>
  <si>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</si>
  <si>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</si>
  <si>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</si>
  <si>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</si>
  <si>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</si>
  <si>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</si>
  <si>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</si>
  <si>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</si>
  <si>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</si>
  <si>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</si>
  <si>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</si>
  <si>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</si>
  <si>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</si>
  <si>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</si>
  <si>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</si>
  <si>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</si>
  <si>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</si>
  <si>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</si>
  <si>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</si>
  <si>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</si>
  <si>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</si>
  <si>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</si>
  <si>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</si>
  <si>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</si>
  <si>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</si>
  <si>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</si>
  <si>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</si>
  <si>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</si>
  <si>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</si>
  <si>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</si>
  <si>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</si>
  <si>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</si>
  <si>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</si>
  <si>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</si>
  <si>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</si>
  <si>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</si>
  <si>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</si>
  <si>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</si>
  <si>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</si>
  <si>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</si>
  <si>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</si>
  <si>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</si>
  <si>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</si>
  <si>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</si>
  <si>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</si>
  <si>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</si>
  <si>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</si>
  <si>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</si>
  <si>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</si>
  <si>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</si>
  <si>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</si>
  <si>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</si>
  <si>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</si>
  <si>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</si>
  <si>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</si>
  <si>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</si>
  <si>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</si>
  <si>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</si>
  <si>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</si>
  <si>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</si>
  <si>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</si>
  <si>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</si>
  <si>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</si>
  <si>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</si>
  <si>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</si>
  <si>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</si>
  <si>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</si>
  <si>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</si>
  <si>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</si>
  <si>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</si>
  <si>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</si>
  <si>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</si>
  <si>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</si>
  <si>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</si>
  <si>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</si>
  <si>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</si>
  <si>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</si>
  <si>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</si>
  <si>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</si>
  <si>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</si>
  <si>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</si>
  <si>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</si>
  <si>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</si>
  <si>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</si>
  <si>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</si>
  <si>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</si>
  <si>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</si>
  <si>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</si>
  <si>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</si>
  <si>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</si>
  <si>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</si>
  <si>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</si>
  <si>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</si>
  <si>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</si>
  <si>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</si>
  <si>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</si>
  <si>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</si>
  <si>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</si>
  <si>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</si>
  <si>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</si>
  <si>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</si>
  <si>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</si>
  <si>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</si>
  <si>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</si>
  <si>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</si>
  <si>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</si>
  <si>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</si>
  <si>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</si>
  <si>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</si>
  <si>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</si>
  <si>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</si>
  <si>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</si>
  <si>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</si>
  <si>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</si>
  <si>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</si>
  <si>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</si>
  <si>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</si>
  <si>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</si>
  <si>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</si>
  <si>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</si>
  <si>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</si>
  <si>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</si>
  <si>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</si>
  <si>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</si>
  <si>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</si>
  <si>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</si>
  <si>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</si>
  <si>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</si>
  <si>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</si>
  <si>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</si>
  <si>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</si>
  <si>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</si>
  <si>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</si>
  <si>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</si>
  <si>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</si>
  <si>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</si>
  <si>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</si>
  <si>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</si>
  <si>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</si>
  <si>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</si>
  <si>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</si>
  <si>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</si>
  <si>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</si>
  <si>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</si>
  <si>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</si>
  <si>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</si>
  <si>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</si>
  <si>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</si>
  <si>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</si>
  <si>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</si>
  <si>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</si>
  <si>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</si>
  <si>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</si>
  <si>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</si>
  <si>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</si>
  <si>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</si>
  <si>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</si>
  <si>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</si>
  <si>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</si>
  <si>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</si>
  <si>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</si>
  <si>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</si>
  <si>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</si>
  <si>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</si>
  <si>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</si>
  <si>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</si>
  <si>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</si>
  <si>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</si>
  <si>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</si>
  <si>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</si>
  <si>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</si>
  <si>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</si>
  <si>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</si>
  <si>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</si>
  <si>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</si>
  <si>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</si>
  <si>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</si>
  <si>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</si>
  <si>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</si>
  <si>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</si>
  <si>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</si>
  <si>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</si>
  <si>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</si>
  <si>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</si>
  <si>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</si>
  <si>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</si>
  <si>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</si>
  <si>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</si>
  <si>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</si>
  <si>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</si>
  <si>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</si>
  <si>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</si>
  <si>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</si>
  <si>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</si>
  <si>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</si>
  <si>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</si>
  <si>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</si>
  <si>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</si>
  <si>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</si>
  <si>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</si>
  <si>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</si>
  <si>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</si>
  <si>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</si>
  <si>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</si>
  <si>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</si>
  <si>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</si>
  <si>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</si>
  <si>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</si>
  <si>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</si>
  <si>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</si>
  <si>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</si>
  <si>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</si>
  <si>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</si>
  <si>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</si>
  <si>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</si>
  <si>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</si>
  <si>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</si>
  <si>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</si>
  <si>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</si>
  <si>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</si>
  <si>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</si>
  <si>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</si>
  <si>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</si>
  <si>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</si>
  <si>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</si>
  <si>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</si>
  <si>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</si>
  <si>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</si>
  <si>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</si>
  <si>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</si>
  <si>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</si>
  <si>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</si>
  <si>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</si>
  <si>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</si>
  <si>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</si>
  <si>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</si>
  <si>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</si>
  <si>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</si>
  <si>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</si>
  <si>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</si>
  <si>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</si>
  <si>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</si>
  <si>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</si>
  <si>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</si>
  <si>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</si>
  <si>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</si>
  <si>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</si>
  <si>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</si>
  <si>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</si>
  <si>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</si>
  <si>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</si>
  <si>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</si>
  <si>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</si>
  <si>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</si>
  <si>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</si>
  <si>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</si>
  <si>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</si>
  <si>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</si>
  <si>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</si>
  <si>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</si>
  <si>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</si>
  <si>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</si>
  <si>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</si>
  <si>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</si>
  <si>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</si>
  <si>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</si>
  <si>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</si>
  <si>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</si>
  <si>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</si>
  <si>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</si>
  <si>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</si>
  <si>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</si>
  <si>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</si>
  <si>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</si>
  <si>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</si>
  <si>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</si>
  <si>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</si>
  <si>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</si>
  <si>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</si>
  <si>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</si>
  <si>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</si>
  <si>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</si>
  <si>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</si>
  <si>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</si>
  <si>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</si>
  <si>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</si>
  <si>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</si>
  <si>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</si>
  <si>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</si>
  <si>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</si>
  <si>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</si>
  <si>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</si>
  <si>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</si>
  <si>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</si>
  <si>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</si>
  <si>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</si>
  <si>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</si>
  <si>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</si>
  <si>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</si>
  <si>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</si>
  <si>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</si>
  <si>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</si>
  <si>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</si>
  <si>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</si>
  <si>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</si>
  <si>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</si>
  <si>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</si>
  <si>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</si>
  <si>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</si>
  <si>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</si>
  <si>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</si>
  <si>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</si>
  <si>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</si>
  <si>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</si>
  <si>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</si>
  <si>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</si>
  <si>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</si>
  <si>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</si>
  <si>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</si>
  <si>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</si>
  <si>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</si>
  <si>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</si>
  <si>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</si>
  <si>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</si>
  <si>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</si>
  <si>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</si>
  <si>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</si>
  <si>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</si>
  <si>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</si>
  <si>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</si>
  <si>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</si>
  <si>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</si>
  <si>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</si>
  <si>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</si>
  <si>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</si>
  <si>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</si>
  <si>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</si>
  <si>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</si>
  <si>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</si>
  <si>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</si>
  <si>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</si>
  <si>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</si>
  <si>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</si>
  <si>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</si>
  <si>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</si>
  <si>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</si>
  <si>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</si>
  <si>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</si>
  <si>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</si>
  <si>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</si>
  <si>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</si>
  <si>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</si>
  <si>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</si>
  <si>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</si>
  <si>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</si>
  <si>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</si>
  <si>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</si>
  <si>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</si>
  <si>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</si>
  <si>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</si>
  <si>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</si>
  <si>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</si>
  <si>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</si>
  <si>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</si>
  <si>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</si>
  <si>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</si>
  <si>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</si>
  <si>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</si>
  <si>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</si>
  <si>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</si>
  <si>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</si>
  <si>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</si>
  <si>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</si>
  <si>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</si>
  <si>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</si>
  <si>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</si>
  <si>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</si>
  <si>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</si>
  <si>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</si>
  <si>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</si>
  <si>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</si>
  <si>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</si>
  <si>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</si>
  <si>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</si>
  <si>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</si>
  <si>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</si>
  <si>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</si>
  <si>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</si>
  <si>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</si>
  <si>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</si>
  <si>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</si>
  <si>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</si>
  <si>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</si>
  <si>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</si>
  <si>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</si>
  <si>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</si>
  <si>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</si>
  <si>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</si>
  <si>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</si>
  <si>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</si>
  <si>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</si>
  <si>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</si>
  <si>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</si>
  <si>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</si>
  <si>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</si>
  <si>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</si>
  <si>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</si>
  <si>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</si>
  <si>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</si>
  <si>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</si>
  <si>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</si>
  <si>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</si>
  <si>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</si>
  <si>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</si>
  <si>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</si>
  <si>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</si>
  <si>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</si>
  <si>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</si>
  <si>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</si>
  <si>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</si>
  <si>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</si>
  <si>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</si>
  <si>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</si>
  <si>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</si>
  <si>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</si>
  <si>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</si>
  <si>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</si>
  <si>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</si>
  <si>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</si>
  <si>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</si>
  <si>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</si>
  <si>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</si>
  <si>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</si>
  <si>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</si>
  <si>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</si>
  <si>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</si>
  <si>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</si>
  <si>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</si>
  <si>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</si>
  <si>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</si>
  <si>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</si>
  <si>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</si>
  <si>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</si>
  <si>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</si>
  <si>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</si>
  <si>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</si>
  <si>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</si>
  <si>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</si>
  <si>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</si>
  <si>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</si>
  <si>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</si>
  <si>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</si>
  <si>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</si>
  <si>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</si>
  <si>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</si>
  <si>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</si>
  <si>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</si>
  <si>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</si>
  <si>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</si>
  <si>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</si>
  <si>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</si>
  <si>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</si>
  <si>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</si>
  <si>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</si>
  <si>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</si>
  <si>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</si>
  <si>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</si>
  <si>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</si>
  <si>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</si>
  <si>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</si>
  <si>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</si>
  <si>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</si>
  <si>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</si>
  <si>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</si>
  <si>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</si>
  <si>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</si>
  <si>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</si>
  <si>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</si>
  <si>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</si>
  <si>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</si>
  <si>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</si>
  <si>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</si>
  <si>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</si>
  <si>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</si>
  <si>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</si>
  <si>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</si>
  <si>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</si>
  <si>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</si>
  <si>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</si>
  <si>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</si>
  <si>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</si>
  <si>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</si>
  <si>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</si>
  <si>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</si>
  <si>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</si>
  <si>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</si>
  <si>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</si>
  <si>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</si>
  <si>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</si>
  <si>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</si>
  <si>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</si>
  <si>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</si>
  <si>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</si>
  <si>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</si>
  <si>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</si>
  <si>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</si>
  <si>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</si>
  <si>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</si>
  <si>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</si>
  <si>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</si>
  <si>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</si>
  <si>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</si>
  <si>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</si>
  <si>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</si>
  <si>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</si>
  <si>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</si>
  <si>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</si>
  <si>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</si>
  <si>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</si>
  <si>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</si>
  <si>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</si>
  <si>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</si>
  <si>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</si>
  <si>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</si>
  <si>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</si>
  <si>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</si>
  <si>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</si>
  <si>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</si>
  <si>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</si>
  <si>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</si>
  <si>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</si>
  <si>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</si>
  <si>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</si>
  <si>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</si>
  <si>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</si>
  <si>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</si>
  <si>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</si>
  <si>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</si>
  <si>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</si>
  <si>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</si>
  <si>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</si>
  <si>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</si>
  <si>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</si>
  <si>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</si>
  <si>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</si>
  <si>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</si>
  <si>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</si>
  <si>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</si>
  <si>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</si>
  <si>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</si>
  <si>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</si>
  <si>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</si>
  <si>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</si>
  <si>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</si>
  <si>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</si>
  <si>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</si>
  <si>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</si>
  <si>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</si>
  <si>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</si>
  <si>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</si>
  <si>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</si>
  <si>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</si>
  <si>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</si>
  <si>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</si>
  <si>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</si>
  <si>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</si>
  <si>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</si>
  <si>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</si>
  <si>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</si>
  <si>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</si>
  <si>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</si>
  <si>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</si>
  <si>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</si>
  <si>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</si>
  <si>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</si>
  <si>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</si>
  <si>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</si>
  <si>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</si>
  <si>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</si>
  <si>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</si>
  <si>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</si>
  <si>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</si>
  <si>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</si>
  <si>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</si>
  <si>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</si>
  <si>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</si>
  <si>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</si>
  <si>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</si>
  <si>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</si>
  <si>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</si>
  <si>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</si>
  <si>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</si>
  <si>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</si>
  <si>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</si>
  <si>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</si>
  <si>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</si>
  <si>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</si>
  <si>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</si>
  <si>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</si>
  <si>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</si>
  <si>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</si>
  <si>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</si>
  <si>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</si>
  <si>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</si>
  <si>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</si>
  <si>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</si>
  <si>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</si>
  <si>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</si>
  <si>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</si>
  <si>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</si>
  <si>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</si>
  <si>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</si>
  <si>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</si>
  <si>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</si>
  <si>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</si>
  <si>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</si>
  <si>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</si>
  <si>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</si>
  <si>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</si>
  <si>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</si>
  <si>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</si>
  <si>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</si>
  <si>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</si>
  <si>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</si>
  <si>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</si>
  <si>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</si>
  <si>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</si>
  <si>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</si>
  <si>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</si>
  <si>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</si>
  <si>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</si>
  <si>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</si>
  <si>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</si>
  <si>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</si>
  <si>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</si>
  <si>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</si>
  <si>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</si>
  <si>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</si>
  <si>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</si>
  <si>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</si>
  <si>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</si>
  <si>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</si>
  <si>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</si>
  <si>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</si>
  <si>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</si>
  <si>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</si>
  <si>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</si>
  <si>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</si>
  <si>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</si>
  <si>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</si>
  <si>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</si>
  <si>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</si>
  <si>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</si>
  <si>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</si>
  <si>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</si>
  <si>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</si>
  <si>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</si>
  <si>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</si>
  <si>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</si>
  <si>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</si>
  <si>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</si>
  <si>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</si>
  <si>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</si>
  <si>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</si>
  <si>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</si>
  <si>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</si>
  <si>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</si>
  <si>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</si>
  <si>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</si>
  <si>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</si>
  <si>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</si>
  <si>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</si>
  <si>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</si>
  <si>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</si>
  <si>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</si>
  <si>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</si>
  <si>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</si>
  <si>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</si>
  <si>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</si>
  <si>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</si>
  <si>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</si>
  <si>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</si>
  <si>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</si>
  <si>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</si>
  <si>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</si>
  <si>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</si>
  <si>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</si>
  <si>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</si>
  <si>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</si>
  <si>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</si>
  <si>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</si>
  <si>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</si>
  <si>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</si>
  <si>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</si>
  <si>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</si>
  <si>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</si>
  <si>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</si>
  <si>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</si>
  <si>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</si>
  <si>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</si>
  <si>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</si>
  <si>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</si>
  <si>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</si>
  <si>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</si>
  <si>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</si>
  <si>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</si>
  <si>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</si>
  <si>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</si>
  <si>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</si>
  <si>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</si>
  <si>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</si>
  <si>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</si>
  <si>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</si>
  <si>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</si>
  <si>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</si>
  <si>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</si>
  <si>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</si>
  <si>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</si>
  <si>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</si>
  <si>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</si>
  <si>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</si>
  <si>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</si>
  <si>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</si>
  <si>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</si>
  <si>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</si>
  <si>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</si>
  <si>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</si>
  <si>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</si>
  <si>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</si>
  <si>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</si>
  <si>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</si>
  <si>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</si>
  <si>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</si>
  <si>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</si>
  <si>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</si>
  <si>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</si>
  <si>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</si>
  <si>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</si>
  <si>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</si>
  <si>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</si>
  <si>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</si>
  <si>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</si>
  <si>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</si>
  <si>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</si>
  <si>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</si>
  <si>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</si>
  <si>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</si>
  <si>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</si>
  <si>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</si>
  <si>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</si>
  <si>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</si>
  <si>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</si>
  <si>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</si>
  <si>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</si>
  <si>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</si>
  <si>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</si>
  <si>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</si>
  <si>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</si>
  <si>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</si>
  <si>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</si>
  <si>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</si>
  <si>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</si>
  <si>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</si>
  <si>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</si>
  <si>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</si>
  <si>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</si>
  <si>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</si>
  <si>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</si>
  <si>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</si>
  <si>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</si>
  <si>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</si>
  <si>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</si>
  <si>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</si>
  <si>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</si>
  <si>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</si>
  <si>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</si>
  <si>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</si>
  <si>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</si>
  <si>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</si>
  <si>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</si>
  <si>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</si>
  <si>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</si>
  <si>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</si>
  <si>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</si>
  <si>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</si>
  <si>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</si>
  <si>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</si>
  <si>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</si>
  <si>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</si>
  <si>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</si>
  <si>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</si>
  <si>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</si>
  <si>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</si>
  <si>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</si>
  <si>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</si>
  <si>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</si>
  <si>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</si>
  <si>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</si>
  <si>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</si>
  <si>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</si>
  <si>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</si>
  <si>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</si>
  <si>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</si>
  <si>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</si>
  <si>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</si>
  <si>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</si>
  <si>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</si>
  <si>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</si>
  <si>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</si>
  <si>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</si>
  <si>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</si>
  <si>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</si>
  <si>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</si>
  <si>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</si>
  <si>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</si>
  <si>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</si>
  <si>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</si>
  <si>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</si>
  <si>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</si>
  <si>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Plan For APR'25</t>
  </si>
  <si>
    <t>Progress in APR'25</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</si>
  <si>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</si>
  <si>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</si>
  <si>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</si>
  <si>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</si>
  <si>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</si>
  <si>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</si>
  <si>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</si>
  <si>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</si>
  <si>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</si>
  <si>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</si>
  <si>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</si>
  <si>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</si>
  <si>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</si>
  <si>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</si>
  <si>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</si>
  <si>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</si>
  <si>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</si>
  <si>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</si>
  <si>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</si>
  <si>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</si>
  <si>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</si>
  <si>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</si>
  <si>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</si>
  <si>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</si>
  <si>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</si>
  <si>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</si>
  <si>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</si>
  <si>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</si>
  <si>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</si>
  <si>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</si>
  <si>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</si>
  <si>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</si>
  <si>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</si>
  <si>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</si>
  <si>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</si>
  <si>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</si>
  <si>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</si>
  <si>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</si>
  <si>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</si>
  <si>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</si>
  <si>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</si>
  <si>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</si>
  <si>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</si>
  <si>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</si>
  <si>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</si>
  <si>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</si>
  <si>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</si>
  <si>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</si>
  <si>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</si>
  <si>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</si>
  <si>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</si>
  <si>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</si>
  <si>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</si>
  <si>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</si>
  <si>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</si>
  <si>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</si>
  <si>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</si>
  <si>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</si>
  <si>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</si>
  <si>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</si>
  <si>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</si>
  <si>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</si>
  <si>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</si>
  <si>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</si>
  <si>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</si>
  <si>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</si>
  <si>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</si>
  <si>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</si>
  <si>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</si>
  <si>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</si>
  <si>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</si>
  <si>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</si>
  <si>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</si>
  <si>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</si>
  <si>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</si>
  <si>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</si>
  <si>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</si>
  <si>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</si>
  <si>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</si>
  <si>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</si>
  <si>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</si>
  <si>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</si>
  <si>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</si>
  <si>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</si>
  <si>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</si>
  <si>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</si>
  <si>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</si>
  <si>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</si>
  <si>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</si>
  <si>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</si>
  <si>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</si>
  <si>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</si>
  <si>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</si>
  <si>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</si>
  <si>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</si>
  <si>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</si>
  <si>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</si>
  <si>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</si>
  <si>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</si>
  <si>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</si>
  <si>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</si>
  <si>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</si>
  <si>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</si>
  <si>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</si>
  <si>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</si>
  <si>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</si>
  <si>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</si>
  <si>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</si>
  <si>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</si>
  <si>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</si>
  <si>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</si>
  <si>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</si>
  <si>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</si>
  <si>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</si>
  <si>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</si>
  <si>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</si>
  <si>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</si>
  <si>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</si>
  <si>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</si>
  <si>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</si>
  <si>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</si>
  <si>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</si>
  <si>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</si>
  <si>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</si>
  <si>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</si>
  <si>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</si>
  <si>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</si>
  <si>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</si>
  <si>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one Leg  (ROW) Pending</t>
  </si>
  <si>
    <t>Excavetion Done</t>
  </si>
  <si>
    <t>lo</t>
  </si>
  <si>
    <t>Ere WIP LO: 2/1</t>
  </si>
  <si>
    <t>Mr.ALOK SINHA</t>
  </si>
  <si>
    <t>Mr.Amartya sarkar</t>
  </si>
  <si>
    <t>Mr. N K Gupta</t>
  </si>
  <si>
    <t>Mr.ALOK JANA   Mr.VARUN TYAGI</t>
  </si>
  <si>
    <t>Today Complete-Nil              WIP -2/1 (LO)</t>
  </si>
  <si>
    <t xml:space="preserve">FDN WIP LI :  4/4  </t>
  </si>
  <si>
    <t>FDN WIP LO : 7/0, 3/2, 3/4, 3/5</t>
  </si>
  <si>
    <t>Frustum Next: Chimney</t>
  </si>
  <si>
    <t xml:space="preserve">Today Complete-NIL   WIP- 4/4  (LI)  &amp; 3/2, 3/4, 3/5 &amp; 7/0(ROW) (LO) </t>
  </si>
  <si>
    <t>Prop set  Tomorrow's Plan: PCC, Steel binding</t>
  </si>
  <si>
    <t>Excavation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</si>
</sst>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157">
    <font>
      <sz val="11"/>
      <color theme="1"/>
      <name val="Calibri"/>
      <family val="2"/>
      <charset val="-122"/>
      <scheme val="minor"/>
    </font>
    <font>
      <sz val="10"/>
      <color theme="1"/>
      <name val="Arial"/>
      <family val="2"/>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val="single"/>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family val="2"/>
      <charset val="-122"/>
    </font>
    <font>
      <sz val="8"/>
      <color rgb="FF000000"/>
      <name val="Arial MT"/>
      <family val="2"/>
      <charset val="-122"/>
    </font>
    <font>
      <b/>
      <sz val="11"/>
      <color theme="1"/>
      <name val="Calibri"/>
      <family val="2"/>
      <scheme val="minor"/>
    </font>
    <font>
      <sz val="10"/>
      <color rgb="FF000000"/>
      <name val="Times New Roman"/>
      <family val="1"/>
    </font>
    <font>
      <sz val="9"/>
      <color rgb="FF000000"/>
      <name val="Arial MT"/>
      <family val="2"/>
      <charset val="-122"/>
    </font>
    <font>
      <sz val="9"/>
      <color rgb="FF000000"/>
      <name val="Times New Roman"/>
      <family val="1"/>
    </font>
    <font>
      <b/>
      <sz val="10"/>
      <color rgb="FF000000"/>
      <name val="Times New Roman"/>
      <family val="1"/>
    </font>
    <font>
      <b/>
      <sz val="12"/>
      <color theme="1"/>
      <name val="Calibri"/>
      <family val="2"/>
      <scheme val="minor"/>
    </font>
    <font>
      <b/>
      <u val="single"/>
      <sz val="11"/>
      <name val="Arial"/>
      <family val="2"/>
    </font>
    <font>
      <b/>
      <u val="single"/>
      <sz val="11"/>
      <color indexed="8"/>
      <name val="Arial"/>
      <family val="2"/>
    </font>
    <font>
      <b/>
      <sz val="11"/>
      <color indexed="8"/>
      <name val="Arial"/>
      <family val="2"/>
    </font>
    <font>
      <b/>
      <sz val="14"/>
      <color indexed="8"/>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val="single"/>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b/>
      <sz val="11"/>
      <color theme="0"/>
      <name val="Calibri"/>
      <family val="2"/>
      <scheme val="minor"/>
    </font>
    <font>
      <sz val="11"/>
      <color rgb="FF006100"/>
      <name val="Calibri"/>
      <family val="2"/>
      <scheme val="minor"/>
    </font>
    <font>
      <sz val="12"/>
      <color indexed="8"/>
      <name val="Verdana"/>
      <family val="2"/>
    </font>
    <font>
      <sz val="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val="single"/>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b/>
      <sz val="8"/>
      <color rgb="FF000000"/>
      <name val="Calibri"/>
      <family val="2"/>
      <scheme val="minor"/>
    </font>
    <font>
      <b/>
      <sz val="8"/>
      <name val="Calibri"/>
      <family val="2"/>
      <scheme val="minor"/>
    </font>
    <font>
      <b/>
      <sz val="8"/>
      <name val="Arial"/>
      <family val="2"/>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0">
    <fill>
      <patternFill patternType="none"/>
    </fill>
    <fill>
      <patternFill patternType="gray125"/>
    </fill>
    <fill>
      <patternFill patternType="solid">
        <fgColor rgb="FFA5A5A5"/>
        <bgColor indexed="64"/>
      </patternFill>
    </fill>
    <fill>
      <patternFill patternType="solid">
        <fgColor rgb="FFC6EFCE"/>
        <bgColor indexed="64"/>
      </patternFill>
    </fill>
    <fill>
      <patternFill patternType="solid">
        <fgColor theme="4" tint="0.799950003623962"/>
        <bgColor indexed="64"/>
      </patternFill>
    </fill>
    <fill>
      <patternFill patternType="solid">
        <fgColor indexed="55"/>
        <bgColor indexed="64"/>
      </patternFill>
    </fill>
    <fill>
      <patternFill patternType="solid">
        <fgColor theme="3" tint="-0.249970003962517"/>
        <bgColor indexed="64"/>
      </patternFill>
    </fill>
    <fill>
      <patternFill patternType="solid">
        <fgColor theme="0"/>
        <bgColor indexed="64"/>
      </patternFill>
    </fill>
    <fill>
      <patternFill patternType="solid">
        <fgColor theme="3" tint="0.899959981441498"/>
        <bgColor indexed="64"/>
      </patternFill>
    </fill>
    <fill>
      <patternFill patternType="solid">
        <fgColor theme="2"/>
        <bgColor indexed="64"/>
      </patternFill>
    </fill>
    <fill>
      <patternFill patternType="solid">
        <fgColor rgb="FFFFFF00"/>
        <bgColor indexed="64"/>
      </patternFill>
    </fill>
    <fill>
      <patternFill patternType="solid">
        <fgColor theme="6"/>
        <bgColor indexed="64"/>
      </patternFill>
    </fill>
    <fill>
      <patternFill patternType="solid">
        <fgColor theme="6" tint="0.599990010261536"/>
        <bgColor indexed="64"/>
      </patternFill>
    </fill>
    <fill>
      <patternFill patternType="solid">
        <fgColor rgb="FF00B050"/>
        <bgColor indexed="64"/>
      </patternFill>
    </fill>
    <fill>
      <patternFill patternType="solid">
        <fgColor theme="4" tint="0.399949997663498"/>
        <bgColor indexed="64"/>
      </patternFill>
    </fill>
    <fill>
      <patternFill patternType="solid">
        <fgColor theme="1" tint="0.0499899983406067"/>
        <bgColor indexed="64"/>
      </patternFill>
    </fill>
    <fill>
      <patternFill patternType="solid">
        <fgColor rgb="FFFF0000"/>
        <bgColor indexed="64"/>
      </patternFill>
    </fill>
    <fill>
      <patternFill patternType="solid">
        <fgColor rgb="FF66FFFF"/>
        <bgColor indexed="64"/>
      </patternFill>
    </fill>
    <fill>
      <patternFill patternType="solid">
        <fgColor theme="3" tint="0.799950003623962"/>
        <bgColor indexed="64"/>
      </patternFill>
    </fill>
    <fill>
      <patternFill patternType="solid">
        <fgColor rgb="FF92D050"/>
        <bgColor indexed="64"/>
      </patternFill>
    </fill>
    <fill>
      <patternFill patternType="solid">
        <fgColor theme="0" tint="-0.149959996342659"/>
        <bgColor indexed="64"/>
      </patternFill>
    </fill>
    <fill>
      <patternFill patternType="solid">
        <fgColor theme="5" tint="0.599990010261536"/>
        <bgColor indexed="64"/>
      </patternFill>
    </fill>
    <fill>
      <patternFill patternType="solid">
        <fgColor theme="0" tint="-0.149990007281303"/>
        <bgColor indexed="64"/>
      </patternFill>
    </fill>
    <fill>
      <patternFill patternType="solid">
        <fgColor rgb="FF00B0F0"/>
        <bgColor indexed="64"/>
      </patternFill>
    </fill>
    <fill>
      <patternFill patternType="solid">
        <fgColor theme="9"/>
        <bgColor indexed="64"/>
      </patternFill>
    </fill>
    <fill>
      <patternFill patternType="solid">
        <fgColor rgb="FFFFFFFF"/>
        <bgColor indexed="64"/>
      </patternFill>
    </fill>
    <fill>
      <patternFill patternType="solid">
        <fgColor theme="8"/>
        <bgColor indexed="64"/>
      </patternFill>
    </fill>
    <fill>
      <patternFill patternType="solid">
        <fgColor theme="2" tint="-0.0999699980020523"/>
        <bgColor indexed="64"/>
      </patternFill>
    </fill>
    <fill>
      <patternFill patternType="solid">
        <fgColor theme="9" tint="0.599990010261536"/>
        <bgColor indexed="64"/>
      </patternFill>
    </fill>
    <fill>
      <patternFill patternType="solid">
        <fgColor rgb="FF9BC2E6"/>
        <bgColor indexed="64"/>
      </patternFill>
    </fill>
    <fill>
      <patternFill patternType="solid">
        <fgColor theme="1"/>
        <bgColor indexed="64"/>
      </patternFill>
    </fill>
    <fill>
      <patternFill patternType="solid">
        <fgColor theme="4" tint="0.599990010261536"/>
        <bgColor indexed="64"/>
      </patternFill>
    </fill>
    <fill>
      <patternFill patternType="solid">
        <fgColor rgb="FFF4BAC6"/>
        <bgColor indexed="64"/>
      </patternFill>
    </fill>
    <fill>
      <patternFill patternType="solid">
        <fgColor theme="0" tint="-0.0499799996614456"/>
        <bgColor indexed="64"/>
      </patternFill>
    </fill>
    <fill>
      <patternFill patternType="solid">
        <fgColor rgb="FFE6B9B8"/>
        <bgColor indexed="64"/>
      </patternFill>
    </fill>
    <fill>
      <patternFill patternType="solid">
        <fgColor theme="5" tint="0.399980008602142"/>
        <bgColor indexed="64"/>
      </patternFill>
    </fill>
    <fill>
      <patternFill patternType="solid">
        <fgColor theme="5" tint="0.399949997663498"/>
        <bgColor indexed="64"/>
      </patternFill>
    </fill>
    <fill>
      <patternFill patternType="solid">
        <fgColor theme="7" tint="0.799979984760284"/>
        <bgColor indexed="64"/>
      </patternFill>
    </fill>
    <fill>
      <patternFill patternType="solid">
        <fgColor theme="9" tint="0.799979984760284"/>
        <bgColor indexed="64"/>
      </patternFill>
    </fill>
    <fill>
      <patternFill patternType="solid">
        <fgColor theme="3" tint="0.599990010261536"/>
        <bgColor indexed="64"/>
      </patternFill>
    </fill>
  </fills>
  <borders count="80">
    <border>
      <left/>
      <right/>
      <top/>
      <bottom/>
      <diagonal/>
    </border>
    <border>
      <left style="double">
        <color rgb="FF3F3F3F"/>
      </left>
      <right style="double">
        <color rgb="FF3F3F3F"/>
      </right>
      <top style="double">
        <color rgb="FF3F3F3F"/>
      </top>
      <bottom style="double">
        <color rgb="FF3F3F3F"/>
      </bottom>
    </border>
    <border>
      <left style="double">
        <color indexed="63"/>
      </left>
      <right style="double">
        <color indexed="63"/>
      </right>
      <top style="double">
        <color indexed="63"/>
      </top>
      <bottom style="double">
        <color indexed="63"/>
      </bottom>
    </border>
    <border>
      <left style="thin">
        <color theme="0"/>
      </left>
      <right style="thin">
        <color theme="0"/>
      </right>
      <top style="thin">
        <color auto="1"/>
      </top>
      <bottom style="thin">
        <color theme="0"/>
      </bottom>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
      <left style="medium">
        <color auto="1"/>
      </left>
      <right style="thin">
        <color auto="1"/>
      </right>
      <top style="medium">
        <color auto="1"/>
      </top>
      <bottom style="thin">
        <color auto="1"/>
      </bottom>
    </border>
    <border>
      <left style="thin">
        <color auto="1"/>
      </left>
      <right style="thin">
        <color auto="1"/>
      </right>
      <top style="medium">
        <color auto="1"/>
      </top>
      <bottom style="thin">
        <color auto="1"/>
      </bottom>
    </border>
    <border>
      <left style="medium">
        <color auto="1"/>
      </left>
      <right style="thin">
        <color auto="1"/>
      </right>
      <top style="thin">
        <color auto="1"/>
      </top>
      <bottom style="thin">
        <color auto="1"/>
      </bottom>
    </border>
    <border>
      <left style="thin">
        <color auto="1"/>
      </left>
      <right style="thin">
        <color auto="1"/>
      </right>
      <top style="thin">
        <color auto="1"/>
      </top>
      <bottom style="medium">
        <color auto="1"/>
      </bottom>
    </border>
    <border>
      <left style="thin">
        <color auto="1"/>
      </left>
      <right style="medium">
        <color auto="1"/>
      </right>
      <top style="medium">
        <color auto="1"/>
      </top>
      <bottom style="thin">
        <color auto="1"/>
      </bottom>
    </border>
    <border>
      <left style="thin">
        <color auto="1"/>
      </left>
      <right style="medium">
        <color auto="1"/>
      </right>
      <top style="thin">
        <color auto="1"/>
      </top>
      <bottom style="medium">
        <color auto="1"/>
      </bottom>
    </border>
    <border>
      <left style="thin">
        <color auto="1"/>
      </left>
      <right style="medium">
        <color auto="1"/>
      </right>
      <top style="thin">
        <color auto="1"/>
      </top>
      <bottom style="thin">
        <color auto="1"/>
      </bottom>
    </border>
    <border>
      <left style="medium">
        <color auto="1"/>
      </left>
      <right style="thin">
        <color auto="1"/>
      </right>
      <top style="thin">
        <color auto="1"/>
      </top>
      <bottom style="medium">
        <color auto="1"/>
      </bottom>
    </border>
    <border>
      <left style="thin">
        <color auto="1"/>
      </left>
      <right/>
      <top style="medium">
        <color auto="1"/>
      </top>
      <bottom/>
    </border>
    <border>
      <left/>
      <right/>
      <top style="medium">
        <color auto="1"/>
      </top>
      <bottom/>
    </border>
    <border>
      <left style="thin">
        <color auto="1"/>
      </left>
      <right/>
      <top/>
      <bottom/>
    </border>
    <border>
      <left/>
      <right style="thick">
        <color auto="1"/>
      </right>
      <top/>
      <bottom/>
    </border>
    <border>
      <left style="thick">
        <color auto="1"/>
      </left>
      <right style="thick">
        <color auto="1"/>
      </right>
      <top style="thick">
        <color auto="1"/>
      </top>
      <bottom style="thick">
        <color auto="1"/>
      </bottom>
    </border>
    <border>
      <left style="thick">
        <color auto="1"/>
      </left>
      <right style="thick">
        <color auto="1"/>
      </right>
      <top/>
      <bottom/>
    </border>
    <border>
      <left style="thin">
        <color auto="1"/>
      </left>
      <right/>
      <top/>
      <bottom style="thin">
        <color auto="1"/>
      </bottom>
    </border>
    <border>
      <left/>
      <right/>
      <top/>
      <bottom style="thin">
        <color auto="1"/>
      </bottom>
    </border>
    <border>
      <left style="thin">
        <color auto="1"/>
      </left>
      <right/>
      <top style="thin">
        <color auto="1"/>
      </top>
      <bottom/>
    </border>
    <border>
      <left/>
      <right/>
      <top style="thin">
        <color auto="1"/>
      </top>
      <bottom/>
    </border>
    <border>
      <left style="thick">
        <color auto="1"/>
      </left>
      <right/>
      <top/>
      <bottom/>
    </border>
    <border>
      <left/>
      <right style="thin">
        <color auto="1"/>
      </right>
      <top style="thin">
        <color auto="1"/>
      </top>
      <bottom/>
    </border>
    <border>
      <left/>
      <right style="thin">
        <color auto="1"/>
      </right>
      <top/>
      <bottom/>
    </border>
    <border>
      <left/>
      <right style="thin">
        <color auto="1"/>
      </right>
      <top/>
      <bottom style="thin">
        <color auto="1"/>
      </bottom>
    </border>
    <border>
      <left style="medium">
        <color auto="1"/>
      </left>
      <right style="medium">
        <color auto="1"/>
      </right>
      <top style="medium">
        <color auto="1"/>
      </top>
      <bottom style="thick">
        <color auto="1"/>
      </bottom>
    </border>
    <border>
      <left style="medium">
        <color auto="1"/>
      </left>
      <right style="medium">
        <color auto="1"/>
      </right>
      <top style="thick">
        <color auto="1"/>
      </top>
      <bottom style="medium">
        <color auto="1"/>
      </bottom>
    </border>
    <border>
      <left style="thick">
        <color auto="1"/>
      </left>
      <right/>
      <top style="thick">
        <color auto="1"/>
      </top>
      <bottom style="thick">
        <color auto="1"/>
      </bottom>
    </border>
    <border>
      <left style="thin">
        <color auto="1"/>
      </left>
      <right style="thick">
        <color auto="1"/>
      </right>
      <top/>
      <bottom/>
    </border>
    <border>
      <left style="thick">
        <color auto="1"/>
      </left>
      <right style="thin">
        <color auto="1"/>
      </right>
      <top style="thick">
        <color auto="1"/>
      </top>
      <bottom style="thick">
        <color auto="1"/>
      </bottom>
    </border>
    <border>
      <left style="thick">
        <color auto="1"/>
      </left>
      <right style="thick">
        <color auto="1"/>
      </right>
      <top style="thick">
        <color auto="1"/>
      </top>
      <bottom/>
    </border>
    <border>
      <left style="medium">
        <color auto="1"/>
      </left>
      <right style="medium">
        <color auto="1"/>
      </right>
      <top style="medium">
        <color auto="1"/>
      </top>
      <bottom style="medium">
        <color auto="1"/>
      </bottom>
    </border>
    <border>
      <left style="medium">
        <color auto="1"/>
      </left>
      <right/>
      <top/>
      <bottom/>
    </border>
    <border>
      <left style="medium">
        <color auto="1"/>
      </left>
      <right/>
      <top/>
      <bottom style="medium">
        <color auto="1"/>
      </bottom>
    </border>
    <border>
      <left/>
      <right/>
      <top/>
      <bottom style="medium">
        <color auto="1"/>
      </bottom>
    </border>
    <border>
      <left/>
      <right style="medium">
        <color auto="1"/>
      </right>
      <top/>
      <bottom/>
    </border>
    <border>
      <left/>
      <right style="medium">
        <color auto="1"/>
      </right>
      <top/>
      <bottom style="medium">
        <color auto="1"/>
      </bottom>
    </border>
    <border>
      <left style="medium">
        <color auto="1"/>
      </left>
      <right/>
      <top style="medium">
        <color auto="1"/>
      </top>
      <bottom/>
    </border>
    <border>
      <left/>
      <right style="medium">
        <color auto="1"/>
      </right>
      <top style="medium">
        <color auto="1"/>
      </top>
      <bottom/>
    </border>
    <border>
      <left/>
      <right style="thin">
        <color auto="1"/>
      </right>
      <top style="thin">
        <color auto="1"/>
      </top>
      <bottom style="thin">
        <color auto="1"/>
      </bottom>
    </border>
    <border>
      <left style="thin">
        <color auto="1"/>
      </left>
      <right/>
      <top style="thin">
        <color auto="1"/>
      </top>
      <bottom style="thin">
        <color auto="1"/>
      </bottom>
    </border>
    <border>
      <left style="thin">
        <color auto="1"/>
      </left>
      <right style="thin">
        <color auto="1"/>
      </right>
      <top/>
      <bottom/>
    </border>
    <border>
      <left/>
      <right style="thin">
        <color auto="1"/>
      </right>
      <top style="medium">
        <color auto="1"/>
      </top>
      <bottom style="thin">
        <color auto="1"/>
      </bottom>
    </border>
    <border>
      <left style="thin">
        <color auto="1"/>
      </left>
      <right/>
      <top/>
      <bottom style="medium">
        <color auto="1"/>
      </bottom>
    </border>
    <border>
      <left/>
      <right style="medium">
        <color auto="1"/>
      </right>
      <top style="medium">
        <color auto="1"/>
      </top>
      <bottom style="medium">
        <color auto="1"/>
      </bottom>
    </border>
    <border>
      <left style="medium">
        <color auto="1"/>
      </left>
      <right style="medium">
        <color auto="1"/>
      </right>
      <top/>
      <bottom style="medium">
        <color auto="1"/>
      </bottom>
    </border>
    <border>
      <left style="medium">
        <color auto="1"/>
      </left>
      <right style="medium">
        <color auto="1"/>
      </right>
      <top/>
      <bottom/>
    </border>
    <border>
      <left/>
      <right/>
      <top style="thin">
        <color auto="1"/>
      </top>
      <bottom style="thin">
        <color auto="1"/>
      </bottom>
    </border>
    <border>
      <left style="medium">
        <color auto="1"/>
      </left>
      <right style="thin">
        <color auto="1"/>
      </right>
      <top style="thin">
        <color auto="1"/>
      </top>
      <bottom/>
    </border>
    <border>
      <left style="medium">
        <color auto="1"/>
      </left>
      <right style="thin">
        <color auto="1"/>
      </right>
      <top style="medium">
        <color auto="1"/>
      </top>
      <bottom style="medium">
        <color auto="1"/>
      </bottom>
    </border>
    <border>
      <left style="thin">
        <color auto="1"/>
      </left>
      <right style="thin">
        <color auto="1"/>
      </right>
      <top style="medium">
        <color auto="1"/>
      </top>
      <bottom style="medium">
        <color auto="1"/>
      </bottom>
    </border>
    <border>
      <left style="thin">
        <color auto="1"/>
      </left>
      <right style="medium">
        <color auto="1"/>
      </right>
      <top style="medium">
        <color auto="1"/>
      </top>
      <bottom style="medium">
        <color auto="1"/>
      </bottom>
    </border>
    <border>
      <left/>
      <right/>
      <top style="thin">
        <color rgb="FF000000"/>
      </top>
      <bottom style="thin">
        <color rgb="FF000000"/>
      </bottom>
    </border>
    <border>
      <left style="medium">
        <color auto="1"/>
      </left>
      <right style="medium">
        <color auto="1"/>
      </right>
      <top style="medium">
        <color auto="1"/>
      </top>
      <bottom/>
    </border>
    <border>
      <left style="thin">
        <color auto="1"/>
      </left>
      <right/>
      <top style="thin">
        <color auto="1"/>
      </top>
      <bottom style="medium">
        <color auto="1"/>
      </bottom>
    </border>
    <border>
      <left style="medium">
        <color auto="1"/>
      </left>
      <right style="thin">
        <color auto="1"/>
      </right>
      <top/>
      <bottom style="thin">
        <color auto="1"/>
      </bottom>
    </border>
    <border>
      <left style="medium">
        <color auto="1"/>
      </left>
      <right style="medium">
        <color auto="1"/>
      </right>
      <top/>
      <bottom style="medium">
        <color rgb="FF000000"/>
      </bottom>
    </border>
    <border>
      <left style="medium">
        <color auto="1"/>
      </left>
      <right/>
      <top style="medium">
        <color auto="1"/>
      </top>
      <bottom style="thin">
        <color auto="1"/>
      </bottom>
    </border>
    <border>
      <left/>
      <right/>
      <top style="medium">
        <color auto="1"/>
      </top>
      <bottom style="thin">
        <color auto="1"/>
      </bottom>
    </border>
    <border>
      <left/>
      <right style="medium">
        <color auto="1"/>
      </right>
      <top style="medium">
        <color auto="1"/>
      </top>
      <bottom style="thin">
        <color auto="1"/>
      </bottom>
    </border>
    <border>
      <left style="medium">
        <color auto="1"/>
      </left>
      <right/>
      <top style="thin">
        <color auto="1"/>
      </top>
      <bottom style="thin">
        <color auto="1"/>
      </bottom>
    </border>
    <border>
      <left/>
      <right style="medium">
        <color auto="1"/>
      </right>
      <top style="thin">
        <color auto="1"/>
      </top>
      <bottom style="thin">
        <color auto="1"/>
      </bottom>
    </border>
    <border>
      <left style="medium">
        <color auto="1"/>
      </left>
      <right/>
      <top style="medium">
        <color auto="1"/>
      </top>
      <bottom style="medium">
        <color auto="1"/>
      </bottom>
    </border>
    <border>
      <left/>
      <right/>
      <top style="medium">
        <color auto="1"/>
      </top>
      <bottom style="medium">
        <color auto="1"/>
      </bottom>
    </border>
    <border>
      <left style="thin">
        <color auto="1"/>
      </left>
      <right style="medium">
        <color auto="1"/>
      </right>
      <top style="thin">
        <color auto="1"/>
      </top>
      <bottom/>
    </border>
    <border>
      <left style="thin">
        <color auto="1"/>
      </left>
      <right style="medium">
        <color auto="1"/>
      </right>
      <top/>
      <bottom style="thin">
        <color auto="1"/>
      </bottom>
    </border>
    <border>
      <left/>
      <right style="thin">
        <color auto="1"/>
      </right>
      <top style="medium">
        <color auto="1"/>
      </top>
      <bottom style="medium">
        <color auto="1"/>
      </bottom>
    </border>
    <border>
      <left style="medium">
        <color auto="1"/>
      </left>
      <right/>
      <top style="thin">
        <color auto="1"/>
      </top>
      <bottom style="medium">
        <color auto="1"/>
      </bottom>
    </border>
    <border>
      <left/>
      <right/>
      <top style="thin">
        <color auto="1"/>
      </top>
      <bottom style="medium">
        <color auto="1"/>
      </bottom>
    </border>
    <border>
      <left/>
      <right style="thin">
        <color auto="1"/>
      </right>
      <top style="thin">
        <color auto="1"/>
      </top>
      <bottom style="medium">
        <color auto="1"/>
      </bottom>
    </border>
    <border>
      <left style="thin">
        <color auto="1"/>
      </left>
      <right style="thin">
        <color auto="1"/>
      </right>
      <top style="medium">
        <color auto="1"/>
      </top>
      <bottom/>
    </border>
    <border>
      <left style="medium">
        <color auto="1"/>
      </left>
      <right/>
      <top style="thin">
        <color auto="1"/>
      </top>
      <bottom/>
    </border>
    <border>
      <left/>
      <right style="thin">
        <color auto="1"/>
      </right>
      <top/>
      <bottom style="medium">
        <color auto="1"/>
      </bottom>
    </border>
    <border>
      <left style="medium">
        <color auto="1"/>
      </left>
      <right/>
      <top/>
      <bottom style="thin">
        <color auto="1"/>
      </bottom>
    </border>
    <border>
      <left/>
      <right style="medium">
        <color auto="1"/>
      </right>
      <top/>
      <bottom style="thin">
        <color auto="1"/>
      </bottom>
    </border>
    <border>
      <left/>
      <right style="medium">
        <color auto="1"/>
      </right>
      <top style="thin">
        <color auto="1"/>
      </top>
      <bottom/>
    </border>
  </borders>
  <cellStyleXfs count="238">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1" fillId="0" borderId="0" applyFont="0" applyFill="0" applyBorder="0" applyAlignment="0" applyProtection="0"/>
    <xf numFmtId="43" fontId="0" fillId="0" borderId="0" applyFont="0" applyFill="0" applyBorder="0" applyAlignment="0" applyProtection="0"/>
    <xf numFmtId="41" fontId="1" fillId="0" borderId="0" applyFont="0" applyFill="0" applyBorder="0" applyAlignment="0" applyProtection="0"/>
    <xf numFmtId="0" fontId="54" fillId="2" borderId="1" applyNumberFormat="0" applyAlignment="0" applyProtection="0"/>
    <xf numFmtId="0" fontId="55" fillId="3" borderId="0" applyNumberFormat="0" applyBorder="0" applyAlignment="0" applyProtection="0"/>
    <xf numFmtId="0" fontId="0" fillId="4" borderId="0" applyNumberFormat="0" applyBorder="0" applyAlignment="0" applyProtection="0"/>
    <xf numFmtId="43" fontId="31" fillId="0" borderId="0" applyFont="0" applyFill="0" applyBorder="0" applyAlignment="0" applyProtection="0"/>
    <xf numFmtId="164" fontId="31" fillId="0" borderId="0" applyFont="0" applyFill="0" applyBorder="0" applyAlignment="0" applyProtection="0"/>
    <xf numFmtId="164" fontId="0" fillId="0" borderId="0" applyFont="0" applyFill="0" applyBorder="0" applyAlignment="0" applyProtection="0"/>
    <xf numFmtId="0" fontId="31" fillId="0" borderId="0">
      <alignment/>
      <protection/>
    </xf>
    <xf numFmtId="0" fontId="31" fillId="0" borderId="0">
      <alignment/>
      <protection/>
    </xf>
    <xf numFmtId="0" fontId="31" fillId="0" borderId="0">
      <alignment/>
      <protection/>
    </xf>
    <xf numFmtId="0" fontId="31" fillId="0" borderId="0" applyNumberFormat="0" applyFont="0" applyFill="0" applyBorder="0" applyProtection="0">
      <alignment/>
    </xf>
    <xf numFmtId="0" fontId="0" fillId="0" borderId="0">
      <alignment/>
      <protection/>
    </xf>
    <xf numFmtId="0" fontId="56" fillId="0" borderId="0" applyNumberFormat="0" applyFill="0" applyBorder="0" applyProtection="0">
      <alignment vertical="top" wrapText="1"/>
    </xf>
    <xf numFmtId="0" fontId="31" fillId="0" borderId="0">
      <alignment/>
      <protection/>
    </xf>
    <xf numFmtId="0" fontId="31" fillId="0" borderId="0">
      <alignment/>
      <protection/>
    </xf>
    <xf numFmtId="0" fontId="31" fillId="0" borderId="0">
      <alignment/>
      <protection/>
    </xf>
    <xf numFmtId="0" fontId="31" fillId="0" borderId="0">
      <alignment/>
      <protection/>
    </xf>
    <xf numFmtId="0" fontId="0" fillId="0" borderId="0">
      <alignment/>
      <protection/>
    </xf>
    <xf numFmtId="0" fontId="31" fillId="0" borderId="0">
      <alignment/>
      <protection/>
    </xf>
    <xf numFmtId="0" fontId="0" fillId="0" borderId="0">
      <alignment/>
      <protection/>
    </xf>
    <xf numFmtId="0" fontId="31" fillId="0" borderId="0">
      <alignment/>
      <protection/>
    </xf>
    <xf numFmtId="0" fontId="31" fillId="0" borderId="0">
      <alignment/>
      <protection/>
    </xf>
    <xf numFmtId="0" fontId="31" fillId="0" borderId="0">
      <alignment/>
      <protection/>
    </xf>
    <xf numFmtId="0" fontId="31" fillId="0" borderId="0">
      <alignment/>
      <protection/>
    </xf>
    <xf numFmtId="0" fontId="31" fillId="0" borderId="0">
      <alignment/>
      <protection/>
    </xf>
    <xf numFmtId="0" fontId="31" fillId="0" borderId="0">
      <alignment/>
      <protection/>
    </xf>
    <xf numFmtId="9" fontId="31" fillId="0" borderId="0" applyFont="0" applyFill="0" applyBorder="0" applyAlignment="0" applyProtection="0"/>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31" fillId="0" borderId="0">
      <alignment/>
      <protection/>
    </xf>
    <xf numFmtId="0" fontId="110" fillId="0" borderId="0">
      <alignment/>
      <protection/>
    </xf>
    <xf numFmtId="0" fontId="0" fillId="0" borderId="0">
      <alignment/>
      <protection/>
    </xf>
    <xf numFmtId="0" fontId="11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31" fillId="0" borderId="0">
      <alignment/>
      <protection/>
    </xf>
    <xf numFmtId="0" fontId="31" fillId="0" borderId="0" applyNumberFormat="0" applyFill="0" applyBorder="0" applyAlignment="0" applyProtection="0"/>
    <xf numFmtId="0" fontId="111" fillId="5" borderId="2" applyNumberFormat="0" applyAlignment="0" applyProtection="0"/>
    <xf numFmtId="43" fontId="31" fillId="0" borderId="0" applyFont="0" applyFill="0" applyBorder="0" applyAlignment="0" applyProtection="0"/>
    <xf numFmtId="0" fontId="31" fillId="0" borderId="0">
      <alignment/>
      <protection/>
    </xf>
    <xf numFmtId="0" fontId="31" fillId="0" borderId="0">
      <alignment/>
      <protection/>
    </xf>
    <xf numFmtId="0" fontId="112" fillId="0" borderId="0" applyNumberFormat="0" applyFill="0" applyBorder="0" applyAlignment="0" applyProtection="0"/>
    <xf numFmtId="0" fontId="0" fillId="0" borderId="0">
      <alignment/>
      <protection/>
    </xf>
    <xf numFmtId="43"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0" fontId="0" fillId="4" borderId="0" applyNumberFormat="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0" fillId="0" borderId="0" applyFont="0" applyFill="0" applyBorder="0" applyAlignment="0" applyProtection="0"/>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43" fontId="31" fillId="0" borderId="0" applyFont="0" applyFill="0" applyBorder="0" applyAlignment="0" applyProtection="0"/>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44" fontId="0" fillId="0" borderId="0" applyFont="0" applyFill="0" applyBorder="0" applyAlignment="0" applyProtection="0"/>
    <xf numFmtId="0" fontId="0" fillId="0" borderId="0">
      <alignment/>
      <protection/>
    </xf>
    <xf numFmtId="43"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0" fontId="0" fillId="4" borderId="0" applyNumberFormat="0" applyBorder="0" applyAlignment="0" applyProtection="0"/>
    <xf numFmtId="43" fontId="31" fillId="0" borderId="0" applyFont="0" applyFill="0" applyBorder="0" applyAlignment="0" applyProtection="0"/>
    <xf numFmtId="43" fontId="0" fillId="0" borderId="0" applyFont="0" applyFill="0" applyBorder="0" applyAlignment="0" applyProtection="0"/>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43" fontId="31" fillId="0" borderId="0" applyFont="0" applyFill="0" applyBorder="0" applyAlignment="0" applyProtection="0"/>
    <xf numFmtId="0" fontId="0" fillId="0" borderId="0">
      <alignment/>
      <protection/>
    </xf>
    <xf numFmtId="43"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0" fontId="0" fillId="4" borderId="0" applyNumberFormat="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0" fillId="0" borderId="0" applyFont="0" applyFill="0" applyBorder="0" applyAlignment="0" applyProtection="0"/>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43" fontId="31" fillId="0" borderId="0" applyFont="0" applyFill="0" applyBorder="0" applyAlignment="0" applyProtection="0"/>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43"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0" fontId="0" fillId="4" borderId="0" applyNumberFormat="0" applyBorder="0" applyAlignment="0" applyProtection="0"/>
    <xf numFmtId="43" fontId="31" fillId="0" borderId="0" applyFont="0" applyFill="0" applyBorder="0" applyAlignment="0" applyProtection="0"/>
    <xf numFmtId="43" fontId="0" fillId="0" borderId="0" applyFont="0" applyFill="0" applyBorder="0" applyAlignment="0" applyProtection="0"/>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43" fontId="31" fillId="0" borderId="0" applyFont="0" applyFill="0" applyBorder="0" applyAlignment="0" applyProtection="0"/>
    <xf numFmtId="0" fontId="0" fillId="0" borderId="0">
      <alignment/>
      <protection/>
    </xf>
    <xf numFmtId="43"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0" fontId="0" fillId="4" borderId="0" applyNumberFormat="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0" fillId="0" borderId="0" applyFont="0" applyFill="0" applyBorder="0" applyAlignment="0" applyProtection="0"/>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43" fontId="31" fillId="0" borderId="0" applyFont="0" applyFill="0" applyBorder="0" applyAlignment="0" applyProtection="0"/>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cellStyleXfs>
  <cellXfs count="1778">
    <xf numFmtId="0" fontId="0" fillId="0" borderId="0" xfId="0"/>
    <xf numFmtId="0" fontId="2" fillId="6" borderId="3" xfId="0" applyFont="1" applyFill="1" applyBorder="1" applyAlignment="1" applyProtection="1">
      <alignment horizontal="center" vertical="center" wrapText="1"/>
      <protection hidden="1"/>
    </xf>
    <xf numFmtId="0" fontId="2" fillId="7" borderId="3" xfId="0" applyFont="1" applyFill="1" applyBorder="1" applyAlignment="1" applyProtection="1">
      <alignment horizontal="center" vertical="center" wrapText="1"/>
      <protection hidden="1"/>
    </xf>
    <xf numFmtId="165" fontId="3" fillId="8" borderId="4" xfId="0" applyNumberFormat="1" applyFont="1" applyFill="1" applyBorder="1" applyAlignment="1">
      <alignment horizontal="center" vertical="center"/>
    </xf>
    <xf numFmtId="0" fontId="4" fillId="0" borderId="4" xfId="0" applyFont="1" applyBorder="1" applyAlignment="1" applyProtection="1">
      <alignment vertical="center" wrapText="1"/>
      <protection hidden="1"/>
    </xf>
    <xf numFmtId="0" fontId="5" fillId="7" borderId="4" xfId="0" applyFont="1" applyFill="1" applyBorder="1" applyAlignment="1">
      <alignment horizontal="right" vertical="top" wrapText="1"/>
    </xf>
    <xf numFmtId="0" fontId="5" fillId="7" borderId="4" xfId="0" applyFont="1" applyFill="1" applyBorder="1" applyAlignment="1">
      <alignment horizontal="left" vertical="top" wrapText="1"/>
    </xf>
    <xf numFmtId="0" fontId="5" fillId="7" borderId="4" xfId="0" applyFont="1" applyFill="1" applyBorder="1" applyAlignment="1">
      <alignment horizontal="center" vertical="top" wrapText="1"/>
    </xf>
    <xf numFmtId="0" fontId="4" fillId="9" borderId="4" xfId="0" applyFont="1" applyFill="1" applyBorder="1" applyAlignment="1" applyProtection="1">
      <alignment vertical="center" wrapText="1"/>
      <protection hidden="1"/>
    </xf>
    <xf numFmtId="0" fontId="5" fillId="7" borderId="4" xfId="0" applyFont="1" applyFill="1" applyBorder="1" applyAlignment="1">
      <alignment horizontal="center" vertical="top"/>
    </xf>
    <xf numFmtId="0" fontId="6" fillId="0" borderId="0" xfId="0" applyFont="1"/>
    <xf numFmtId="1" fontId="3" fillId="8" borderId="5" xfId="0" applyNumberFormat="1" applyFont="1" applyFill="1" applyBorder="1" applyAlignment="1">
      <alignment horizontal="center" vertical="center" wrapText="1"/>
    </xf>
    <xf numFmtId="1" fontId="5" fillId="8" borderId="6" xfId="0" applyNumberFormat="1" applyFont="1" applyFill="1" applyBorder="1"/>
    <xf numFmtId="0" fontId="3" fillId="7" borderId="4" xfId="0" applyFont="1" applyFill="1" applyBorder="1" applyAlignment="1">
      <alignment horizontal="center" vertical="center" wrapText="1"/>
    </xf>
    <xf numFmtId="1" fontId="3" fillId="7" borderId="4" xfId="0" applyNumberFormat="1" applyFont="1" applyFill="1" applyBorder="1" applyAlignment="1">
      <alignment horizontal="left" vertical="center" wrapText="1"/>
    </xf>
    <xf numFmtId="1" fontId="6" fillId="7" borderId="4" xfId="0" applyNumberFormat="1" applyFont="1" applyFill="1" applyBorder="1" applyAlignment="1">
      <alignment horizontal="left" vertical="center" wrapText="1"/>
    </xf>
    <xf numFmtId="166" fontId="5" fillId="7" borderId="4" xfId="0" applyNumberFormat="1" applyFont="1" applyFill="1" applyBorder="1" applyAlignment="1">
      <alignment horizontal="center" vertical="center" wrapText="1"/>
    </xf>
    <xf numFmtId="1" fontId="5" fillId="7" borderId="4" xfId="0" applyNumberFormat="1" applyFont="1" applyFill="1" applyBorder="1" applyAlignment="1">
      <alignment horizontal="center" vertical="center" wrapText="1"/>
    </xf>
    <xf numFmtId="0" fontId="5" fillId="7" borderId="4" xfId="0" applyFont="1" applyFill="1" applyBorder="1" applyAlignment="1">
      <alignment horizontal="center" vertical="center" wrapText="1"/>
    </xf>
    <xf numFmtId="2" fontId="7" fillId="7" borderId="4" xfId="0" applyNumberFormat="1" applyFont="1" applyFill="1" applyBorder="1" applyAlignment="1">
      <alignment horizontal="center" vertical="center" wrapText="1"/>
    </xf>
    <xf numFmtId="0" fontId="7" fillId="7" borderId="4" xfId="0" applyFont="1" applyFill="1" applyBorder="1" applyAlignment="1">
      <alignment horizontal="left" vertical="center" wrapText="1"/>
    </xf>
    <xf numFmtId="0" fontId="6" fillId="7" borderId="4" xfId="0" applyFont="1" applyFill="1" applyBorder="1" applyAlignment="1">
      <alignment horizontal="left" vertical="center" wrapText="1"/>
    </xf>
    <xf numFmtId="2" fontId="6" fillId="7" borderId="4" xfId="0" applyNumberFormat="1" applyFont="1" applyFill="1" applyBorder="1" applyAlignment="1">
      <alignment horizontal="center" vertical="center" wrapText="1"/>
    </xf>
    <xf numFmtId="0" fontId="6" fillId="7" borderId="4" xfId="0" applyFont="1" applyFill="1" applyBorder="1" applyAlignment="1">
      <alignment horizontal="center" vertical="center" wrapText="1"/>
    </xf>
    <xf numFmtId="2" fontId="5" fillId="7" borderId="4" xfId="0" applyNumberFormat="1" applyFont="1" applyFill="1" applyBorder="1" applyAlignment="1">
      <alignment horizontal="left" vertical="center" wrapText="1"/>
    </xf>
    <xf numFmtId="166" fontId="5" fillId="7" borderId="4" xfId="32" applyNumberFormat="1" applyFont="1" applyFill="1" applyBorder="1" applyAlignment="1">
      <alignment horizontal="center" vertical="center" wrapText="1"/>
      <protection/>
    </xf>
    <xf numFmtId="2" fontId="5" fillId="7" borderId="4" xfId="0" applyNumberFormat="1" applyFont="1" applyFill="1" applyBorder="1" applyAlignment="1">
      <alignment horizontal="center" vertical="top" wrapText="1"/>
    </xf>
    <xf numFmtId="2" fontId="5" fillId="7" borderId="4" xfId="32" applyNumberFormat="1" applyFont="1" applyFill="1" applyBorder="1" applyAlignment="1">
      <alignment horizontal="left" vertical="center" wrapText="1"/>
      <protection/>
    </xf>
    <xf numFmtId="2" fontId="5" fillId="7" borderId="4" xfId="0" applyNumberFormat="1" applyFont="1" applyFill="1" applyBorder="1" applyAlignment="1">
      <alignment horizontal="center" vertical="center" wrapText="1"/>
    </xf>
    <xf numFmtId="2" fontId="5" fillId="7" borderId="4" xfId="32" applyNumberFormat="1" applyFont="1" applyFill="1" applyBorder="1" applyAlignment="1">
      <alignment horizontal="left" vertical="center"/>
      <protection/>
    </xf>
    <xf numFmtId="0" fontId="6" fillId="7" borderId="0" xfId="0" applyFont="1" applyFill="1" applyAlignment="1">
      <alignment vertical="center"/>
    </xf>
    <xf numFmtId="1" fontId="6" fillId="7" borderId="0" xfId="0" applyNumberFormat="1" applyFont="1" applyFill="1" applyAlignment="1">
      <alignment vertical="center"/>
    </xf>
    <xf numFmtId="0" fontId="6" fillId="7" borderId="0" xfId="0" applyFont="1" applyFill="1" applyAlignment="1">
      <alignment horizontal="center" vertical="center"/>
    </xf>
    <xf numFmtId="0" fontId="8" fillId="0" borderId="0" xfId="0" applyFont="1" applyAlignment="1">
      <alignment horizontal="left" vertical="center" indent="1"/>
    </xf>
    <xf numFmtId="0" fontId="7" fillId="0" borderId="0" xfId="0" applyFont="1"/>
    <xf numFmtId="0" fontId="9" fillId="7" borderId="0" xfId="0" applyFont="1" applyFill="1" applyAlignment="1">
      <alignment horizontal="left" vertical="center"/>
    </xf>
    <xf numFmtId="0" fontId="5" fillId="7" borderId="4" xfId="0" applyFont="1" applyFill="1" applyBorder="1" applyAlignment="1">
      <alignment horizontal="left"/>
    </xf>
    <xf numFmtId="17" fontId="5" fillId="7" borderId="4" xfId="0" applyNumberFormat="1" applyFont="1" applyFill="1" applyBorder="1" applyAlignment="1">
      <alignment horizontal="center" vertical="center"/>
    </xf>
    <xf numFmtId="9" fontId="6" fillId="7" borderId="4" xfId="0" applyNumberFormat="1" applyFont="1" applyFill="1" applyBorder="1" applyAlignment="1">
      <alignment horizontal="center" vertical="center"/>
    </xf>
    <xf numFmtId="9" fontId="6" fillId="7" borderId="4" xfId="0" applyNumberFormat="1" applyFont="1" applyFill="1" applyBorder="1" applyAlignment="1">
      <alignment vertical="center" wrapText="1"/>
    </xf>
    <xf numFmtId="9" fontId="6" fillId="7" borderId="4" xfId="0" applyNumberFormat="1" applyFont="1" applyFill="1" applyBorder="1" applyAlignment="1">
      <alignment horizontal="center" vertical="center" wrapText="1"/>
    </xf>
    <xf numFmtId="0" fontId="6" fillId="7" borderId="4" xfId="0" applyFont="1" applyFill="1" applyBorder="1" applyAlignment="1">
      <alignment vertical="center" wrapText="1"/>
    </xf>
    <xf numFmtId="0" fontId="10" fillId="7" borderId="0" xfId="0" applyFont="1" applyFill="1" applyAlignment="1">
      <alignment horizontal="center" vertical="center"/>
    </xf>
    <xf numFmtId="0" fontId="10" fillId="7" borderId="0" xfId="0" applyFont="1" applyFill="1" applyAlignment="1">
      <alignment vertical="center"/>
    </xf>
    <xf numFmtId="9" fontId="5" fillId="7" borderId="4" xfId="0" applyNumberFormat="1" applyFont="1" applyFill="1" applyBorder="1" applyAlignment="1">
      <alignment horizontal="center" vertical="top" wrapText="1"/>
    </xf>
    <xf numFmtId="0" fontId="5" fillId="7" borderId="0" xfId="0" applyFont="1" applyFill="1" applyAlignment="1">
      <alignment vertical="center"/>
    </xf>
    <xf numFmtId="0" fontId="0" fillId="0" borderId="0" xfId="0" applyAlignment="1">
      <alignment horizontal="left" vertical="top"/>
    </xf>
    <xf numFmtId="1" fontId="15" fillId="10" borderId="7" xfId="0" applyNumberFormat="1" applyFont="1" applyFill="1" applyBorder="1" applyAlignment="1">
      <alignment horizontal="center" vertical="center" shrinkToFit="1"/>
    </xf>
    <xf numFmtId="0" fontId="16" fillId="10" borderId="8" xfId="0" applyFont="1" applyFill="1" applyBorder="1" applyAlignment="1">
      <alignment horizontal="center" vertical="center" wrapText="1"/>
    </xf>
    <xf numFmtId="168" fontId="0" fillId="10" borderId="8" xfId="18" applyNumberFormat="1" applyFont="1" applyFill="1" applyBorder="1" applyAlignment="1">
      <alignment horizontal="center" vertical="center" wrapText="1"/>
    </xf>
    <xf numFmtId="0" fontId="0" fillId="10" borderId="8" xfId="0" applyFill="1" applyBorder="1" applyAlignment="1">
      <alignment horizontal="left" vertical="center" wrapText="1"/>
    </xf>
    <xf numFmtId="0" fontId="0" fillId="10" borderId="8" xfId="0" applyFill="1" applyBorder="1" applyAlignment="1">
      <alignment horizontal="left" vertical="top"/>
    </xf>
    <xf numFmtId="1" fontId="15" fillId="10" borderId="8" xfId="0" applyNumberFormat="1" applyFont="1" applyFill="1" applyBorder="1" applyAlignment="1">
      <alignment horizontal="center" vertical="center" shrinkToFit="1"/>
    </xf>
    <xf numFmtId="0" fontId="0" fillId="0" borderId="9" xfId="0" applyBorder="1" applyAlignment="1">
      <alignment horizontal="left" vertical="center" wrapText="1"/>
    </xf>
    <xf numFmtId="0" fontId="0" fillId="0" borderId="4" xfId="0" applyBorder="1" applyAlignment="1">
      <alignment horizontal="left" vertical="center" wrapText="1"/>
    </xf>
    <xf numFmtId="168" fontId="0" fillId="0" borderId="4" xfId="18" applyNumberFormat="1" applyFont="1" applyBorder="1" applyAlignment="1">
      <alignment horizontal="center" vertical="center" wrapText="1"/>
    </xf>
    <xf numFmtId="2" fontId="17" fillId="0" borderId="4" xfId="0" applyNumberFormat="1" applyFont="1" applyBorder="1" applyAlignment="1">
      <alignment horizontal="center" vertical="center" shrinkToFit="1"/>
    </xf>
    <xf numFmtId="0" fontId="0" fillId="0" borderId="4" xfId="0" applyBorder="1" applyAlignment="1">
      <alignment horizontal="center" vertical="center"/>
    </xf>
    <xf numFmtId="0" fontId="0" fillId="0" borderId="4" xfId="0" applyBorder="1" applyAlignment="1">
      <alignment horizontal="center" vertical="center" wrapText="1"/>
    </xf>
    <xf numFmtId="1" fontId="15" fillId="0" borderId="9" xfId="0" applyNumberFormat="1" applyFont="1" applyBorder="1" applyAlignment="1">
      <alignment horizontal="center" vertical="center" shrinkToFit="1"/>
    </xf>
    <xf numFmtId="0" fontId="16" fillId="0" borderId="4" xfId="0" applyFont="1" applyBorder="1" applyAlignment="1">
      <alignment horizontal="center" vertical="center" wrapText="1"/>
    </xf>
    <xf numFmtId="1" fontId="15" fillId="0" borderId="4" xfId="0" applyNumberFormat="1" applyFont="1" applyBorder="1" applyAlignment="1">
      <alignment horizontal="center" vertical="center" shrinkToFit="1"/>
    </xf>
    <xf numFmtId="1" fontId="15" fillId="10" borderId="9" xfId="0" applyNumberFormat="1" applyFont="1" applyFill="1" applyBorder="1" applyAlignment="1">
      <alignment horizontal="center" vertical="center" shrinkToFit="1"/>
    </xf>
    <xf numFmtId="0" fontId="16" fillId="10" borderId="4" xfId="0" applyFont="1" applyFill="1" applyBorder="1" applyAlignment="1">
      <alignment horizontal="center" vertical="center" wrapText="1"/>
    </xf>
    <xf numFmtId="168" fontId="0" fillId="10" borderId="4" xfId="18" applyNumberFormat="1" applyFont="1" applyFill="1" applyBorder="1" applyAlignment="1">
      <alignment horizontal="center" vertical="center" wrapText="1"/>
    </xf>
    <xf numFmtId="0" fontId="0" fillId="10" borderId="4" xfId="0" applyFill="1" applyBorder="1" applyAlignment="1">
      <alignment horizontal="left" vertical="center" wrapText="1"/>
    </xf>
    <xf numFmtId="0" fontId="0" fillId="10" borderId="4" xfId="0" applyFill="1" applyBorder="1" applyAlignment="1">
      <alignment horizontal="left" vertical="top"/>
    </xf>
    <xf numFmtId="1" fontId="15" fillId="10" borderId="4" xfId="0" applyNumberFormat="1" applyFont="1" applyFill="1" applyBorder="1" applyAlignment="1">
      <alignment horizontal="center" vertical="center" shrinkToFit="1"/>
    </xf>
    <xf numFmtId="168" fontId="17" fillId="0" borderId="4" xfId="18" applyNumberFormat="1" applyFont="1" applyBorder="1" applyAlignment="1">
      <alignment horizontal="center" vertical="center" shrinkToFit="1"/>
    </xf>
    <xf numFmtId="168" fontId="17" fillId="10" borderId="4" xfId="18" applyNumberFormat="1" applyFont="1" applyFill="1" applyBorder="1" applyAlignment="1">
      <alignment horizontal="center" vertical="center" shrinkToFit="1"/>
    </xf>
    <xf numFmtId="1" fontId="14" fillId="11" borderId="10" xfId="0" applyNumberFormat="1" applyFont="1" applyFill="1" applyBorder="1" applyAlignment="1">
      <alignment horizontal="center" vertical="center"/>
    </xf>
    <xf numFmtId="168" fontId="0" fillId="10" borderId="8" xfId="18" applyNumberFormat="1" applyFont="1" applyFill="1" applyBorder="1" applyAlignment="1">
      <alignment horizontal="center" vertical="center"/>
    </xf>
    <xf numFmtId="0" fontId="19" fillId="10" borderId="8" xfId="0" applyFont="1" applyFill="1" applyBorder="1" applyAlignment="1">
      <alignment horizontal="center" vertical="top" wrapText="1"/>
    </xf>
    <xf numFmtId="0" fontId="16" fillId="10" borderId="8" xfId="0" applyFont="1" applyFill="1" applyBorder="1" applyAlignment="1">
      <alignment horizontal="center" vertical="center" wrapText="1"/>
    </xf>
    <xf numFmtId="2" fontId="15" fillId="10" borderId="8" xfId="0" applyNumberFormat="1" applyFont="1" applyFill="1" applyBorder="1" applyAlignment="1">
      <alignment horizontal="center" vertical="top" shrinkToFit="1"/>
    </xf>
    <xf numFmtId="168" fontId="0" fillId="0" borderId="4" xfId="18" applyNumberFormat="1" applyFont="1" applyBorder="1" applyAlignment="1">
      <alignment horizontal="center" vertical="center"/>
    </xf>
    <xf numFmtId="0" fontId="0" fillId="0" borderId="4" xfId="0" applyBorder="1" applyAlignment="1">
      <alignment horizontal="left" vertical="top"/>
    </xf>
    <xf numFmtId="0" fontId="19" fillId="0" borderId="4" xfId="0" applyFont="1" applyBorder="1" applyAlignment="1">
      <alignment horizontal="left" wrapText="1"/>
    </xf>
    <xf numFmtId="2" fontId="15" fillId="0" borderId="4" xfId="0" applyNumberFormat="1" applyFont="1" applyBorder="1" applyAlignment="1">
      <alignment horizontal="center" vertical="top" shrinkToFit="1"/>
    </xf>
    <xf numFmtId="168" fontId="0" fillId="10" borderId="4" xfId="18" applyNumberFormat="1" applyFont="1" applyFill="1" applyBorder="1" applyAlignment="1">
      <alignment horizontal="center" vertical="center"/>
    </xf>
    <xf numFmtId="2" fontId="15" fillId="10" borderId="4" xfId="0" applyNumberFormat="1" applyFont="1" applyFill="1" applyBorder="1" applyAlignment="1">
      <alignment horizontal="center" vertical="top" shrinkToFit="1"/>
    </xf>
    <xf numFmtId="0" fontId="19" fillId="7" borderId="4" xfId="0" applyFont="1" applyFill="1" applyBorder="1" applyAlignment="1">
      <alignment horizontal="center" vertical="top" wrapText="1"/>
    </xf>
    <xf numFmtId="167" fontId="17" fillId="10" borderId="8" xfId="0" applyNumberFormat="1" applyFont="1" applyFill="1" applyBorder="1" applyAlignment="1">
      <alignment horizontal="center" vertical="top" shrinkToFit="1"/>
    </xf>
    <xf numFmtId="1" fontId="17" fillId="10" borderId="8" xfId="0" applyNumberFormat="1" applyFont="1" applyFill="1" applyBorder="1" applyAlignment="1">
      <alignment horizontal="center" vertical="top" shrinkToFit="1"/>
    </xf>
    <xf numFmtId="1" fontId="15" fillId="10" borderId="8" xfId="0" applyNumberFormat="1" applyFont="1" applyFill="1" applyBorder="1" applyAlignment="1">
      <alignment horizontal="center" vertical="top" shrinkToFit="1"/>
    </xf>
    <xf numFmtId="167" fontId="17" fillId="0" borderId="4" xfId="0" applyNumberFormat="1" applyFont="1" applyBorder="1" applyAlignment="1">
      <alignment horizontal="center" vertical="top" shrinkToFit="1"/>
    </xf>
    <xf numFmtId="1" fontId="17" fillId="0" borderId="4" xfId="0" applyNumberFormat="1" applyFont="1" applyBorder="1" applyAlignment="1">
      <alignment horizontal="center" vertical="top" shrinkToFit="1"/>
    </xf>
    <xf numFmtId="1" fontId="15" fillId="0" borderId="4" xfId="0" applyNumberFormat="1" applyFont="1" applyBorder="1" applyAlignment="1">
      <alignment horizontal="center" vertical="top" shrinkToFit="1"/>
    </xf>
    <xf numFmtId="167" fontId="17" fillId="10" borderId="4" xfId="0" applyNumberFormat="1" applyFont="1" applyFill="1" applyBorder="1" applyAlignment="1">
      <alignment horizontal="center" vertical="top" shrinkToFit="1"/>
    </xf>
    <xf numFmtId="1" fontId="17" fillId="10" borderId="4" xfId="0" applyNumberFormat="1" applyFont="1" applyFill="1" applyBorder="1" applyAlignment="1">
      <alignment horizontal="center" vertical="top" shrinkToFit="1"/>
    </xf>
    <xf numFmtId="1" fontId="15" fillId="10" borderId="4" xfId="0" applyNumberFormat="1" applyFont="1" applyFill="1" applyBorder="1" applyAlignment="1">
      <alignment horizontal="center" vertical="top" shrinkToFit="1"/>
    </xf>
    <xf numFmtId="0" fontId="0" fillId="11" borderId="8" xfId="0" applyFill="1" applyBorder="1"/>
    <xf numFmtId="0" fontId="0" fillId="11" borderId="11" xfId="0" applyFill="1" applyBorder="1"/>
    <xf numFmtId="169" fontId="14" fillId="11" borderId="10" xfId="0" applyNumberFormat="1" applyFont="1" applyFill="1" applyBorder="1" applyAlignment="1">
      <alignment horizontal="center" vertical="center"/>
    </xf>
    <xf numFmtId="169" fontId="14" fillId="11" borderId="12" xfId="0" applyNumberFormat="1" applyFont="1" applyFill="1" applyBorder="1" applyAlignment="1">
      <alignment horizontal="center" vertical="center"/>
    </xf>
    <xf numFmtId="0" fontId="19" fillId="10" borderId="8" xfId="0" applyFont="1" applyFill="1" applyBorder="1" applyAlignment="1">
      <alignment horizontal="left" wrapText="1"/>
    </xf>
    <xf numFmtId="169" fontId="20" fillId="10" borderId="8" xfId="0" applyNumberFormat="1" applyFont="1" applyFill="1" applyBorder="1" applyAlignment="1">
      <alignment horizontal="center" vertical="top" shrinkToFit="1"/>
    </xf>
    <xf numFmtId="169" fontId="17" fillId="10" borderId="11" xfId="0" applyNumberFormat="1" applyFont="1" applyFill="1" applyBorder="1" applyAlignment="1">
      <alignment horizontal="center" vertical="top" shrinkToFit="1"/>
    </xf>
    <xf numFmtId="0" fontId="16" fillId="0" borderId="4" xfId="0" applyFont="1" applyBorder="1" applyAlignment="1">
      <alignment horizontal="center" vertical="top" wrapText="1"/>
    </xf>
    <xf numFmtId="0" fontId="21" fillId="0" borderId="4" xfId="0" applyFont="1" applyBorder="1" applyAlignment="1">
      <alignment horizontal="left" wrapText="1"/>
    </xf>
    <xf numFmtId="0" fontId="19" fillId="0" borderId="13" xfId="0" applyFont="1" applyBorder="1" applyAlignment="1">
      <alignment horizontal="left" wrapText="1"/>
    </xf>
    <xf numFmtId="169" fontId="20" fillId="0" borderId="4" xfId="0" applyNumberFormat="1" applyFont="1" applyBorder="1" applyAlignment="1">
      <alignment horizontal="center" vertical="top" shrinkToFit="1"/>
    </xf>
    <xf numFmtId="169" fontId="17" fillId="0" borderId="13" xfId="0" applyNumberFormat="1" applyFont="1" applyBorder="1" applyAlignment="1">
      <alignment horizontal="center" vertical="top" shrinkToFit="1"/>
    </xf>
    <xf numFmtId="0" fontId="19" fillId="10" borderId="4" xfId="0" applyFont="1" applyFill="1" applyBorder="1" applyAlignment="1">
      <alignment horizontal="left" wrapText="1"/>
    </xf>
    <xf numFmtId="169" fontId="20" fillId="10" borderId="4" xfId="0" applyNumberFormat="1" applyFont="1" applyFill="1" applyBorder="1" applyAlignment="1">
      <alignment horizontal="center" vertical="top" shrinkToFit="1"/>
    </xf>
    <xf numFmtId="169" fontId="17" fillId="10" borderId="13" xfId="0" applyNumberFormat="1" applyFont="1" applyFill="1" applyBorder="1" applyAlignment="1">
      <alignment horizontal="center" vertical="top" shrinkToFit="1"/>
    </xf>
    <xf numFmtId="0" fontId="0" fillId="0" borderId="4" xfId="0" applyBorder="1" applyAlignment="1">
      <alignment horizontal="center" vertical="top" wrapText="1"/>
    </xf>
    <xf numFmtId="0" fontId="0" fillId="10" borderId="4" xfId="0" applyFill="1" applyBorder="1" applyAlignment="1">
      <alignment vertical="top"/>
    </xf>
    <xf numFmtId="1" fontId="15" fillId="10" borderId="14" xfId="0" applyNumberFormat="1" applyFont="1" applyFill="1" applyBorder="1" applyAlignment="1">
      <alignment horizontal="center" vertical="center" shrinkToFit="1"/>
    </xf>
    <xf numFmtId="0" fontId="16" fillId="10" borderId="10" xfId="0" applyFont="1" applyFill="1" applyBorder="1" applyAlignment="1">
      <alignment horizontal="center" vertical="center" wrapText="1"/>
    </xf>
    <xf numFmtId="168" fontId="0" fillId="10" borderId="10" xfId="18" applyNumberFormat="1" applyFont="1" applyFill="1" applyBorder="1" applyAlignment="1">
      <alignment horizontal="center" vertical="center" wrapText="1"/>
    </xf>
    <xf numFmtId="0" fontId="0" fillId="10" borderId="10" xfId="0" applyFill="1" applyBorder="1" applyAlignment="1">
      <alignment horizontal="left" vertical="center" wrapText="1"/>
    </xf>
    <xf numFmtId="0" fontId="0" fillId="10" borderId="10" xfId="0" applyFill="1" applyBorder="1" applyAlignment="1">
      <alignment horizontal="left" vertical="top"/>
    </xf>
    <xf numFmtId="1" fontId="15" fillId="10" borderId="10" xfId="0" applyNumberFormat="1" applyFont="1" applyFill="1" applyBorder="1" applyAlignment="1">
      <alignment horizontal="center" vertical="center" shrinkToFit="1"/>
    </xf>
    <xf numFmtId="0" fontId="22" fillId="0" borderId="0" xfId="0" applyFont="1" applyAlignment="1">
      <alignment horizontal="left" vertical="top"/>
    </xf>
    <xf numFmtId="168" fontId="0" fillId="10" borderId="10" xfId="18" applyNumberFormat="1" applyFont="1" applyFill="1" applyBorder="1" applyAlignment="1">
      <alignment horizontal="center" vertical="center"/>
    </xf>
    <xf numFmtId="0" fontId="16" fillId="10" borderId="10" xfId="0" applyFont="1" applyFill="1" applyBorder="1" applyAlignment="1">
      <alignment horizontal="center" vertical="center" wrapText="1"/>
    </xf>
    <xf numFmtId="2" fontId="15" fillId="10" borderId="10" xfId="0" applyNumberFormat="1" applyFont="1" applyFill="1" applyBorder="1" applyAlignment="1">
      <alignment horizontal="center" vertical="top" shrinkToFit="1"/>
    </xf>
    <xf numFmtId="167" fontId="17" fillId="10" borderId="10" xfId="0" applyNumberFormat="1" applyFont="1" applyFill="1" applyBorder="1" applyAlignment="1">
      <alignment horizontal="center" vertical="top" shrinkToFit="1"/>
    </xf>
    <xf numFmtId="1" fontId="17" fillId="10" borderId="10" xfId="0" applyNumberFormat="1" applyFont="1" applyFill="1" applyBorder="1" applyAlignment="1">
      <alignment horizontal="center" vertical="top" shrinkToFit="1"/>
    </xf>
    <xf numFmtId="1" fontId="15" fillId="10" borderId="10" xfId="0" applyNumberFormat="1" applyFont="1" applyFill="1" applyBorder="1" applyAlignment="1">
      <alignment horizontal="center" vertical="top" shrinkToFit="1"/>
    </xf>
    <xf numFmtId="0" fontId="19" fillId="0" borderId="4" xfId="0" applyFont="1" applyBorder="1" applyAlignment="1">
      <alignment horizontal="center" vertical="top" wrapText="1"/>
    </xf>
    <xf numFmtId="0" fontId="19" fillId="10" borderId="10" xfId="0" applyFont="1" applyFill="1" applyBorder="1" applyAlignment="1">
      <alignment horizontal="left" wrapText="1"/>
    </xf>
    <xf numFmtId="169" fontId="20" fillId="10" borderId="10" xfId="0" applyNumberFormat="1" applyFont="1" applyFill="1" applyBorder="1" applyAlignment="1">
      <alignment horizontal="center" vertical="top" shrinkToFit="1"/>
    </xf>
    <xf numFmtId="169" fontId="17" fillId="10" borderId="12" xfId="0" applyNumberFormat="1" applyFont="1" applyFill="1" applyBorder="1" applyAlignment="1">
      <alignment horizontal="center" vertical="top" shrinkToFit="1"/>
    </xf>
    <xf numFmtId="0" fontId="26" fillId="0" borderId="15" xfId="0" applyFont="1" applyBorder="1" applyAlignment="1">
      <alignment horizontal="center" vertical="center"/>
    </xf>
    <xf numFmtId="0" fontId="26" fillId="0" borderId="16" xfId="0" applyFont="1" applyBorder="1" applyAlignment="1">
      <alignment horizontal="center" vertical="center"/>
    </xf>
    <xf numFmtId="0" fontId="26" fillId="0" borderId="0" xfId="0" applyFont="1" applyAlignment="1">
      <alignment horizontal="center" vertical="center"/>
    </xf>
    <xf numFmtId="0" fontId="26" fillId="12" borderId="4" xfId="0" applyFont="1" applyFill="1" applyBorder="1" applyAlignment="1">
      <alignment horizontal="center" vertical="center"/>
    </xf>
    <xf numFmtId="0" fontId="26" fillId="0" borderId="17" xfId="0" applyFont="1" applyBorder="1" applyAlignment="1">
      <alignment horizontal="center" vertical="center"/>
    </xf>
    <xf numFmtId="0" fontId="26" fillId="0" borderId="4" xfId="0" applyFont="1" applyBorder="1" applyAlignment="1">
      <alignment horizontal="center" vertical="center"/>
    </xf>
    <xf numFmtId="167" fontId="26" fillId="0" borderId="4" xfId="0" applyNumberFormat="1" applyFont="1" applyBorder="1" applyAlignment="1">
      <alignment horizontal="center" vertical="center"/>
    </xf>
    <xf numFmtId="0" fontId="1" fillId="0" borderId="17" xfId="0" applyFont="1" applyBorder="1" applyAlignment="1">
      <alignment horizontal="center" vertical="center"/>
    </xf>
    <xf numFmtId="0" fontId="1" fillId="0" borderId="0" xfId="0" applyFont="1" applyAlignment="1">
      <alignment horizontal="center" vertical="center"/>
    </xf>
    <xf numFmtId="2" fontId="1" fillId="0" borderId="17" xfId="0" applyNumberFormat="1" applyFont="1" applyBorder="1" applyAlignment="1">
      <alignment horizontal="center" vertical="center"/>
    </xf>
    <xf numFmtId="2" fontId="1" fillId="0" borderId="0" xfId="0" applyNumberFormat="1" applyFont="1" applyAlignment="1">
      <alignment horizontal="center" vertical="center"/>
    </xf>
    <xf numFmtId="0" fontId="28" fillId="0" borderId="17" xfId="0" applyFont="1" applyBorder="1" applyAlignment="1">
      <alignment horizontal="center" vertical="center"/>
    </xf>
    <xf numFmtId="0" fontId="1" fillId="0" borderId="18" xfId="0" applyFont="1" applyBorder="1" applyAlignment="1">
      <alignment horizontal="center" vertical="center"/>
    </xf>
    <xf numFmtId="0" fontId="29" fillId="0" borderId="19" xfId="0" applyFont="1" applyBorder="1" applyAlignment="1">
      <alignment horizontal="center" vertical="center"/>
    </xf>
    <xf numFmtId="0" fontId="1" fillId="0" borderId="20" xfId="0" applyFont="1" applyBorder="1" applyAlignment="1">
      <alignment horizontal="center" vertical="center"/>
    </xf>
    <xf numFmtId="0" fontId="28" fillId="0" borderId="19" xfId="0" applyFont="1" applyBorder="1" applyAlignment="1">
      <alignment horizontal="center" vertical="center"/>
    </xf>
    <xf numFmtId="0" fontId="1" fillId="0" borderId="19" xfId="0" applyFont="1" applyBorder="1" applyAlignment="1">
      <alignment horizontal="center" vertical="center"/>
    </xf>
    <xf numFmtId="0" fontId="29" fillId="0" borderId="17" xfId="0" applyFont="1" applyBorder="1" applyAlignment="1">
      <alignment horizontal="center" vertical="center"/>
    </xf>
    <xf numFmtId="0" fontId="30" fillId="0" borderId="0" xfId="0" applyFont="1"/>
    <xf numFmtId="0" fontId="29" fillId="0" borderId="0" xfId="0" applyFont="1" applyAlignment="1">
      <alignment horizontal="center" vertical="center"/>
    </xf>
    <xf numFmtId="44" fontId="1" fillId="0" borderId="0" xfId="16" applyFont="1" applyFill="1" applyBorder="1" applyAlignment="1">
      <alignment horizontal="center" vertical="center"/>
    </xf>
    <xf numFmtId="0" fontId="29" fillId="7" borderId="17" xfId="0" applyFont="1" applyFill="1" applyBorder="1" applyAlignment="1">
      <alignment horizontal="center" vertical="center"/>
    </xf>
    <xf numFmtId="0" fontId="29" fillId="7" borderId="0" xfId="0" applyFont="1" applyFill="1" applyAlignment="1">
      <alignment horizontal="center" vertical="center"/>
    </xf>
    <xf numFmtId="44" fontId="1" fillId="7" borderId="0" xfId="16" applyFont="1" applyFill="1" applyBorder="1" applyAlignment="1">
      <alignment horizontal="center" vertical="center"/>
    </xf>
    <xf numFmtId="0" fontId="1" fillId="7" borderId="0" xfId="0" applyFont="1" applyFill="1" applyAlignment="1">
      <alignment horizontal="center" vertical="center"/>
    </xf>
    <xf numFmtId="0" fontId="1" fillId="7" borderId="21" xfId="0" applyFont="1" applyFill="1" applyBorder="1" applyAlignment="1">
      <alignment horizontal="center" vertical="center"/>
    </xf>
    <xf numFmtId="0" fontId="1" fillId="7" borderId="22" xfId="0" applyFont="1" applyFill="1" applyBorder="1" applyAlignment="1">
      <alignment horizontal="center" vertical="center"/>
    </xf>
    <xf numFmtId="0" fontId="1" fillId="0" borderId="23" xfId="0" applyFont="1" applyBorder="1" applyAlignment="1">
      <alignment horizontal="center" vertical="center"/>
    </xf>
    <xf numFmtId="0" fontId="1" fillId="7" borderId="24" xfId="0" applyFont="1" applyFill="1" applyBorder="1" applyAlignment="1">
      <alignment horizontal="center" vertical="center"/>
    </xf>
    <xf numFmtId="0" fontId="29" fillId="0" borderId="0" xfId="0" applyFont="1" applyAlignment="1">
      <alignment vertical="center"/>
    </xf>
    <xf numFmtId="0" fontId="1" fillId="0" borderId="0" xfId="0" applyFont="1" applyAlignment="1">
      <alignment vertical="center"/>
    </xf>
    <xf numFmtId="2" fontId="1" fillId="7" borderId="0" xfId="0" applyNumberFormat="1" applyFont="1" applyFill="1" applyAlignment="1">
      <alignment horizontal="center" vertical="center"/>
    </xf>
    <xf numFmtId="0" fontId="31" fillId="13" borderId="19" xfId="0" applyFont="1" applyFill="1" applyBorder="1" applyAlignment="1">
      <alignment horizontal="center" vertical="center"/>
    </xf>
    <xf numFmtId="0" fontId="1" fillId="13" borderId="19" xfId="0" applyFont="1" applyFill="1" applyBorder="1" applyAlignment="1">
      <alignment horizontal="center" vertical="center"/>
    </xf>
    <xf numFmtId="0" fontId="29" fillId="0" borderId="22" xfId="0" applyFont="1" applyBorder="1" applyAlignment="1">
      <alignment horizontal="center" vertical="center"/>
    </xf>
    <xf numFmtId="0" fontId="32" fillId="0" borderId="0" xfId="0" applyFont="1" applyAlignment="1">
      <alignment horizontal="center" vertical="center"/>
    </xf>
    <xf numFmtId="0" fontId="1" fillId="0" borderId="0" xfId="0" applyFont="1" applyAlignment="1">
      <alignment horizontal="center" vertical="top"/>
    </xf>
    <xf numFmtId="0" fontId="1" fillId="0" borderId="25" xfId="0" applyFont="1" applyBorder="1" applyAlignment="1">
      <alignment horizontal="center" vertical="center"/>
    </xf>
    <xf numFmtId="0" fontId="33" fillId="7" borderId="16" xfId="0" applyFont="1" applyFill="1" applyBorder="1" applyAlignment="1">
      <alignment horizontal="center" vertical="center"/>
    </xf>
    <xf numFmtId="0" fontId="0" fillId="0" borderId="26" xfId="0" applyBorder="1"/>
    <xf numFmtId="0" fontId="26" fillId="7" borderId="0" xfId="0" applyFont="1" applyFill="1" applyAlignment="1">
      <alignment horizontal="center" vertical="center"/>
    </xf>
    <xf numFmtId="0" fontId="33" fillId="7" borderId="0" xfId="0" applyFont="1" applyFill="1" applyAlignment="1">
      <alignment horizontal="center" vertical="center"/>
    </xf>
    <xf numFmtId="0" fontId="0" fillId="0" borderId="27" xfId="0" applyBorder="1"/>
    <xf numFmtId="1" fontId="26" fillId="0" borderId="4" xfId="0" applyNumberFormat="1" applyFont="1" applyBorder="1" applyAlignment="1">
      <alignment horizontal="center" vertical="center"/>
    </xf>
    <xf numFmtId="1" fontId="26" fillId="7" borderId="0" xfId="0" applyNumberFormat="1" applyFont="1" applyFill="1" applyAlignment="1">
      <alignment horizontal="center" vertical="center"/>
    </xf>
    <xf numFmtId="0" fontId="34" fillId="7" borderId="0" xfId="0" applyFont="1" applyFill="1" applyAlignment="1">
      <alignment horizontal="center" vertical="center"/>
    </xf>
    <xf numFmtId="2" fontId="34" fillId="7" borderId="0" xfId="0" applyNumberFormat="1" applyFont="1" applyFill="1" applyAlignment="1">
      <alignment horizontal="center" vertical="center"/>
    </xf>
    <xf numFmtId="0" fontId="1" fillId="0" borderId="22" xfId="0" applyFont="1" applyBorder="1" applyAlignment="1">
      <alignment horizontal="center" vertical="center"/>
    </xf>
    <xf numFmtId="0" fontId="34" fillId="7" borderId="22" xfId="0" applyFont="1" applyFill="1" applyBorder="1" applyAlignment="1">
      <alignment horizontal="center" vertical="center"/>
    </xf>
    <xf numFmtId="0" fontId="0" fillId="0" borderId="28" xfId="0" applyBorder="1"/>
    <xf numFmtId="0" fontId="1" fillId="0" borderId="24" xfId="0" applyFont="1" applyBorder="1" applyAlignment="1">
      <alignment horizontal="center" vertical="center"/>
    </xf>
    <xf numFmtId="0" fontId="34" fillId="7" borderId="26" xfId="0" applyFont="1" applyFill="1" applyBorder="1" applyAlignment="1">
      <alignment horizontal="center" vertical="center"/>
    </xf>
    <xf numFmtId="0" fontId="34" fillId="7" borderId="27" xfId="0" applyFont="1" applyFill="1" applyBorder="1" applyAlignment="1">
      <alignment horizontal="center" vertical="center"/>
    </xf>
    <xf numFmtId="2" fontId="34" fillId="7" borderId="27" xfId="0" applyNumberFormat="1" applyFont="1" applyFill="1" applyBorder="1" applyAlignment="1">
      <alignment horizontal="center" vertical="center"/>
    </xf>
    <xf numFmtId="0" fontId="29" fillId="0" borderId="27" xfId="0" applyFont="1" applyBorder="1" applyAlignment="1">
      <alignment horizontal="center" vertical="center"/>
    </xf>
    <xf numFmtId="44" fontId="1" fillId="0" borderId="27" xfId="16" applyFont="1" applyFill="1" applyBorder="1" applyAlignment="1">
      <alignment horizontal="center" vertical="center"/>
    </xf>
    <xf numFmtId="0" fontId="28" fillId="0" borderId="29" xfId="0" applyFont="1" applyBorder="1" applyAlignment="1">
      <alignment horizontal="center" vertical="center"/>
    </xf>
    <xf numFmtId="0" fontId="1" fillId="0" borderId="30" xfId="0" applyFont="1" applyBorder="1" applyAlignment="1">
      <alignment horizontal="center" vertical="center"/>
    </xf>
    <xf numFmtId="0" fontId="29" fillId="7" borderId="27" xfId="0" applyFont="1" applyFill="1" applyBorder="1" applyAlignment="1">
      <alignment horizontal="center" vertical="center"/>
    </xf>
    <xf numFmtId="44" fontId="35" fillId="7" borderId="0" xfId="16" applyFont="1" applyFill="1" applyBorder="1" applyAlignment="1">
      <alignment horizontal="center" vertical="center"/>
    </xf>
    <xf numFmtId="0" fontId="1" fillId="13" borderId="31" xfId="0" applyFont="1" applyFill="1" applyBorder="1" applyAlignment="1">
      <alignment horizontal="center" vertical="center"/>
    </xf>
    <xf numFmtId="0" fontId="1" fillId="0" borderId="31" xfId="0" applyFont="1" applyBorder="1" applyAlignment="1">
      <alignment horizontal="center" vertical="center"/>
    </xf>
    <xf numFmtId="0" fontId="0" fillId="0" borderId="17" xfId="0" applyBorder="1"/>
    <xf numFmtId="0" fontId="0" fillId="0" borderId="0" xfId="0" applyAlignment="1">
      <alignment horizontal="center"/>
    </xf>
    <xf numFmtId="0" fontId="1" fillId="0" borderId="32" xfId="0" applyFont="1" applyBorder="1" applyAlignment="1">
      <alignment horizontal="center" vertical="center"/>
    </xf>
    <xf numFmtId="0" fontId="29" fillId="10" borderId="19" xfId="0" applyFont="1" applyFill="1" applyBorder="1" applyAlignment="1">
      <alignment horizontal="center" vertical="center"/>
    </xf>
    <xf numFmtId="0" fontId="36" fillId="0" borderId="0" xfId="0" applyFont="1" applyAlignment="1">
      <alignment horizontal="center"/>
    </xf>
    <xf numFmtId="0" fontId="1" fillId="7" borderId="0" xfId="0" applyFont="1" applyFill="1" applyAlignment="1">
      <alignment vertical="center"/>
    </xf>
    <xf numFmtId="44" fontId="1" fillId="0" borderId="0" xfId="16" applyFont="1" applyFill="1" applyBorder="1" applyAlignment="1">
      <alignment vertical="center"/>
    </xf>
    <xf numFmtId="0" fontId="31" fillId="7" borderId="27" xfId="0" applyFont="1" applyFill="1" applyBorder="1" applyAlignment="1">
      <alignment horizontal="center" vertical="center"/>
    </xf>
    <xf numFmtId="0" fontId="1" fillId="0" borderId="27" xfId="0" applyFont="1" applyBorder="1" applyAlignment="1">
      <alignment horizontal="center" vertical="center"/>
    </xf>
    <xf numFmtId="2" fontId="1" fillId="0" borderId="27" xfId="0" applyNumberFormat="1" applyFont="1" applyBorder="1" applyAlignment="1">
      <alignment horizontal="center" vertical="center"/>
    </xf>
    <xf numFmtId="0" fontId="28" fillId="0" borderId="33" xfId="0" applyFont="1" applyBorder="1" applyAlignment="1">
      <alignment horizontal="center" vertical="center"/>
    </xf>
    <xf numFmtId="0" fontId="1" fillId="0" borderId="33" xfId="0" applyFont="1" applyBorder="1" applyAlignment="1">
      <alignment horizontal="center" vertical="center"/>
    </xf>
    <xf numFmtId="44" fontId="1" fillId="7" borderId="27" xfId="16" applyFont="1" applyFill="1" applyBorder="1" applyAlignment="1">
      <alignment horizontal="center" vertical="center"/>
    </xf>
    <xf numFmtId="0" fontId="1" fillId="0" borderId="27" xfId="0" applyFont="1" applyBorder="1" applyAlignment="1">
      <alignment horizontal="center" vertical="top"/>
    </xf>
    <xf numFmtId="44" fontId="29" fillId="7" borderId="0" xfId="16" applyFont="1" applyFill="1" applyBorder="1" applyAlignment="1">
      <alignment horizontal="center" vertical="center"/>
    </xf>
    <xf numFmtId="0" fontId="28" fillId="0" borderId="34" xfId="0" applyFont="1" applyBorder="1" applyAlignment="1">
      <alignment horizontal="center" vertical="center"/>
    </xf>
    <xf numFmtId="0" fontId="1" fillId="0" borderId="35" xfId="0" applyFont="1" applyBorder="1" applyAlignment="1">
      <alignment horizontal="center" vertical="center"/>
    </xf>
    <xf numFmtId="44" fontId="29" fillId="7" borderId="27" xfId="16" applyFont="1" applyFill="1" applyBorder="1" applyAlignment="1">
      <alignment horizontal="center" vertical="center"/>
    </xf>
    <xf numFmtId="0" fontId="35" fillId="0" borderId="4" xfId="0" applyFont="1" applyBorder="1" applyAlignment="1">
      <alignment horizontal="center" vertical="center"/>
    </xf>
    <xf numFmtId="0" fontId="1" fillId="0" borderId="4" xfId="0" applyFont="1" applyBorder="1" applyAlignment="1">
      <alignment horizontal="center" vertical="center"/>
    </xf>
    <xf numFmtId="0" fontId="36" fillId="14" borderId="21" xfId="0" applyFont="1" applyFill="1" applyBorder="1" applyAlignment="1">
      <alignment horizontal="center"/>
    </xf>
    <xf numFmtId="0" fontId="36" fillId="14" borderId="22" xfId="0" applyFont="1" applyFill="1" applyBorder="1" applyAlignment="1">
      <alignment horizontal="center"/>
    </xf>
    <xf numFmtId="0" fontId="1" fillId="0" borderId="36" xfId="0" applyFont="1" applyBorder="1" applyAlignment="1">
      <alignment horizontal="center" vertical="center"/>
    </xf>
    <xf numFmtId="0" fontId="1" fillId="0" borderId="0" xfId="0" applyFont="1"/>
    <xf numFmtId="0" fontId="1" fillId="0" borderId="0" xfId="0" applyFont="1" applyAlignment="1">
      <alignment horizontal="left" vertical="center"/>
    </xf>
    <xf numFmtId="0" fontId="1" fillId="10" borderId="19" xfId="0" applyFont="1" applyFill="1" applyBorder="1" applyAlignment="1">
      <alignment horizontal="center" vertical="center"/>
    </xf>
    <xf numFmtId="0" fontId="1" fillId="15" borderId="19" xfId="0" applyFont="1" applyFill="1" applyBorder="1" applyAlignment="1">
      <alignment horizontal="center" vertical="center"/>
    </xf>
    <xf numFmtId="0" fontId="31" fillId="7" borderId="19" xfId="0" applyFont="1" applyFill="1" applyBorder="1" applyAlignment="1">
      <alignment horizontal="center" vertical="center"/>
    </xf>
    <xf numFmtId="0" fontId="30" fillId="0" borderId="0" xfId="0" applyFont="1" applyAlignment="1">
      <alignment horizontal="center"/>
    </xf>
    <xf numFmtId="0" fontId="30" fillId="0" borderId="0" xfId="0" applyFont="1" applyAlignment="1">
      <alignment horizontal="left"/>
    </xf>
    <xf numFmtId="0" fontId="30" fillId="0" borderId="0" xfId="0" applyFont="1" applyAlignment="1">
      <alignment horizontal="center" vertical="center"/>
    </xf>
    <xf numFmtId="0" fontId="34" fillId="16" borderId="19" xfId="0" applyFont="1" applyFill="1" applyBorder="1" applyAlignment="1">
      <alignment horizontal="center" vertical="center"/>
    </xf>
    <xf numFmtId="0" fontId="30" fillId="0" borderId="0" xfId="0" applyFont="1" applyAlignment="1">
      <alignment horizontal="right"/>
    </xf>
    <xf numFmtId="49" fontId="30" fillId="0" borderId="0" xfId="0" applyNumberFormat="1" applyFont="1"/>
    <xf numFmtId="0" fontId="31" fillId="0" borderId="0" xfId="28">
      <alignment/>
      <protection/>
    </xf>
    <xf numFmtId="0" fontId="31" fillId="0" borderId="0" xfId="43" applyAlignment="1">
      <alignment horizontal="left"/>
      <protection/>
    </xf>
    <xf numFmtId="0" fontId="1" fillId="0" borderId="37" xfId="0" applyFont="1" applyBorder="1" applyAlignment="1">
      <alignment horizontal="center" vertical="center"/>
    </xf>
    <xf numFmtId="0" fontId="1" fillId="0" borderId="38" xfId="0" applyFont="1" applyBorder="1" applyAlignment="1">
      <alignment horizontal="center" vertical="center"/>
    </xf>
    <xf numFmtId="0" fontId="30" fillId="0" borderId="38" xfId="0" applyFont="1" applyBorder="1"/>
    <xf numFmtId="0" fontId="30" fillId="0" borderId="38" xfId="0" applyFont="1" applyBorder="1" applyAlignment="1">
      <alignment horizontal="left"/>
    </xf>
    <xf numFmtId="0" fontId="30" fillId="0" borderId="38" xfId="0" applyFont="1" applyBorder="1" applyAlignment="1">
      <alignment horizontal="center" vertical="center"/>
    </xf>
    <xf numFmtId="169" fontId="1" fillId="0" borderId="4" xfId="0" applyNumberFormat="1" applyFont="1" applyBorder="1" applyAlignment="1">
      <alignment horizontal="center" vertical="center"/>
    </xf>
    <xf numFmtId="169" fontId="1" fillId="0" borderId="0" xfId="0" applyNumberFormat="1" applyFont="1" applyAlignment="1">
      <alignment horizontal="center" vertical="center"/>
    </xf>
    <xf numFmtId="0" fontId="31" fillId="0" borderId="0" xfId="37" applyAlignment="1">
      <alignment horizontal="center"/>
      <protection/>
    </xf>
    <xf numFmtId="0" fontId="37" fillId="3" borderId="0" xfId="21" applyFont="1" applyBorder="1"/>
    <xf numFmtId="0" fontId="31" fillId="0" borderId="0" xfId="26" applyAlignment="1">
      <alignment horizontal="left" vertical="center"/>
      <protection/>
    </xf>
    <xf numFmtId="0" fontId="31" fillId="0" borderId="0" xfId="44" applyAlignment="1">
      <alignment horizontal="left"/>
      <protection/>
    </xf>
    <xf numFmtId="0" fontId="30" fillId="0" borderId="38" xfId="0" applyFont="1" applyBorder="1" applyAlignment="1">
      <alignment horizontal="center"/>
    </xf>
    <xf numFmtId="0" fontId="36" fillId="14" borderId="28" xfId="0" applyFont="1" applyFill="1" applyBorder="1" applyAlignment="1">
      <alignment horizontal="center"/>
    </xf>
    <xf numFmtId="0" fontId="34" fillId="7" borderId="39" xfId="0" applyFont="1" applyFill="1" applyBorder="1" applyAlignment="1">
      <alignment horizontal="center" vertical="center"/>
    </xf>
    <xf numFmtId="0" fontId="35" fillId="0" borderId="0" xfId="0" applyFont="1" applyAlignment="1">
      <alignment horizontal="left" vertical="center"/>
    </xf>
    <xf numFmtId="0" fontId="31" fillId="0" borderId="0" xfId="42">
      <alignment/>
      <protection/>
    </xf>
    <xf numFmtId="0" fontId="31" fillId="0" borderId="0" xfId="39" applyAlignment="1">
      <alignment horizontal="left"/>
      <protection/>
    </xf>
    <xf numFmtId="0" fontId="31" fillId="0" borderId="0" xfId="40" applyAlignment="1">
      <alignment horizontal="left"/>
      <protection/>
    </xf>
    <xf numFmtId="0" fontId="31" fillId="0" borderId="0" xfId="42" applyAlignment="1">
      <alignment horizontal="center"/>
      <protection/>
    </xf>
    <xf numFmtId="0" fontId="30" fillId="4" borderId="0" xfId="22" applyFont="1" applyBorder="1" applyAlignment="1">
      <alignment horizontal="center"/>
    </xf>
    <xf numFmtId="0" fontId="31" fillId="0" borderId="0" xfId="27" applyAlignment="1">
      <alignment horizontal="left" vertical="center"/>
      <protection/>
    </xf>
    <xf numFmtId="0" fontId="34" fillId="7" borderId="40" xfId="0" applyFont="1" applyFill="1" applyBorder="1" applyAlignment="1">
      <alignment horizontal="center" vertical="center"/>
    </xf>
    <xf numFmtId="0" fontId="36" fillId="0" borderId="41" xfId="0" applyFont="1" applyBorder="1" applyAlignment="1">
      <alignment horizontal="center" vertical="center"/>
    </xf>
    <xf numFmtId="0" fontId="36" fillId="0" borderId="16" xfId="0" applyFont="1" applyBorder="1" applyAlignment="1">
      <alignment horizontal="center" vertical="center"/>
    </xf>
    <xf numFmtId="0" fontId="36" fillId="0" borderId="36" xfId="0" applyFont="1" applyBorder="1" applyAlignment="1">
      <alignment horizontal="center" vertical="center"/>
    </xf>
    <xf numFmtId="0" fontId="38" fillId="0" borderId="0" xfId="0" applyFont="1" applyAlignment="1">
      <alignment horizontal="center" vertical="center"/>
    </xf>
    <xf numFmtId="0" fontId="28" fillId="7" borderId="19" xfId="0" applyFont="1" applyFill="1" applyBorder="1" applyAlignment="1">
      <alignment horizontal="center" vertical="center"/>
    </xf>
    <xf numFmtId="0" fontId="1" fillId="7" borderId="20" xfId="0" applyFont="1" applyFill="1" applyBorder="1" applyAlignment="1">
      <alignment horizontal="center" vertical="center"/>
    </xf>
    <xf numFmtId="0" fontId="1" fillId="7" borderId="19" xfId="0" applyFont="1" applyFill="1" applyBorder="1" applyAlignment="1">
      <alignment horizontal="center" vertical="center"/>
    </xf>
    <xf numFmtId="0" fontId="35" fillId="0" borderId="0" xfId="0" applyFont="1" applyAlignment="1">
      <alignment horizontal="center" vertical="center"/>
    </xf>
    <xf numFmtId="0" fontId="28" fillId="0" borderId="4" xfId="0" applyFont="1" applyBorder="1" applyAlignment="1">
      <alignment horizontal="center" vertical="center"/>
    </xf>
    <xf numFmtId="0" fontId="37" fillId="0" borderId="0" xfId="21" applyFont="1" applyFill="1" applyBorder="1"/>
    <xf numFmtId="0" fontId="1" fillId="7" borderId="38" xfId="0" applyFont="1" applyFill="1" applyBorder="1" applyAlignment="1">
      <alignment horizontal="center" vertical="center"/>
    </xf>
    <xf numFmtId="0" fontId="1" fillId="0" borderId="41" xfId="0" applyFont="1" applyBorder="1" applyAlignment="1">
      <alignment horizontal="center" vertical="center"/>
    </xf>
    <xf numFmtId="0" fontId="1" fillId="0" borderId="16" xfId="0" applyFont="1" applyBorder="1" applyAlignment="1">
      <alignment horizontal="center" vertical="center"/>
    </xf>
    <xf numFmtId="49" fontId="1" fillId="7" borderId="0" xfId="0" applyNumberFormat="1" applyFont="1" applyFill="1" applyAlignment="1">
      <alignment horizontal="center" vertical="center"/>
    </xf>
    <xf numFmtId="0" fontId="31" fillId="0" borderId="0" xfId="0" applyFont="1" applyAlignment="1">
      <alignment horizontal="center" vertical="center"/>
    </xf>
    <xf numFmtId="0" fontId="35" fillId="7" borderId="0" xfId="0" applyFont="1" applyFill="1" applyAlignment="1">
      <alignment horizontal="center" vertical="center"/>
    </xf>
    <xf numFmtId="0" fontId="39" fillId="0" borderId="20" xfId="0" applyFont="1" applyBorder="1" applyAlignment="1">
      <alignment horizontal="center" vertical="center"/>
    </xf>
    <xf numFmtId="0" fontId="33" fillId="7" borderId="42" xfId="0" applyFont="1" applyFill="1" applyBorder="1" applyAlignment="1">
      <alignment horizontal="center" vertical="center"/>
    </xf>
    <xf numFmtId="0" fontId="30" fillId="0" borderId="16" xfId="0" applyFont="1" applyBorder="1" applyAlignment="1">
      <alignment horizontal="center" vertical="center"/>
    </xf>
    <xf numFmtId="0" fontId="33" fillId="7" borderId="39" xfId="0" applyFont="1" applyFill="1" applyBorder="1" applyAlignment="1">
      <alignment horizontal="center" vertical="center"/>
    </xf>
    <xf numFmtId="2" fontId="34" fillId="7" borderId="39" xfId="0" applyNumberFormat="1" applyFont="1" applyFill="1" applyBorder="1" applyAlignment="1">
      <alignment horizontal="center" vertical="center"/>
    </xf>
    <xf numFmtId="0" fontId="1" fillId="0" borderId="16" xfId="0" applyFont="1" applyBorder="1" applyAlignment="1">
      <alignment horizontal="center" vertical="top"/>
    </xf>
    <xf numFmtId="0" fontId="34" fillId="7" borderId="42" xfId="0" applyFont="1" applyFill="1" applyBorder="1" applyAlignment="1">
      <alignment horizontal="center" vertical="center"/>
    </xf>
    <xf numFmtId="0" fontId="34" fillId="7" borderId="19" xfId="0" applyFont="1" applyFill="1" applyBorder="1" applyAlignment="1">
      <alignment horizontal="center" vertical="center"/>
    </xf>
    <xf numFmtId="0" fontId="1" fillId="7" borderId="25" xfId="0" applyFont="1" applyFill="1" applyBorder="1" applyAlignment="1">
      <alignment horizontal="center" vertical="center"/>
    </xf>
    <xf numFmtId="9" fontId="1" fillId="0" borderId="0" xfId="15" applyFont="1" applyAlignment="1">
      <alignment horizontal="center" vertical="center"/>
    </xf>
    <xf numFmtId="0" fontId="34" fillId="0" borderId="19" xfId="0" applyFont="1" applyBorder="1" applyAlignment="1">
      <alignment horizontal="center" vertical="center"/>
    </xf>
    <xf numFmtId="0" fontId="1" fillId="0" borderId="21" xfId="0" applyFont="1" applyBorder="1" applyAlignment="1">
      <alignment horizontal="center" vertical="center"/>
    </xf>
    <xf numFmtId="0" fontId="1" fillId="0" borderId="34" xfId="0" applyFont="1" applyBorder="1" applyAlignment="1">
      <alignment horizontal="center" vertical="center"/>
    </xf>
    <xf numFmtId="0" fontId="34" fillId="7" borderId="28" xfId="0" applyFont="1" applyFill="1" applyBorder="1" applyAlignment="1">
      <alignment horizontal="center" vertical="center"/>
    </xf>
    <xf numFmtId="0" fontId="29" fillId="17" borderId="0" xfId="0" applyFont="1" applyFill="1" applyAlignment="1">
      <alignment horizontal="center" vertical="center"/>
    </xf>
    <xf numFmtId="0" fontId="1" fillId="17" borderId="0" xfId="0" applyFont="1" applyFill="1" applyAlignment="1">
      <alignment horizontal="center" vertical="center"/>
    </xf>
    <xf numFmtId="44" fontId="1" fillId="17" borderId="0" xfId="16" applyFont="1" applyFill="1" applyBorder="1" applyAlignment="1">
      <alignment horizontal="center" vertical="center"/>
    </xf>
    <xf numFmtId="0" fontId="32" fillId="17" borderId="0" xfId="0" applyFont="1" applyFill="1" applyAlignment="1">
      <alignment horizontal="center" vertical="center"/>
    </xf>
    <xf numFmtId="0" fontId="1" fillId="0" borderId="24" xfId="0" applyFont="1" applyBorder="1" applyAlignment="1">
      <alignment horizontal="center" vertical="top"/>
    </xf>
    <xf numFmtId="0" fontId="34" fillId="0" borderId="27" xfId="0" applyFont="1" applyBorder="1" applyAlignment="1">
      <alignment horizontal="center" vertical="center"/>
    </xf>
    <xf numFmtId="2" fontId="34" fillId="0" borderId="27" xfId="0" applyNumberFormat="1" applyFont="1" applyBorder="1" applyAlignment="1">
      <alignment horizontal="center" vertical="center"/>
    </xf>
    <xf numFmtId="44" fontId="35" fillId="0" borderId="0" xfId="16" applyFont="1" applyFill="1" applyBorder="1" applyAlignment="1">
      <alignment horizontal="center" vertical="center"/>
    </xf>
    <xf numFmtId="44" fontId="1" fillId="7" borderId="0" xfId="16" applyFont="1" applyFill="1" applyAlignment="1">
      <alignment horizontal="center" vertical="center"/>
    </xf>
    <xf numFmtId="0" fontId="14" fillId="18" borderId="4" xfId="0" applyFont="1" applyFill="1" applyBorder="1" applyAlignment="1">
      <alignment horizontal="center" vertical="center" wrapText="1"/>
    </xf>
    <xf numFmtId="0" fontId="14" fillId="18" borderId="4" xfId="0" applyFont="1" applyFill="1" applyBorder="1" applyAlignment="1">
      <alignment horizontal="center" vertical="center"/>
    </xf>
    <xf numFmtId="0" fontId="40" fillId="0" borderId="4" xfId="0" applyFont="1" applyBorder="1" applyAlignment="1">
      <alignment horizontal="left" vertical="center" wrapText="1"/>
    </xf>
    <xf numFmtId="0" fontId="35" fillId="18" borderId="4" xfId="0" applyFont="1" applyFill="1" applyBorder="1" applyAlignment="1">
      <alignment horizontal="center" vertical="center"/>
    </xf>
    <xf numFmtId="0" fontId="36" fillId="14" borderId="36" xfId="0" applyFont="1" applyFill="1" applyBorder="1" applyAlignment="1">
      <alignment horizontal="center"/>
    </xf>
    <xf numFmtId="0" fontId="36" fillId="14" borderId="0" xfId="0" applyFont="1" applyFill="1" applyAlignment="1">
      <alignment horizontal="center"/>
    </xf>
    <xf numFmtId="0" fontId="28" fillId="0" borderId="0" xfId="0" applyFont="1" applyAlignment="1">
      <alignment horizontal="center" vertical="center"/>
    </xf>
    <xf numFmtId="0" fontId="1" fillId="10" borderId="43" xfId="0" applyFont="1" applyFill="1" applyBorder="1" applyAlignment="1">
      <alignment horizontal="center" vertical="center"/>
    </xf>
    <xf numFmtId="0" fontId="36" fillId="14" borderId="39" xfId="0" applyFont="1" applyFill="1" applyBorder="1" applyAlignment="1">
      <alignment horizontal="center"/>
    </xf>
    <xf numFmtId="1" fontId="1" fillId="0" borderId="0" xfId="0" applyNumberFormat="1" applyFont="1" applyAlignment="1">
      <alignment horizontal="center" vertical="center"/>
    </xf>
    <xf numFmtId="0" fontId="1" fillId="10" borderId="4" xfId="0" applyFont="1" applyFill="1" applyBorder="1" applyAlignment="1">
      <alignment horizontal="center" vertical="center"/>
    </xf>
    <xf numFmtId="0" fontId="1" fillId="0" borderId="4" xfId="0" applyFont="1" applyBorder="1" applyAlignment="1">
      <alignment vertical="center"/>
    </xf>
    <xf numFmtId="0" fontId="26" fillId="0" borderId="41" xfId="0" applyFont="1" applyBorder="1" applyAlignment="1">
      <alignment horizontal="center" vertical="center"/>
    </xf>
    <xf numFmtId="0" fontId="26" fillId="0" borderId="36" xfId="0" applyFont="1" applyBorder="1" applyAlignment="1">
      <alignment horizontal="center" vertical="center"/>
    </xf>
    <xf numFmtId="2" fontId="1" fillId="0" borderId="36" xfId="0" applyNumberFormat="1" applyFont="1" applyBorder="1" applyAlignment="1">
      <alignment horizontal="center" vertical="center"/>
    </xf>
    <xf numFmtId="0" fontId="28" fillId="0" borderId="36" xfId="0" applyFont="1" applyBorder="1" applyAlignment="1">
      <alignment horizontal="center" vertical="center"/>
    </xf>
    <xf numFmtId="0" fontId="29" fillId="0" borderId="36" xfId="0" applyFont="1" applyBorder="1" applyAlignment="1">
      <alignment horizontal="center" vertical="center"/>
    </xf>
    <xf numFmtId="0" fontId="29" fillId="7" borderId="36" xfId="0" applyFont="1" applyFill="1" applyBorder="1" applyAlignment="1">
      <alignment horizontal="center" vertical="center"/>
    </xf>
    <xf numFmtId="0" fontId="1" fillId="7" borderId="37" xfId="0" applyFont="1" applyFill="1" applyBorder="1" applyAlignment="1">
      <alignment horizontal="center" vertical="center"/>
    </xf>
    <xf numFmtId="0" fontId="1" fillId="0" borderId="15" xfId="0" applyFont="1" applyBorder="1" applyAlignment="1">
      <alignment horizontal="center" vertical="center"/>
    </xf>
    <xf numFmtId="44" fontId="1" fillId="0" borderId="0" xfId="16" applyFont="1" applyFill="1" applyAlignment="1">
      <alignment horizontal="center" vertical="center"/>
    </xf>
    <xf numFmtId="0" fontId="31" fillId="0" borderId="19" xfId="0" applyFont="1" applyBorder="1" applyAlignment="1">
      <alignment horizontal="center" vertical="center"/>
    </xf>
    <xf numFmtId="0" fontId="29" fillId="0" borderId="38" xfId="0" applyFont="1" applyBorder="1" applyAlignment="1">
      <alignment horizontal="center" vertical="center"/>
    </xf>
    <xf numFmtId="0" fontId="31" fillId="7" borderId="0" xfId="0" applyFont="1" applyFill="1" applyAlignment="1">
      <alignment horizontal="center" vertical="center"/>
    </xf>
    <xf numFmtId="12" fontId="1" fillId="7" borderId="0" xfId="16" applyNumberFormat="1" applyFont="1" applyFill="1" applyAlignment="1">
      <alignment horizontal="center" vertical="center"/>
    </xf>
    <xf numFmtId="0" fontId="42" fillId="0" borderId="4" xfId="0" applyFont="1" applyBorder="1" applyAlignment="1">
      <alignment horizontal="center" vertical="center" wrapText="1"/>
    </xf>
    <xf numFmtId="0" fontId="0" fillId="0" borderId="4" xfId="0" applyBorder="1"/>
    <xf numFmtId="0" fontId="42" fillId="0" borderId="5" xfId="0" applyFont="1" applyBorder="1" applyAlignment="1">
      <alignment horizontal="center" vertical="center" wrapText="1"/>
    </xf>
    <xf numFmtId="171" fontId="42" fillId="0" borderId="5" xfId="0" applyNumberFormat="1" applyFont="1" applyBorder="1" applyAlignment="1">
      <alignment horizontal="center" vertical="center" wrapText="1"/>
    </xf>
    <xf numFmtId="14" fontId="0" fillId="0" borderId="4" xfId="0" applyNumberFormat="1" applyBorder="1" applyAlignment="1">
      <alignment horizontal="center" vertical="center"/>
    </xf>
    <xf numFmtId="0" fontId="0" fillId="0" borderId="4" xfId="0" applyBorder="1" applyAlignment="1">
      <alignment horizontal="center"/>
    </xf>
    <xf numFmtId="0" fontId="43" fillId="0" borderId="4" xfId="0" applyFont="1" applyBorder="1" applyAlignment="1">
      <alignment horizontal="center"/>
    </xf>
    <xf numFmtId="0" fontId="43" fillId="0" borderId="0" xfId="0" applyFont="1"/>
    <xf numFmtId="0" fontId="43" fillId="0" borderId="0" xfId="0" applyFont="1" applyAlignment="1">
      <alignment horizontal="center"/>
    </xf>
    <xf numFmtId="0" fontId="45" fillId="0" borderId="4" xfId="0" applyFont="1" applyBorder="1" applyAlignment="1">
      <alignment horizontal="center" vertical="center" wrapText="1"/>
    </xf>
    <xf numFmtId="14" fontId="0" fillId="10" borderId="4" xfId="0" applyNumberFormat="1" applyFill="1" applyBorder="1" applyAlignment="1">
      <alignment horizontal="center" vertical="center"/>
    </xf>
    <xf numFmtId="0" fontId="43" fillId="0" borderId="4" xfId="0" applyFont="1" applyBorder="1" applyAlignment="1">
      <alignment horizontal="center" vertical="center"/>
    </xf>
    <xf numFmtId="0" fontId="41" fillId="0" borderId="4" xfId="0" applyFont="1" applyBorder="1" applyAlignment="1">
      <alignment horizontal="center" vertical="center"/>
    </xf>
    <xf numFmtId="0" fontId="43" fillId="0" borderId="4" xfId="0" applyFont="1" applyBorder="1"/>
    <xf numFmtId="0" fontId="41" fillId="10" borderId="5" xfId="0" applyFont="1" applyFill="1" applyBorder="1" applyAlignment="1">
      <alignment horizontal="center" vertical="center"/>
    </xf>
    <xf numFmtId="0" fontId="41" fillId="10" borderId="4" xfId="0" applyFont="1" applyFill="1" applyBorder="1" applyAlignment="1">
      <alignment horizontal="center" vertical="center"/>
    </xf>
    <xf numFmtId="0" fontId="41" fillId="7" borderId="4" xfId="0" applyFont="1" applyFill="1" applyBorder="1" applyAlignment="1">
      <alignment horizontal="center" vertical="center"/>
    </xf>
    <xf numFmtId="0" fontId="41" fillId="0" borderId="5" xfId="0" applyFont="1" applyBorder="1" applyAlignment="1">
      <alignment horizontal="center" vertical="center"/>
    </xf>
    <xf numFmtId="0" fontId="41" fillId="7" borderId="5" xfId="0" applyFont="1" applyFill="1" applyBorder="1" applyAlignment="1">
      <alignment horizontal="center" vertical="center"/>
    </xf>
    <xf numFmtId="14" fontId="42" fillId="0" borderId="4" xfId="0" applyNumberFormat="1" applyFont="1" applyBorder="1" applyAlignment="1">
      <alignment horizontal="center" vertical="center" wrapText="1"/>
    </xf>
    <xf numFmtId="0" fontId="11" fillId="7" borderId="0" xfId="0" applyFont="1" applyFill="1" applyAlignment="1">
      <alignment horizontal="left" vertical="center" wrapText="1"/>
    </xf>
    <xf numFmtId="0" fontId="46" fillId="0" borderId="0" xfId="0" applyFont="1" applyAlignment="1">
      <alignment horizontal="justify" vertical="center"/>
    </xf>
    <xf numFmtId="0" fontId="45" fillId="0" borderId="4" xfId="0" applyFont="1" applyBorder="1" applyAlignment="1">
      <alignment horizontal="left" vertical="center"/>
    </xf>
    <xf numFmtId="0" fontId="41" fillId="19" borderId="4" xfId="0" applyFont="1" applyFill="1" applyBorder="1" applyAlignment="1">
      <alignment horizontal="center" vertical="center"/>
    </xf>
    <xf numFmtId="0" fontId="43" fillId="19" borderId="4" xfId="0" applyFont="1" applyFill="1" applyBorder="1"/>
    <xf numFmtId="0" fontId="42" fillId="19" borderId="4" xfId="0" applyFont="1" applyFill="1" applyBorder="1" applyAlignment="1">
      <alignment horizontal="center" vertical="center" wrapText="1"/>
    </xf>
    <xf numFmtId="14" fontId="42" fillId="19" borderId="4" xfId="0" applyNumberFormat="1" applyFont="1" applyFill="1" applyBorder="1" applyAlignment="1">
      <alignment horizontal="center" vertical="center" wrapText="1"/>
    </xf>
    <xf numFmtId="0" fontId="43" fillId="19" borderId="4" xfId="0" applyFont="1" applyFill="1" applyBorder="1" applyAlignment="1">
      <alignment horizontal="center" vertical="center"/>
    </xf>
    <xf numFmtId="0" fontId="43" fillId="19" borderId="4" xfId="0" applyFont="1" applyFill="1" applyBorder="1" applyAlignment="1">
      <alignment horizontal="center"/>
    </xf>
    <xf numFmtId="171" fontId="42" fillId="0" borderId="4" xfId="0" applyNumberFormat="1" applyFont="1" applyBorder="1" applyAlignment="1">
      <alignment horizontal="center" vertical="center" wrapText="1"/>
    </xf>
    <xf numFmtId="0" fontId="43" fillId="13" borderId="4" xfId="0" applyFont="1" applyFill="1" applyBorder="1"/>
    <xf numFmtId="171" fontId="45" fillId="0" borderId="4" xfId="0" applyNumberFormat="1" applyFont="1" applyBorder="1" applyAlignment="1">
      <alignment vertical="center"/>
    </xf>
    <xf numFmtId="0" fontId="45" fillId="0" borderId="4" xfId="0" applyFont="1" applyBorder="1" applyAlignment="1">
      <alignment vertical="center"/>
    </xf>
    <xf numFmtId="0" fontId="43" fillId="10" borderId="4" xfId="0" applyFont="1" applyFill="1" applyBorder="1"/>
    <xf numFmtId="0" fontId="0" fillId="19" borderId="4" xfId="0" applyFill="1" applyBorder="1"/>
    <xf numFmtId="0" fontId="0" fillId="19" borderId="0" xfId="0" applyFill="1"/>
    <xf numFmtId="0" fontId="14" fillId="20" borderId="4" xfId="0" applyFont="1" applyFill="1" applyBorder="1" applyAlignment="1">
      <alignment horizontal="center" vertical="center" wrapText="1"/>
    </xf>
    <xf numFmtId="0" fontId="18" fillId="0" borderId="4" xfId="0" applyFont="1" applyBorder="1" applyAlignment="1">
      <alignment horizontal="center" vertical="center"/>
    </xf>
    <xf numFmtId="0" fontId="18" fillId="0" borderId="4" xfId="0" applyFont="1" applyBorder="1" applyAlignment="1">
      <alignment horizontal="center"/>
    </xf>
    <xf numFmtId="0" fontId="18" fillId="0" borderId="0" xfId="0" applyFont="1" applyAlignment="1">
      <alignment horizontal="left" vertical="top"/>
    </xf>
    <xf numFmtId="0" fontId="18" fillId="0" borderId="4" xfId="0" applyFont="1" applyBorder="1" applyAlignment="1">
      <alignment horizontal="left" vertical="top"/>
    </xf>
    <xf numFmtId="167" fontId="47" fillId="6" borderId="4" xfId="20" applyNumberFormat="1" applyFont="1" applyFill="1" applyBorder="1" applyAlignment="1" applyProtection="1">
      <alignment vertical="center"/>
      <protection hidden="1"/>
    </xf>
    <xf numFmtId="167" fontId="47" fillId="6" borderId="4" xfId="20" applyNumberFormat="1" applyFont="1" applyFill="1" applyBorder="1" applyAlignment="1" applyProtection="1">
      <alignment horizontal="left" vertical="center"/>
      <protection hidden="1"/>
    </xf>
    <xf numFmtId="15" fontId="47" fillId="6" borderId="4" xfId="20" applyNumberFormat="1" applyFont="1" applyFill="1" applyBorder="1" applyAlignment="1" applyProtection="1">
      <alignment horizontal="center" vertical="center"/>
      <protection hidden="1"/>
    </xf>
    <xf numFmtId="1" fontId="47" fillId="6" borderId="4" xfId="20" applyNumberFormat="1" applyFont="1" applyFill="1" applyBorder="1" applyAlignment="1" applyProtection="1">
      <alignment horizontal="center" vertical="center"/>
      <protection hidden="1"/>
    </xf>
    <xf numFmtId="0" fontId="45" fillId="0" borderId="4" xfId="0" applyFont="1" applyBorder="1"/>
    <xf numFmtId="15" fontId="53" fillId="6" borderId="4" xfId="0" applyNumberFormat="1" applyFont="1" applyFill="1" applyBorder="1" applyAlignment="1" applyProtection="1">
      <alignment horizontal="center" vertical="center"/>
      <protection hidden="1"/>
    </xf>
    <xf numFmtId="15" fontId="52" fillId="9" borderId="4" xfId="0" applyNumberFormat="1" applyFont="1" applyFill="1" applyBorder="1" applyAlignment="1" applyProtection="1">
      <alignment horizontal="center" vertical="center" wrapText="1"/>
      <protection hidden="1"/>
    </xf>
    <xf numFmtId="0" fontId="41" fillId="0" borderId="0" xfId="0" applyFont="1" applyAlignment="1">
      <alignment horizontal="center" vertical="center"/>
    </xf>
    <xf numFmtId="44" fontId="1" fillId="0" borderId="0" xfId="16" applyFont="1" applyFill="1" applyBorder="1" applyAlignment="1" quotePrefix="1">
      <alignment horizontal="center" vertical="center"/>
    </xf>
    <xf numFmtId="44" fontId="1" fillId="0" borderId="0" xfId="16" applyFont="1" applyFill="1" applyAlignment="1" quotePrefix="1">
      <alignment horizontal="center" vertical="center"/>
    </xf>
    <xf numFmtId="44" fontId="1" fillId="7" borderId="0" xfId="16" applyFont="1" applyFill="1" applyAlignment="1" quotePrefix="1">
      <alignment horizontal="center" vertical="center"/>
    </xf>
    <xf numFmtId="12" fontId="1" fillId="7" borderId="0" xfId="16" applyNumberFormat="1" applyFont="1" applyFill="1" applyAlignment="1" quotePrefix="1">
      <alignment horizontal="center" vertical="center"/>
    </xf>
    <xf numFmtId="16" fontId="31" fillId="0" borderId="0" xfId="0" applyNumberFormat="1" applyFont="1" applyAlignment="1" quotePrefix="1">
      <alignment horizontal="center" vertical="center"/>
    </xf>
    <xf numFmtId="0" fontId="31" fillId="0" borderId="0" xfId="0" applyFont="1" applyAlignment="1" quotePrefix="1">
      <alignment horizontal="center" vertical="center"/>
    </xf>
    <xf numFmtId="16" fontId="1" fillId="0" borderId="0" xfId="0" applyNumberFormat="1" applyFont="1" applyAlignment="1" quotePrefix="1">
      <alignment horizontal="center" vertical="center"/>
    </xf>
    <xf numFmtId="16" fontId="29" fillId="7" borderId="0" xfId="0" applyNumberFormat="1" applyFont="1" applyFill="1" applyAlignment="1" quotePrefix="1">
      <alignment horizontal="center" vertical="center"/>
    </xf>
    <xf numFmtId="0" fontId="1" fillId="7" borderId="0" xfId="0" applyFont="1" applyFill="1" applyAlignment="1" quotePrefix="1">
      <alignment horizontal="center" vertical="center"/>
    </xf>
    <xf numFmtId="16" fontId="1" fillId="7" borderId="0" xfId="0" applyNumberFormat="1" applyFont="1" applyFill="1" applyAlignment="1" quotePrefix="1">
      <alignment horizontal="center" vertical="center"/>
    </xf>
    <xf numFmtId="0" fontId="1" fillId="0" borderId="0" xfId="0" applyFont="1" applyAlignment="1" quotePrefix="1">
      <alignment horizontal="center" vertical="center"/>
    </xf>
    <xf numFmtId="44" fontId="1" fillId="7" borderId="0" xfId="16" applyFont="1" applyFill="1" applyBorder="1" applyAlignment="1" quotePrefix="1">
      <alignment horizontal="center" vertical="center"/>
    </xf>
    <xf numFmtId="44" fontId="1" fillId="7" borderId="27" xfId="16" applyFont="1" applyFill="1" applyBorder="1" applyAlignment="1" quotePrefix="1">
      <alignment horizontal="center" vertical="center"/>
    </xf>
    <xf numFmtId="12" fontId="1" fillId="7" borderId="0" xfId="16" applyNumberFormat="1" applyFont="1" applyFill="1" applyBorder="1" applyAlignment="1" quotePrefix="1">
      <alignment horizontal="center" vertical="center"/>
    </xf>
    <xf numFmtId="12" fontId="1" fillId="7" borderId="27" xfId="16" applyNumberFormat="1" applyFont="1" applyFill="1" applyBorder="1" applyAlignment="1" quotePrefix="1">
      <alignment horizontal="center" vertical="center"/>
    </xf>
    <xf numFmtId="0" fontId="3" fillId="21" borderId="4" xfId="0" applyFont="1" applyFill="1" applyBorder="1" applyAlignment="1" quotePrefix="1">
      <alignment horizontal="center" vertical="center"/>
    </xf>
    <xf numFmtId="44" fontId="1" fillId="0" borderId="0" xfId="16" applyFont="1" applyFill="1" applyBorder="1" applyAlignment="1" quotePrefix="1">
      <alignment horizontal="center" vertical="center"/>
    </xf>
    <xf numFmtId="44" fontId="1" fillId="0" borderId="0" xfId="16" applyFont="1" applyFill="1" applyBorder="1" applyAlignment="1">
      <alignment horizontal="center" vertical="center"/>
    </xf>
    <xf numFmtId="0" fontId="0" fillId="0" borderId="0" xfId="0" applyFont="1"/>
    <xf numFmtId="0" fontId="34" fillId="0" borderId="0" xfId="0" applyFont="1" applyAlignment="1">
      <alignment horizontal="center" vertical="center"/>
    </xf>
    <xf numFmtId="2" fontId="34" fillId="0" borderId="0" xfId="0" applyNumberFormat="1" applyFont="1" applyAlignment="1">
      <alignment horizontal="center" vertical="center"/>
    </xf>
    <xf numFmtId="0" fontId="34" fillId="0" borderId="22" xfId="0" applyFont="1" applyBorder="1" applyAlignment="1">
      <alignment horizontal="center" vertical="center"/>
    </xf>
    <xf numFmtId="0" fontId="34" fillId="0" borderId="26" xfId="0" applyFont="1" applyBorder="1" applyAlignment="1">
      <alignment horizontal="center" vertical="center"/>
    </xf>
    <xf numFmtId="0" fontId="31" fillId="0" borderId="27" xfId="0" applyFont="1" applyBorder="1" applyAlignment="1">
      <alignment horizontal="center" vertical="center"/>
    </xf>
    <xf numFmtId="44" fontId="1" fillId="0" borderId="27" xfId="16" applyFont="1" applyFill="1" applyBorder="1" applyAlignment="1" quotePrefix="1">
      <alignment horizontal="center" vertical="center"/>
    </xf>
    <xf numFmtId="44" fontId="29" fillId="0" borderId="0" xfId="16" applyFont="1" applyFill="1" applyBorder="1" applyAlignment="1">
      <alignment horizontal="center" vertical="center"/>
    </xf>
    <xf numFmtId="12" fontId="1" fillId="0" borderId="0" xfId="16" applyNumberFormat="1" applyFont="1" applyFill="1" applyBorder="1" applyAlignment="1" quotePrefix="1">
      <alignment horizontal="center" vertical="center"/>
    </xf>
    <xf numFmtId="44" fontId="29" fillId="0" borderId="27" xfId="16" applyFont="1" applyFill="1" applyBorder="1" applyAlignment="1">
      <alignment horizontal="center" vertical="center"/>
    </xf>
    <xf numFmtId="12" fontId="1" fillId="0" borderId="27" xfId="16" applyNumberFormat="1" applyFont="1" applyFill="1" applyBorder="1" applyAlignment="1" quotePrefix="1">
      <alignment horizontal="center" vertical="center"/>
    </xf>
    <xf numFmtId="0" fontId="0" fillId="0" borderId="4" xfId="0" applyFont="1" applyBorder="1"/>
    <xf numFmtId="0" fontId="0" fillId="22" borderId="4" xfId="0" applyFont="1" applyFill="1" applyBorder="1"/>
    <xf numFmtId="0" fontId="0" fillId="22" borderId="44" xfId="0" applyFont="1" applyFill="1" applyBorder="1"/>
    <xf numFmtId="0" fontId="0" fillId="10" borderId="4" xfId="0" applyFill="1" applyBorder="1"/>
    <xf numFmtId="0" fontId="0" fillId="23" borderId="0" xfId="0" applyFill="1"/>
    <xf numFmtId="0" fontId="0" fillId="13" borderId="0" xfId="0" applyFill="1"/>
    <xf numFmtId="0" fontId="0" fillId="0" borderId="4" xfId="0" applyFont="1" applyBorder="1" quotePrefix="1"/>
    <xf numFmtId="0" fontId="18" fillId="0" borderId="4" xfId="0" applyFont="1" applyBorder="1" applyAlignment="1">
      <alignment horizontal="left" vertical="center"/>
    </xf>
    <xf numFmtId="0" fontId="0" fillId="0" borderId="4" xfId="0" applyBorder="1" applyAlignment="1">
      <alignment horizontal="left" vertical="center"/>
    </xf>
    <xf numFmtId="0" fontId="58" fillId="0" borderId="4" xfId="0" applyFont="1" applyBorder="1" applyAlignment="1">
      <alignment horizontal="center" vertical="center"/>
    </xf>
    <xf numFmtId="0" fontId="58" fillId="0" borderId="4" xfId="0" applyFont="1" applyBorder="1" applyAlignment="1">
      <alignment horizontal="left" vertical="center"/>
    </xf>
    <xf numFmtId="0" fontId="58" fillId="0" borderId="4" xfId="0" applyFont="1" applyBorder="1" applyAlignment="1" quotePrefix="1">
      <alignment horizontal="center" vertical="center"/>
    </xf>
    <xf numFmtId="0" fontId="0" fillId="22" borderId="0" xfId="0" applyFont="1" applyFill="1"/>
    <xf numFmtId="0" fontId="0" fillId="0" borderId="45" xfId="0" applyBorder="1"/>
    <xf numFmtId="0" fontId="0" fillId="0" borderId="0" xfId="0" applyFont="1" applyAlignment="1">
      <alignment horizontal="left" vertical="top"/>
    </xf>
    <xf numFmtId="0" fontId="0" fillId="0" borderId="0" xfId="0" applyFont="1"/>
    <xf numFmtId="14" fontId="0" fillId="10" borderId="44" xfId="0" applyNumberFormat="1" applyFill="1" applyBorder="1" applyAlignment="1">
      <alignment horizontal="center" vertical="center"/>
    </xf>
    <xf numFmtId="14" fontId="0" fillId="0" borderId="44" xfId="0" applyNumberFormat="1" applyBorder="1" applyAlignment="1">
      <alignment horizontal="center" vertical="center"/>
    </xf>
    <xf numFmtId="0" fontId="43" fillId="0" borderId="44" xfId="0" applyFont="1" applyBorder="1" applyAlignment="1">
      <alignment horizontal="center"/>
    </xf>
    <xf numFmtId="0" fontId="0" fillId="0" borderId="4" xfId="0" applyFont="1" applyBorder="1"/>
    <xf numFmtId="0" fontId="0" fillId="23" borderId="4" xfId="0" applyFill="1" applyBorder="1"/>
    <xf numFmtId="0" fontId="18" fillId="0" borderId="4" xfId="0" applyFont="1" applyBorder="1" applyAlignment="1">
      <alignment horizontal="center" vertical="center" wrapText="1"/>
    </xf>
    <xf numFmtId="14" fontId="0" fillId="0" borderId="4" xfId="0" applyNumberFormat="1" applyBorder="1"/>
    <xf numFmtId="0" fontId="0" fillId="0" borderId="4" xfId="0" applyBorder="1" applyAlignment="1">
      <alignment horizontal="right"/>
    </xf>
    <xf numFmtId="14" fontId="0" fillId="0" borderId="4" xfId="0" applyNumberFormat="1" applyBorder="1" applyAlignment="1">
      <alignment horizontal="right"/>
    </xf>
    <xf numFmtId="0" fontId="60" fillId="7" borderId="0" xfId="40" applyFont="1" applyFill="1">
      <alignment/>
      <protection/>
    </xf>
    <xf numFmtId="0" fontId="60" fillId="7" borderId="0" xfId="40" applyFont="1" applyFill="1" applyAlignment="1">
      <alignment vertical="center"/>
      <protection/>
    </xf>
    <xf numFmtId="49" fontId="61" fillId="0" borderId="0" xfId="0" applyNumberFormat="1" applyFont="1" applyAlignment="1">
      <alignment horizontal="center" vertical="center" wrapText="1"/>
    </xf>
    <xf numFmtId="43" fontId="61" fillId="0" borderId="0" xfId="18" applyFont="1" applyFill="1" applyBorder="1" applyAlignment="1">
      <alignment horizontal="center" vertical="center"/>
    </xf>
    <xf numFmtId="1" fontId="61" fillId="16" borderId="35" xfId="18" applyNumberFormat="1" applyFont="1" applyFill="1" applyBorder="1" applyAlignment="1">
      <alignment horizontal="center" vertical="center"/>
    </xf>
    <xf numFmtId="1" fontId="61" fillId="0" borderId="35" xfId="18" applyNumberFormat="1" applyFont="1" applyFill="1" applyBorder="1" applyAlignment="1">
      <alignment horizontal="center" vertical="center"/>
    </xf>
    <xf numFmtId="1" fontId="61" fillId="24" borderId="35" xfId="18" applyNumberFormat="1" applyFont="1" applyFill="1" applyBorder="1" applyAlignment="1">
      <alignment horizontal="center" vertical="center"/>
    </xf>
    <xf numFmtId="49" fontId="61" fillId="0" borderId="16" xfId="0" applyNumberFormat="1" applyFont="1" applyBorder="1" applyAlignment="1">
      <alignment horizontal="center" vertical="center" wrapText="1"/>
    </xf>
    <xf numFmtId="49" fontId="61" fillId="0" borderId="0" xfId="0" applyNumberFormat="1" applyFont="1" applyAlignment="1">
      <alignment horizontal="center" vertical="center"/>
    </xf>
    <xf numFmtId="0" fontId="60" fillId="0" borderId="0" xfId="0" applyFont="1"/>
    <xf numFmtId="1" fontId="61" fillId="19" borderId="35" xfId="18" applyNumberFormat="1" applyFont="1" applyFill="1" applyBorder="1" applyAlignment="1">
      <alignment horizontal="center" vertical="center"/>
    </xf>
    <xf numFmtId="1" fontId="61" fillId="0" borderId="0" xfId="18" applyNumberFormat="1" applyFont="1" applyFill="1" applyBorder="1" applyAlignment="1">
      <alignment horizontal="center" vertical="center"/>
    </xf>
    <xf numFmtId="0" fontId="62" fillId="0" borderId="16" xfId="0" applyFont="1" applyBorder="1"/>
    <xf numFmtId="0" fontId="62" fillId="0" borderId="42" xfId="0" applyFont="1" applyBorder="1"/>
    <xf numFmtId="0" fontId="62" fillId="0" borderId="0" xfId="0" applyFont="1"/>
    <xf numFmtId="0" fontId="60" fillId="7" borderId="46" xfId="0" applyFont="1" applyFill="1" applyBorder="1" applyAlignment="1">
      <alignment horizontal="left" vertical="center"/>
    </xf>
    <xf numFmtId="0" fontId="62" fillId="0" borderId="39" xfId="0" applyFont="1" applyBorder="1"/>
    <xf numFmtId="0" fontId="60" fillId="7" borderId="0" xfId="40" applyFont="1" applyFill="1" applyAlignment="1">
      <alignment vertical="center" wrapText="1"/>
      <protection/>
    </xf>
    <xf numFmtId="0" fontId="61" fillId="7" borderId="0" xfId="0" applyFont="1" applyFill="1"/>
    <xf numFmtId="0" fontId="61" fillId="7" borderId="0" xfId="0" applyFont="1" applyFill="1" applyAlignment="1">
      <alignment horizontal="center"/>
    </xf>
    <xf numFmtId="0" fontId="61" fillId="7" borderId="27" xfId="0" applyFont="1" applyFill="1" applyBorder="1" applyAlignment="1">
      <alignment horizontal="center"/>
    </xf>
    <xf numFmtId="0" fontId="61" fillId="7" borderId="0" xfId="0" applyFont="1" applyFill="1" applyAlignment="1">
      <alignment horizontal="center" vertical="center"/>
    </xf>
    <xf numFmtId="0" fontId="61" fillId="7" borderId="27" xfId="0" applyFont="1" applyFill="1" applyBorder="1" applyAlignment="1">
      <alignment horizontal="left"/>
    </xf>
    <xf numFmtId="0" fontId="60" fillId="7" borderId="0" xfId="40" applyFont="1" applyFill="1" applyAlignment="1">
      <alignment horizontal="left" vertical="center"/>
      <protection/>
    </xf>
    <xf numFmtId="0" fontId="60" fillId="7" borderId="22" xfId="40" applyFont="1" applyFill="1" applyBorder="1" applyAlignment="1">
      <alignment vertical="center" wrapText="1"/>
      <protection/>
    </xf>
    <xf numFmtId="0" fontId="61" fillId="7" borderId="22" xfId="0" applyFont="1" applyFill="1" applyBorder="1" applyAlignment="1">
      <alignment horizontal="center"/>
    </xf>
    <xf numFmtId="0" fontId="62" fillId="0" borderId="36" xfId="0" applyFont="1" applyBorder="1"/>
    <xf numFmtId="49" fontId="60" fillId="0" borderId="0" xfId="0" applyNumberFormat="1" applyFont="1" applyAlignment="1">
      <alignment horizontal="center" vertical="center" wrapText="1"/>
    </xf>
    <xf numFmtId="49" fontId="60" fillId="0" borderId="0" xfId="0" applyNumberFormat="1" applyFont="1" applyAlignment="1" quotePrefix="1">
      <alignment horizontal="center" vertical="center" wrapText="1"/>
    </xf>
    <xf numFmtId="0" fontId="63" fillId="0" borderId="4" xfId="0" applyFont="1" applyBorder="1" applyAlignment="1">
      <alignment horizontal="center" vertical="center"/>
    </xf>
    <xf numFmtId="0" fontId="63" fillId="0" borderId="13" xfId="0" applyFont="1" applyBorder="1" applyAlignment="1">
      <alignment horizontal="center" vertical="center"/>
    </xf>
    <xf numFmtId="0" fontId="61" fillId="0" borderId="0" xfId="0" applyFont="1" applyAlignment="1">
      <alignment horizontal="center" vertical="center"/>
    </xf>
    <xf numFmtId="0" fontId="61" fillId="0" borderId="0" xfId="0" applyFont="1"/>
    <xf numFmtId="0" fontId="63" fillId="0" borderId="17" xfId="0" applyFont="1" applyBorder="1" applyAlignment="1">
      <alignment horizontal="center" vertical="center"/>
    </xf>
    <xf numFmtId="0" fontId="63" fillId="0" borderId="0" xfId="0" applyFont="1" applyAlignment="1">
      <alignment horizontal="center" vertical="center"/>
    </xf>
    <xf numFmtId="0" fontId="63" fillId="0" borderId="39" xfId="0" applyFont="1" applyBorder="1" applyAlignment="1">
      <alignment horizontal="center" vertical="center"/>
    </xf>
    <xf numFmtId="0" fontId="60" fillId="0" borderId="0" xfId="0" applyFont="1" applyAlignment="1">
      <alignment horizontal="center"/>
    </xf>
    <xf numFmtId="0" fontId="61" fillId="16" borderId="35" xfId="0" applyFont="1" applyFill="1" applyBorder="1" applyAlignment="1">
      <alignment horizontal="center" vertical="center"/>
    </xf>
    <xf numFmtId="0" fontId="61" fillId="0" borderId="35" xfId="0" applyFont="1" applyBorder="1" applyAlignment="1">
      <alignment horizontal="center" vertical="center"/>
    </xf>
    <xf numFmtId="1" fontId="60" fillId="0" borderId="0" xfId="0" applyNumberFormat="1" applyFont="1" applyAlignment="1" quotePrefix="1">
      <alignment horizontal="center" vertical="center" wrapText="1"/>
    </xf>
    <xf numFmtId="0" fontId="60" fillId="0" borderId="0" xfId="0" applyFont="1" applyAlignment="1">
      <alignment vertical="center"/>
    </xf>
    <xf numFmtId="1" fontId="60" fillId="0" borderId="0" xfId="0" applyNumberFormat="1" applyFont="1" applyAlignment="1">
      <alignment horizontal="center"/>
    </xf>
    <xf numFmtId="0" fontId="63" fillId="0" borderId="0" xfId="0" applyFont="1"/>
    <xf numFmtId="0" fontId="61" fillId="0" borderId="0" xfId="0" applyFont="1" applyAlignment="1">
      <alignment horizontal="center"/>
    </xf>
    <xf numFmtId="0" fontId="62" fillId="0" borderId="37" xfId="0" applyFont="1" applyBorder="1"/>
    <xf numFmtId="0" fontId="63" fillId="0" borderId="38" xfId="0" applyFont="1" applyBorder="1"/>
    <xf numFmtId="0" fontId="61" fillId="0" borderId="38" xfId="0" applyFont="1" applyBorder="1"/>
    <xf numFmtId="0" fontId="62" fillId="0" borderId="38" xfId="0" applyFont="1" applyBorder="1"/>
    <xf numFmtId="0" fontId="63" fillId="0" borderId="47" xfId="0" applyFont="1" applyBorder="1" applyAlignment="1">
      <alignment horizontal="center" vertical="center"/>
    </xf>
    <xf numFmtId="0" fontId="63" fillId="0" borderId="38" xfId="0" applyFont="1" applyBorder="1" applyAlignment="1">
      <alignment horizontal="center" vertical="center"/>
    </xf>
    <xf numFmtId="0" fontId="63" fillId="0" borderId="40" xfId="0" applyFont="1" applyBorder="1" applyAlignment="1">
      <alignment horizontal="center" vertical="center"/>
    </xf>
    <xf numFmtId="0" fontId="62" fillId="0" borderId="41" xfId="0" applyFont="1" applyBorder="1"/>
    <xf numFmtId="49" fontId="60" fillId="0" borderId="16" xfId="0" applyNumberFormat="1" applyFont="1" applyBorder="1" applyAlignment="1">
      <alignment horizontal="center" vertical="center" wrapText="1"/>
    </xf>
    <xf numFmtId="0" fontId="61" fillId="0" borderId="16" xfId="0" applyFont="1" applyBorder="1"/>
    <xf numFmtId="0" fontId="63" fillId="0" borderId="15" xfId="0" applyFont="1" applyBorder="1" applyAlignment="1">
      <alignment horizontal="center" vertical="center"/>
    </xf>
    <xf numFmtId="0" fontId="63" fillId="0" borderId="16" xfId="0" applyFont="1" applyBorder="1" applyAlignment="1">
      <alignment horizontal="center" vertical="center"/>
    </xf>
    <xf numFmtId="0" fontId="63" fillId="0" borderId="42" xfId="0" applyFont="1" applyBorder="1" applyAlignment="1">
      <alignment horizontal="center" vertical="center"/>
    </xf>
    <xf numFmtId="0" fontId="60" fillId="0" borderId="0" xfId="0" applyFont="1" applyAlignment="1">
      <alignment horizontal="center" vertical="center"/>
    </xf>
    <xf numFmtId="0" fontId="60" fillId="0" borderId="0" xfId="0" applyFont="1" applyAlignment="1">
      <alignment horizontal="right"/>
    </xf>
    <xf numFmtId="1" fontId="60" fillId="0" borderId="0" xfId="0" applyNumberFormat="1" applyFont="1" applyAlignment="1">
      <alignment horizontal="left"/>
    </xf>
    <xf numFmtId="49" fontId="60" fillId="0" borderId="0" xfId="0" applyNumberFormat="1" applyFont="1" applyAlignment="1">
      <alignment horizontal="center" vertical="center"/>
    </xf>
    <xf numFmtId="0" fontId="60" fillId="0" borderId="0" xfId="0" applyFont="1" applyAlignment="1">
      <alignment horizontal="left"/>
    </xf>
    <xf numFmtId="0" fontId="63" fillId="0" borderId="0" xfId="0" applyFont="1" applyAlignment="1">
      <alignment horizontal="center"/>
    </xf>
    <xf numFmtId="0" fontId="60" fillId="0" borderId="0" xfId="32" applyFont="1" applyAlignment="1">
      <alignment horizontal="center" vertical="center"/>
      <protection/>
    </xf>
    <xf numFmtId="0" fontId="64" fillId="0" borderId="0" xfId="0" applyFont="1"/>
    <xf numFmtId="0" fontId="63" fillId="0" borderId="23" xfId="0" applyFont="1" applyBorder="1" applyAlignment="1">
      <alignment horizontal="center" vertical="center"/>
    </xf>
    <xf numFmtId="0" fontId="62" fillId="0" borderId="17" xfId="0" applyFont="1" applyBorder="1"/>
    <xf numFmtId="0" fontId="63" fillId="0" borderId="0" xfId="0" applyFont="1" applyAlignment="1">
      <alignment horizontal="left"/>
    </xf>
    <xf numFmtId="14" fontId="0" fillId="0" borderId="5" xfId="0" applyNumberFormat="1" applyBorder="1" applyAlignment="1">
      <alignment horizontal="left" vertical="center"/>
    </xf>
    <xf numFmtId="14" fontId="0" fillId="0" borderId="4" xfId="0" applyNumberFormat="1" applyBorder="1" applyAlignment="1">
      <alignment horizontal="left" vertical="top" wrapText="1"/>
    </xf>
    <xf numFmtId="0" fontId="0" fillId="0" borderId="0" xfId="0" applyAlignment="1">
      <alignment horizontal="left" vertical="top" wrapText="1"/>
    </xf>
    <xf numFmtId="14" fontId="0" fillId="0" borderId="4" xfId="0" applyNumberFormat="1" applyBorder="1" applyAlignment="1">
      <alignment horizontal="left" vertical="top"/>
    </xf>
    <xf numFmtId="14" fontId="0" fillId="0" borderId="5" xfId="0" applyNumberFormat="1" applyBorder="1" applyAlignment="1">
      <alignment horizontal="left" vertical="top" wrapText="1"/>
    </xf>
    <xf numFmtId="0" fontId="0" fillId="0" borderId="0" xfId="0" applyFont="1" applyAlignment="1">
      <alignment horizontal="left" vertical="top"/>
    </xf>
    <xf numFmtId="0" fontId="0" fillId="0" borderId="4" xfId="0" applyFont="1" applyBorder="1" applyAlignment="1">
      <alignment horizontal="left" vertical="top"/>
    </xf>
    <xf numFmtId="0" fontId="0" fillId="0" borderId="4" xfId="0" applyFont="1" applyBorder="1" applyAlignment="1">
      <alignment horizontal="left" vertical="top"/>
    </xf>
    <xf numFmtId="0" fontId="0" fillId="0" borderId="4" xfId="0" applyFont="1" applyBorder="1" applyAlignment="1">
      <alignment horizontal="left" vertical="top"/>
    </xf>
    <xf numFmtId="0" fontId="0" fillId="0" borderId="4" xfId="0" applyFont="1" applyBorder="1" applyAlignment="1">
      <alignment horizontal="left" vertical="top"/>
    </xf>
    <xf numFmtId="14" fontId="43" fillId="19" borderId="4" xfId="0" applyNumberFormat="1" applyFont="1" applyFill="1" applyBorder="1" applyAlignment="1">
      <alignment horizontal="center" vertical="center"/>
    </xf>
    <xf numFmtId="0" fontId="0" fillId="0" borderId="4" xfId="0" applyFont="1" applyBorder="1" applyAlignment="1">
      <alignment horizontal="left" vertical="top"/>
    </xf>
    <xf numFmtId="0" fontId="0" fillId="0" borderId="4" xfId="0" applyFont="1" applyBorder="1" applyAlignment="1">
      <alignment horizontal="center"/>
    </xf>
    <xf numFmtId="0" fontId="11" fillId="0" borderId="0" xfId="0" applyFont="1" applyAlignment="1">
      <alignment horizontal="left" vertical="center" wrapText="1"/>
    </xf>
    <xf numFmtId="173" fontId="0" fillId="0" borderId="4" xfId="0" applyNumberFormat="1" applyBorder="1" applyAlignment="1">
      <alignment horizontal="left" vertical="top"/>
    </xf>
    <xf numFmtId="14" fontId="0" fillId="0" borderId="4" xfId="0" applyNumberFormat="1" applyFont="1" applyBorder="1"/>
    <xf numFmtId="0" fontId="18" fillId="0" borderId="4" xfId="0" applyFont="1" applyBorder="1" applyAlignment="1">
      <alignment horizontal="left" vertical="top" wrapText="1"/>
    </xf>
    <xf numFmtId="0" fontId="0" fillId="0" borderId="4" xfId="0" applyBorder="1" applyAlignment="1">
      <alignment horizontal="left"/>
    </xf>
    <xf numFmtId="0" fontId="0" fillId="0" borderId="0" xfId="0" applyAlignment="1">
      <alignment wrapText="1"/>
    </xf>
    <xf numFmtId="0" fontId="0" fillId="0" borderId="4" xfId="0" applyBorder="1" applyAlignment="1">
      <alignment wrapText="1"/>
    </xf>
    <xf numFmtId="0" fontId="0" fillId="19" borderId="4" xfId="0" applyFont="1" applyFill="1" applyBorder="1" applyAlignment="1">
      <alignment horizontal="left" vertical="top"/>
    </xf>
    <xf numFmtId="14" fontId="0" fillId="0" borderId="4" xfId="0" applyNumberFormat="1" applyFont="1" applyBorder="1" applyAlignment="1">
      <alignment wrapText="1"/>
    </xf>
    <xf numFmtId="0" fontId="0" fillId="0" borderId="4" xfId="0" applyFont="1" applyBorder="1" applyAlignment="1">
      <alignment horizontal="left" vertical="top"/>
    </xf>
    <xf numFmtId="14" fontId="0" fillId="0" borderId="4" xfId="0" applyNumberFormat="1" applyFont="1" applyBorder="1"/>
    <xf numFmtId="0" fontId="0" fillId="0" borderId="4" xfId="0" applyFont="1" applyBorder="1" applyAlignment="1">
      <alignment horizontal="left" vertical="top"/>
    </xf>
    <xf numFmtId="14" fontId="0" fillId="0" borderId="4" xfId="0" applyNumberFormat="1" applyBorder="1" applyAlignment="1">
      <alignment vertical="center"/>
    </xf>
    <xf numFmtId="14" fontId="0" fillId="19" borderId="4" xfId="0" applyNumberFormat="1" applyFill="1" applyBorder="1" applyAlignment="1">
      <alignment vertical="center"/>
    </xf>
    <xf numFmtId="0" fontId="43" fillId="0" borderId="4" xfId="0" applyFont="1" applyBorder="1" applyAlignment="1">
      <alignment vertical="center"/>
    </xf>
    <xf numFmtId="0" fontId="41" fillId="0" borderId="4" xfId="0" applyFont="1" applyBorder="1" applyAlignment="1">
      <alignment vertical="center"/>
    </xf>
    <xf numFmtId="0" fontId="41" fillId="0" borderId="5" xfId="0" applyFont="1" applyBorder="1" applyAlignment="1">
      <alignment vertical="center"/>
    </xf>
    <xf numFmtId="14" fontId="43" fillId="0" borderId="4" xfId="0" applyNumberFormat="1" applyFont="1" applyBorder="1"/>
    <xf numFmtId="0" fontId="0" fillId="10" borderId="4" xfId="0" applyFont="1" applyFill="1" applyBorder="1" applyAlignment="1">
      <alignment horizontal="left" vertical="top"/>
    </xf>
    <xf numFmtId="0" fontId="0" fillId="0" borderId="4" xfId="0" applyFont="1" applyBorder="1"/>
    <xf numFmtId="0" fontId="0" fillId="0" borderId="4" xfId="0" applyFont="1" applyBorder="1" applyAlignment="1">
      <alignment horizontal="center"/>
    </xf>
    <xf numFmtId="0" fontId="43" fillId="0" borderId="4" xfId="0" applyFont="1" applyBorder="1" applyAlignment="1">
      <alignment horizontal="left"/>
    </xf>
    <xf numFmtId="0" fontId="0" fillId="10" borderId="4" xfId="0" applyFont="1" applyFill="1" applyBorder="1" applyAlignment="1">
      <alignment horizontal="left" vertical="top"/>
    </xf>
    <xf numFmtId="0" fontId="0" fillId="0" borderId="4" xfId="0" applyFont="1" applyBorder="1" applyAlignment="1">
      <alignment horizontal="left" vertical="top"/>
    </xf>
    <xf numFmtId="14" fontId="0" fillId="0" borderId="4" xfId="0" applyNumberFormat="1" applyFont="1" applyBorder="1" applyAlignment="1">
      <alignment horizontal="left" vertical="top" wrapText="1"/>
    </xf>
    <xf numFmtId="0" fontId="0" fillId="19" borderId="4" xfId="0" applyFont="1" applyFill="1" applyBorder="1" applyAlignment="1">
      <alignment horizontal="left" vertical="top"/>
    </xf>
    <xf numFmtId="0" fontId="0" fillId="0" borderId="4" xfId="0" applyFont="1" applyBorder="1" applyAlignment="1">
      <alignment horizontal="left" vertical="top"/>
    </xf>
    <xf numFmtId="0" fontId="46" fillId="0" borderId="4" xfId="0" applyFont="1" applyBorder="1" applyAlignment="1">
      <alignment horizontal="left" vertical="center"/>
    </xf>
    <xf numFmtId="0" fontId="45" fillId="0" borderId="4" xfId="0" applyFont="1" applyBorder="1" applyAlignment="1">
      <alignment horizontal="center" vertical="center"/>
    </xf>
    <xf numFmtId="0" fontId="60" fillId="19" borderId="0" xfId="0" applyFont="1" applyFill="1"/>
    <xf numFmtId="0" fontId="0" fillId="0" borderId="4" xfId="0" applyFont="1" applyBorder="1"/>
    <xf numFmtId="0" fontId="63" fillId="10" borderId="0" xfId="0" applyFont="1" applyFill="1"/>
    <xf numFmtId="0" fontId="63" fillId="19" borderId="0" xfId="0" applyFont="1" applyFill="1"/>
    <xf numFmtId="1" fontId="66" fillId="0" borderId="35" xfId="18" applyNumberFormat="1" applyFont="1" applyFill="1" applyBorder="1" applyAlignment="1">
      <alignment horizontal="center" vertical="center"/>
    </xf>
    <xf numFmtId="1" fontId="67" fillId="0" borderId="35" xfId="18" applyNumberFormat="1" applyFont="1" applyFill="1" applyBorder="1" applyAlignment="1">
      <alignment horizontal="center" vertical="center"/>
    </xf>
    <xf numFmtId="0" fontId="45" fillId="19" borderId="4" xfId="0" applyFont="1" applyFill="1" applyBorder="1"/>
    <xf numFmtId="0" fontId="68" fillId="0" borderId="35" xfId="0" applyFont="1" applyBorder="1" applyAlignment="1">
      <alignment horizontal="center" vertical="center"/>
    </xf>
    <xf numFmtId="0" fontId="45" fillId="19" borderId="4" xfId="0" applyFont="1" applyFill="1" applyBorder="1" applyAlignment="1">
      <alignment horizontal="center" vertical="center"/>
    </xf>
    <xf numFmtId="14" fontId="45" fillId="0" borderId="4" xfId="0" applyNumberFormat="1" applyFont="1" applyBorder="1" applyAlignment="1">
      <alignment horizontal="center" vertical="center"/>
    </xf>
    <xf numFmtId="0" fontId="45" fillId="19" borderId="4" xfId="0" applyFont="1" applyFill="1" applyBorder="1" applyAlignment="1">
      <alignment horizontal="left" vertical="center" wrapText="1"/>
    </xf>
    <xf numFmtId="0" fontId="45" fillId="10" borderId="4" xfId="0" applyFont="1" applyFill="1" applyBorder="1" applyAlignment="1">
      <alignment horizontal="left" vertical="center" wrapText="1"/>
    </xf>
    <xf numFmtId="0" fontId="0" fillId="0" borderId="4" xfId="0" applyBorder="1" applyAlignment="1">
      <alignment horizontal="left" wrapText="1"/>
    </xf>
    <xf numFmtId="0" fontId="45" fillId="19" borderId="45" xfId="0" applyFont="1" applyFill="1" applyBorder="1" applyAlignment="1">
      <alignment horizontal="left" vertical="center" wrapText="1"/>
    </xf>
    <xf numFmtId="0" fontId="6" fillId="0" borderId="4" xfId="0" applyFont="1" applyBorder="1" applyAlignment="1">
      <alignment horizontal="center" vertical="center"/>
    </xf>
    <xf numFmtId="0" fontId="0" fillId="0" borderId="4" xfId="0" applyBorder="1" applyAlignment="1">
      <alignment vertical="center" wrapText="1"/>
    </xf>
    <xf numFmtId="0" fontId="0" fillId="0" borderId="0" xfId="0" applyAlignment="1">
      <alignment horizontal="center" vertical="center"/>
    </xf>
    <xf numFmtId="0" fontId="0" fillId="10" borderId="0" xfId="0" applyFill="1"/>
    <xf numFmtId="0" fontId="42" fillId="0" borderId="4" xfId="0" applyFont="1" applyBorder="1" applyAlignment="1">
      <alignment horizontal="center" vertical="center"/>
    </xf>
    <xf numFmtId="0" fontId="60" fillId="10" borderId="0" xfId="0" applyFont="1" applyFill="1"/>
    <xf numFmtId="0" fontId="62" fillId="10" borderId="0" xfId="0" applyFont="1" applyFill="1"/>
    <xf numFmtId="0" fontId="61" fillId="10" borderId="0" xfId="0" applyFont="1" applyFill="1"/>
    <xf numFmtId="0" fontId="42" fillId="10" borderId="4" xfId="0" applyFont="1" applyFill="1" applyBorder="1" applyAlignment="1">
      <alignment horizontal="center" vertical="center"/>
    </xf>
    <xf numFmtId="0" fontId="0" fillId="0" borderId="0" xfId="0" applyAlignment="1">
      <alignment horizontal="left"/>
    </xf>
    <xf numFmtId="0" fontId="45" fillId="13" borderId="4" xfId="0" applyFont="1" applyFill="1" applyBorder="1" applyAlignment="1">
      <alignment horizontal="center" vertical="center"/>
    </xf>
    <xf numFmtId="0" fontId="6" fillId="13" borderId="4" xfId="0" applyFont="1" applyFill="1" applyBorder="1" applyAlignment="1">
      <alignment horizontal="center" vertical="center"/>
    </xf>
    <xf numFmtId="0" fontId="42" fillId="0" borderId="43" xfId="0" applyFont="1" applyBorder="1" applyAlignment="1">
      <alignment horizontal="left" vertical="center"/>
    </xf>
    <xf numFmtId="0" fontId="18" fillId="0" borderId="4" xfId="0" applyFont="1" applyBorder="1" applyAlignment="1">
      <alignment horizontal="center" vertical="top"/>
    </xf>
    <xf numFmtId="0" fontId="71" fillId="25" borderId="35" xfId="0" applyFont="1" applyFill="1" applyBorder="1" applyAlignment="1">
      <alignment horizontal="center" vertical="center" wrapText="1"/>
    </xf>
    <xf numFmtId="0" fontId="71" fillId="25" borderId="48" xfId="0" applyFont="1" applyFill="1" applyBorder="1" applyAlignment="1">
      <alignment horizontal="center" vertical="center" wrapText="1"/>
    </xf>
    <xf numFmtId="0" fontId="72" fillId="25" borderId="49" xfId="0" applyFont="1" applyFill="1" applyBorder="1" applyAlignment="1">
      <alignment horizontal="center" vertical="center" wrapText="1"/>
    </xf>
    <xf numFmtId="0" fontId="72" fillId="25" borderId="40" xfId="0" applyFont="1" applyFill="1" applyBorder="1" applyAlignment="1">
      <alignment vertical="center" wrapText="1"/>
    </xf>
    <xf numFmtId="0" fontId="72" fillId="25" borderId="40" xfId="0" applyFont="1" applyFill="1" applyBorder="1" applyAlignment="1">
      <alignment horizontal="center" vertical="center" wrapText="1"/>
    </xf>
    <xf numFmtId="0" fontId="73" fillId="25" borderId="40" xfId="0" applyFont="1" applyFill="1" applyBorder="1" applyAlignment="1">
      <alignment horizontal="center" vertical="center" wrapText="1"/>
    </xf>
    <xf numFmtId="0" fontId="65" fillId="25" borderId="40" xfId="0" applyFont="1" applyFill="1" applyBorder="1" applyAlignment="1">
      <alignment vertical="center" wrapText="1"/>
    </xf>
    <xf numFmtId="14" fontId="72" fillId="25" borderId="40" xfId="0" applyNumberFormat="1" applyFont="1" applyFill="1" applyBorder="1" applyAlignment="1">
      <alignment horizontal="center" vertical="center" wrapText="1"/>
    </xf>
    <xf numFmtId="0" fontId="70" fillId="25" borderId="0" xfId="0" applyFont="1" applyFill="1" applyAlignment="1">
      <alignment wrapText="1"/>
    </xf>
    <xf numFmtId="0" fontId="72" fillId="25" borderId="50" xfId="0" applyFont="1" applyFill="1" applyBorder="1" applyAlignment="1">
      <alignment vertical="center" wrapText="1"/>
    </xf>
    <xf numFmtId="0" fontId="65" fillId="10" borderId="0" xfId="0" applyFont="1" applyFill="1" applyAlignment="1">
      <alignment horizontal="right" vertical="center" wrapText="1"/>
    </xf>
    <xf numFmtId="0" fontId="75" fillId="25" borderId="35" xfId="0" applyFont="1" applyFill="1" applyBorder="1" applyAlignment="1">
      <alignment horizontal="center" vertical="center" wrapText="1"/>
    </xf>
    <xf numFmtId="0" fontId="75" fillId="25" borderId="48" xfId="0" applyFont="1" applyFill="1" applyBorder="1" applyAlignment="1">
      <alignment horizontal="center" vertical="center" wrapText="1"/>
    </xf>
    <xf numFmtId="0" fontId="75" fillId="10" borderId="48" xfId="0" applyFont="1" applyFill="1" applyBorder="1" applyAlignment="1">
      <alignment horizontal="center" vertical="center" wrapText="1"/>
    </xf>
    <xf numFmtId="0" fontId="65" fillId="25" borderId="49" xfId="0" applyFont="1" applyFill="1" applyBorder="1" applyAlignment="1">
      <alignment horizontal="center" vertical="center" wrapText="1"/>
    </xf>
    <xf numFmtId="0" fontId="71" fillId="25" borderId="40" xfId="0" applyFont="1" applyFill="1" applyBorder="1" applyAlignment="1">
      <alignment vertical="center" wrapText="1"/>
    </xf>
    <xf numFmtId="0" fontId="65" fillId="25" borderId="40" xfId="0" applyFont="1" applyFill="1" applyBorder="1" applyAlignment="1">
      <alignment horizontal="center" vertical="center" wrapText="1"/>
    </xf>
    <xf numFmtId="15" fontId="65" fillId="25" borderId="40" xfId="0" applyNumberFormat="1" applyFont="1" applyFill="1" applyBorder="1" applyAlignment="1">
      <alignment horizontal="center" vertical="center" wrapText="1"/>
    </xf>
    <xf numFmtId="0" fontId="65" fillId="19" borderId="49" xfId="0" applyFont="1" applyFill="1" applyBorder="1" applyAlignment="1">
      <alignment horizontal="center" vertical="center" wrapText="1"/>
    </xf>
    <xf numFmtId="0" fontId="65" fillId="19" borderId="40" xfId="0" applyFont="1" applyFill="1" applyBorder="1" applyAlignment="1">
      <alignment vertical="center" wrapText="1"/>
    </xf>
    <xf numFmtId="15" fontId="65" fillId="19" borderId="40" xfId="0" applyNumberFormat="1" applyFont="1" applyFill="1" applyBorder="1" applyAlignment="1">
      <alignment horizontal="center" vertical="center" wrapText="1"/>
    </xf>
    <xf numFmtId="0" fontId="65" fillId="19" borderId="40" xfId="0" applyFont="1" applyFill="1" applyBorder="1" applyAlignment="1">
      <alignment horizontal="center" vertical="center" wrapText="1"/>
    </xf>
    <xf numFmtId="0" fontId="45" fillId="23" borderId="4" xfId="0" applyFont="1" applyFill="1" applyBorder="1" applyAlignment="1">
      <alignment horizontal="center" vertical="center"/>
    </xf>
    <xf numFmtId="0" fontId="0" fillId="19" borderId="4" xfId="0" applyFill="1" applyBorder="1" applyAlignment="1">
      <alignment horizontal="center"/>
    </xf>
    <xf numFmtId="0" fontId="0" fillId="19" borderId="4" xfId="0" applyFont="1" applyFill="1" applyBorder="1" applyAlignment="1">
      <alignment horizontal="center"/>
    </xf>
    <xf numFmtId="0" fontId="0" fillId="19" borderId="4" xfId="0" applyFont="1" applyFill="1" applyBorder="1" applyAlignment="1">
      <alignment horizontal="center"/>
    </xf>
    <xf numFmtId="0" fontId="43" fillId="0" borderId="4" xfId="0" applyFont="1" applyBorder="1" applyAlignment="1">
      <alignment horizontal="left" vertical="center"/>
    </xf>
    <xf numFmtId="0" fontId="45" fillId="19" borderId="4" xfId="0" applyFont="1" applyFill="1" applyBorder="1" applyAlignment="1">
      <alignment horizontal="left" vertical="center"/>
    </xf>
    <xf numFmtId="1" fontId="5" fillId="7" borderId="24" xfId="0" applyNumberFormat="1" applyFont="1" applyFill="1" applyBorder="1" applyAlignment="1">
      <alignment horizontal="center" vertical="center" wrapText="1"/>
    </xf>
    <xf numFmtId="2" fontId="5" fillId="7" borderId="0" xfId="0" applyNumberFormat="1" applyFont="1" applyFill="1" applyAlignment="1">
      <alignment horizontal="left" vertical="center" wrapText="1"/>
    </xf>
    <xf numFmtId="166" fontId="5" fillId="7" borderId="0" xfId="0" applyNumberFormat="1" applyFont="1" applyFill="1" applyAlignment="1">
      <alignment horizontal="center" vertical="center" wrapText="1"/>
    </xf>
    <xf numFmtId="1" fontId="5" fillId="7" borderId="0" xfId="0" applyNumberFormat="1" applyFont="1" applyFill="1" applyAlignment="1">
      <alignment horizontal="center" vertical="center" wrapText="1"/>
    </xf>
    <xf numFmtId="2" fontId="5" fillId="7" borderId="0" xfId="0" applyNumberFormat="1" applyFont="1" applyFill="1" applyAlignment="1">
      <alignment horizontal="center" vertical="center" wrapText="1"/>
    </xf>
    <xf numFmtId="0" fontId="5" fillId="7" borderId="0" xfId="0" applyFont="1" applyFill="1" applyAlignment="1">
      <alignment horizontal="center" vertical="center" wrapText="1"/>
    </xf>
    <xf numFmtId="0" fontId="5" fillId="7" borderId="0" xfId="0" applyFont="1" applyFill="1" applyAlignment="1">
      <alignment horizontal="right" vertical="top" wrapText="1"/>
    </xf>
    <xf numFmtId="0" fontId="5" fillId="7" borderId="0" xfId="0" applyFont="1" applyFill="1" applyAlignment="1">
      <alignment horizontal="center" vertical="top" wrapText="1"/>
    </xf>
    <xf numFmtId="0" fontId="5" fillId="7" borderId="0" xfId="0" applyFont="1" applyFill="1" applyAlignment="1">
      <alignment horizontal="center" vertical="top"/>
    </xf>
    <xf numFmtId="0" fontId="43" fillId="0" borderId="4" xfId="0" applyFont="1" applyBorder="1" applyAlignment="1">
      <alignment horizontal="left" vertical="top"/>
    </xf>
    <xf numFmtId="0" fontId="43" fillId="7" borderId="4" xfId="0" applyFont="1" applyFill="1" applyBorder="1" applyAlignment="1">
      <alignment vertical="center"/>
    </xf>
    <xf numFmtId="0" fontId="43" fillId="7" borderId="4" xfId="0" applyFont="1" applyFill="1" applyBorder="1"/>
    <xf numFmtId="0" fontId="43" fillId="7" borderId="4" xfId="0" applyFont="1" applyFill="1" applyBorder="1" applyAlignment="1">
      <alignment horizontal="left"/>
    </xf>
    <xf numFmtId="0" fontId="43" fillId="7" borderId="4" xfId="0" applyFont="1" applyFill="1" applyBorder="1" applyAlignment="1">
      <alignment horizontal="left" vertical="center"/>
    </xf>
    <xf numFmtId="14" fontId="43" fillId="7" borderId="4" xfId="0" applyNumberFormat="1" applyFont="1" applyFill="1" applyBorder="1"/>
    <xf numFmtId="14" fontId="43" fillId="7" borderId="4" xfId="0" applyNumberFormat="1" applyFont="1" applyFill="1" applyBorder="1" applyAlignment="1">
      <alignment horizontal="right"/>
    </xf>
    <xf numFmtId="0" fontId="43" fillId="7" borderId="4" xfId="0" applyFont="1" applyFill="1" applyBorder="1" applyAlignment="1">
      <alignment horizontal="center"/>
    </xf>
    <xf numFmtId="0" fontId="43" fillId="7" borderId="4" xfId="0" applyFont="1" applyFill="1" applyBorder="1" applyAlignment="1">
      <alignment horizontal="center" vertical="center"/>
    </xf>
    <xf numFmtId="14" fontId="43" fillId="7" borderId="4" xfId="0" applyNumberFormat="1" applyFont="1" applyFill="1" applyBorder="1" applyAlignment="1">
      <alignment vertical="center"/>
    </xf>
    <xf numFmtId="0" fontId="45" fillId="0" borderId="4" xfId="0" applyFont="1" applyBorder="1" applyAlignment="1">
      <alignment horizontal="left" vertical="center" wrapText="1"/>
    </xf>
    <xf numFmtId="0" fontId="43" fillId="10" borderId="4" xfId="0" applyFont="1" applyFill="1" applyBorder="1" applyAlignment="1">
      <alignment horizontal="left" vertical="top"/>
    </xf>
    <xf numFmtId="0" fontId="43" fillId="10" borderId="4" xfId="0" applyFont="1" applyFill="1" applyBorder="1" applyAlignment="1">
      <alignment horizontal="left"/>
    </xf>
    <xf numFmtId="14" fontId="43" fillId="0" borderId="4" xfId="0" applyNumberFormat="1" applyFont="1" applyBorder="1" applyAlignment="1">
      <alignment vertical="center"/>
    </xf>
    <xf numFmtId="14" fontId="43" fillId="0" borderId="4" xfId="0" applyNumberFormat="1" applyFont="1" applyBorder="1" applyAlignment="1">
      <alignment vertical="top"/>
    </xf>
    <xf numFmtId="0" fontId="43" fillId="0" borderId="4" xfId="0" applyFont="1" applyBorder="1" applyAlignment="1">
      <alignment vertical="top"/>
    </xf>
    <xf numFmtId="14" fontId="43" fillId="0" borderId="4" xfId="0" applyNumberFormat="1" applyFont="1" applyBorder="1" applyAlignment="1">
      <alignment horizontal="right" vertical="center"/>
    </xf>
    <xf numFmtId="0" fontId="43" fillId="0" borderId="5" xfId="0" applyFont="1" applyBorder="1" applyAlignment="1">
      <alignment horizontal="left" vertical="center"/>
    </xf>
    <xf numFmtId="14" fontId="43" fillId="0" borderId="5" xfId="0" applyNumberFormat="1" applyFont="1" applyBorder="1" applyAlignment="1">
      <alignment horizontal="right" vertical="center"/>
    </xf>
    <xf numFmtId="14" fontId="43" fillId="0" borderId="4" xfId="0" applyNumberFormat="1" applyFont="1" applyBorder="1" applyAlignment="1">
      <alignment horizontal="right"/>
    </xf>
    <xf numFmtId="0" fontId="77" fillId="7" borderId="0" xfId="40" applyFont="1" applyFill="1" applyAlignment="1">
      <alignment vertical="center" wrapText="1"/>
      <protection/>
    </xf>
    <xf numFmtId="0" fontId="77" fillId="7" borderId="0" xfId="0" applyFont="1" applyFill="1"/>
    <xf numFmtId="0" fontId="77" fillId="7" borderId="0" xfId="0" applyFont="1" applyFill="1" applyAlignment="1">
      <alignment horizontal="center"/>
    </xf>
    <xf numFmtId="0" fontId="79" fillId="7" borderId="0" xfId="0" applyFont="1" applyFill="1" applyAlignment="1">
      <alignment horizontal="center"/>
    </xf>
    <xf numFmtId="0" fontId="78" fillId="7" borderId="0" xfId="0" applyFont="1" applyFill="1" applyAlignment="1">
      <alignment horizontal="center"/>
    </xf>
    <xf numFmtId="0" fontId="79" fillId="7" borderId="0" xfId="40" applyFont="1" applyFill="1" applyAlignment="1">
      <alignment vertical="center" wrapText="1"/>
      <protection/>
    </xf>
    <xf numFmtId="0" fontId="81" fillId="7" borderId="0" xfId="0" applyFont="1" applyFill="1" applyAlignment="1">
      <alignment horizontal="center"/>
    </xf>
    <xf numFmtId="0" fontId="79" fillId="7" borderId="0" xfId="40" applyFont="1" applyFill="1">
      <alignment/>
      <protection/>
    </xf>
    <xf numFmtId="0" fontId="77" fillId="7" borderId="0" xfId="40" applyFont="1" applyFill="1">
      <alignment/>
      <protection/>
    </xf>
    <xf numFmtId="0" fontId="80" fillId="7" borderId="0" xfId="40" applyFont="1" applyFill="1" applyAlignment="1">
      <alignment vertical="center"/>
      <protection/>
    </xf>
    <xf numFmtId="0" fontId="80" fillId="7" borderId="0" xfId="40" applyFont="1" applyFill="1">
      <alignment/>
      <protection/>
    </xf>
    <xf numFmtId="0" fontId="78" fillId="7" borderId="0" xfId="40" applyFont="1" applyFill="1" applyAlignment="1">
      <alignment vertical="center" wrapText="1"/>
      <protection/>
    </xf>
    <xf numFmtId="0" fontId="78" fillId="7" borderId="0" xfId="0" applyFont="1" applyFill="1" applyAlignment="1">
      <alignment horizontal="center" vertical="center"/>
    </xf>
    <xf numFmtId="0" fontId="77" fillId="7" borderId="0" xfId="40" applyFont="1" applyFill="1" applyAlignment="1">
      <alignment vertical="center"/>
      <protection/>
    </xf>
    <xf numFmtId="0" fontId="77" fillId="7" borderId="0" xfId="40" applyFont="1" applyFill="1" applyAlignment="1">
      <alignment horizontal="left" vertical="center"/>
      <protection/>
    </xf>
    <xf numFmtId="169" fontId="84" fillId="0" borderId="0" xfId="0" applyNumberFormat="1" applyFont="1"/>
    <xf numFmtId="0" fontId="77" fillId="7" borderId="22" xfId="40" applyFont="1" applyFill="1" applyBorder="1" applyAlignment="1">
      <alignment vertical="center" wrapText="1"/>
      <protection/>
    </xf>
    <xf numFmtId="0" fontId="77" fillId="7" borderId="22" xfId="0" applyFont="1" applyFill="1" applyBorder="1" applyAlignment="1">
      <alignment horizontal="center"/>
    </xf>
    <xf numFmtId="0" fontId="79" fillId="7" borderId="22" xfId="0" applyFont="1" applyFill="1" applyBorder="1" applyAlignment="1">
      <alignment horizontal="center"/>
    </xf>
    <xf numFmtId="0" fontId="85" fillId="7" borderId="22" xfId="0" applyFont="1" applyFill="1" applyBorder="1" applyAlignment="1">
      <alignment horizontal="left" vertical="center"/>
    </xf>
    <xf numFmtId="0" fontId="85" fillId="7" borderId="22" xfId="0" applyFont="1" applyFill="1" applyBorder="1" applyAlignment="1">
      <alignment horizontal="center" vertical="center"/>
    </xf>
    <xf numFmtId="49" fontId="86" fillId="0" borderId="0" xfId="0" applyNumberFormat="1" applyFont="1" applyAlignment="1" quotePrefix="1">
      <alignment horizontal="center" vertical="center" wrapText="1"/>
    </xf>
    <xf numFmtId="49" fontId="87" fillId="0" borderId="0" xfId="0" applyNumberFormat="1" applyFont="1" applyAlignment="1">
      <alignment horizontal="center" vertical="center" wrapText="1"/>
    </xf>
    <xf numFmtId="49" fontId="86" fillId="0" borderId="0" xfId="0" applyNumberFormat="1" applyFont="1" applyAlignment="1">
      <alignment horizontal="center" vertical="center" wrapText="1"/>
    </xf>
    <xf numFmtId="0" fontId="88" fillId="0" borderId="0" xfId="0" applyFont="1" applyAlignment="1">
      <alignment horizontal="center" vertical="center"/>
    </xf>
    <xf numFmtId="0" fontId="0" fillId="0" borderId="0" xfId="0" applyFont="1"/>
    <xf numFmtId="0" fontId="41" fillId="0" borderId="0" xfId="0" applyFont="1"/>
    <xf numFmtId="43" fontId="41" fillId="0" borderId="0" xfId="18" applyFont="1" applyFill="1" applyBorder="1" applyAlignment="1">
      <alignment horizontal="center" vertical="center"/>
    </xf>
    <xf numFmtId="1" fontId="41" fillId="26" borderId="35" xfId="18" applyNumberFormat="1" applyFont="1" applyFill="1" applyBorder="1" applyAlignment="1">
      <alignment horizontal="center" vertical="center"/>
    </xf>
    <xf numFmtId="1" fontId="86" fillId="0" borderId="0" xfId="0" applyNumberFormat="1" applyFont="1" applyAlignment="1">
      <alignment horizontal="center"/>
    </xf>
    <xf numFmtId="1" fontId="87" fillId="0" borderId="35" xfId="18" applyNumberFormat="1" applyFont="1" applyFill="1" applyBorder="1" applyAlignment="1">
      <alignment horizontal="center" vertical="center"/>
    </xf>
    <xf numFmtId="1" fontId="89" fillId="0" borderId="0" xfId="0" applyNumberFormat="1" applyFont="1" applyAlignment="1">
      <alignment horizontal="center"/>
    </xf>
    <xf numFmtId="0" fontId="41" fillId="26" borderId="35" xfId="0" applyFont="1" applyFill="1" applyBorder="1" applyAlignment="1">
      <alignment horizontal="center" vertical="center"/>
    </xf>
    <xf numFmtId="0" fontId="41" fillId="0" borderId="35" xfId="0" applyFont="1" applyBorder="1" applyAlignment="1">
      <alignment horizontal="center" vertical="center"/>
    </xf>
    <xf numFmtId="0" fontId="18" fillId="0" borderId="17" xfId="0" applyFont="1" applyBorder="1" applyAlignment="1">
      <alignment horizontal="center" vertical="center"/>
    </xf>
    <xf numFmtId="0" fontId="18" fillId="0" borderId="0" xfId="0" applyFont="1" applyAlignment="1">
      <alignment horizontal="center" vertical="center"/>
    </xf>
    <xf numFmtId="0" fontId="90" fillId="0" borderId="36" xfId="0" applyFont="1" applyBorder="1"/>
    <xf numFmtId="0" fontId="86" fillId="0" borderId="0" xfId="0" applyFont="1"/>
    <xf numFmtId="0" fontId="88" fillId="10" borderId="0" xfId="0" applyFont="1" applyFill="1" applyAlignment="1">
      <alignment horizontal="center" vertical="center"/>
    </xf>
    <xf numFmtId="0" fontId="88" fillId="7" borderId="0" xfId="0" applyFont="1" applyFill="1" applyAlignment="1">
      <alignment horizontal="center" vertical="center"/>
    </xf>
    <xf numFmtId="0" fontId="91" fillId="7" borderId="0" xfId="0" applyFont="1" applyFill="1" applyAlignment="1">
      <alignment horizontal="center" vertical="center"/>
    </xf>
    <xf numFmtId="0" fontId="87" fillId="0" borderId="0" xfId="0" applyFont="1"/>
    <xf numFmtId="0" fontId="93" fillId="0" borderId="0" xfId="0" applyFont="1"/>
    <xf numFmtId="0" fontId="66" fillId="0" borderId="0" xfId="0" applyFont="1" applyAlignment="1">
      <alignment horizontal="center" vertical="center"/>
    </xf>
    <xf numFmtId="0" fontId="66" fillId="0" borderId="0" xfId="0" applyFont="1"/>
    <xf numFmtId="43" fontId="66" fillId="0" borderId="0" xfId="18" applyFont="1" applyFill="1" applyBorder="1" applyAlignment="1">
      <alignment horizontal="center" vertical="center"/>
    </xf>
    <xf numFmtId="0" fontId="86" fillId="0" borderId="0" xfId="0" applyFont="1" applyAlignment="1">
      <alignment horizontal="center"/>
    </xf>
    <xf numFmtId="0" fontId="89" fillId="0" borderId="0" xfId="0" applyFont="1" applyAlignment="1">
      <alignment horizontal="center"/>
    </xf>
    <xf numFmtId="0" fontId="66" fillId="0" borderId="35" xfId="0" applyFont="1" applyBorder="1" applyAlignment="1">
      <alignment horizontal="center" vertical="center"/>
    </xf>
    <xf numFmtId="0" fontId="87" fillId="0" borderId="35" xfId="0" applyFont="1" applyBorder="1" applyAlignment="1">
      <alignment horizontal="center" vertical="center"/>
    </xf>
    <xf numFmtId="1" fontId="86" fillId="0" borderId="0" xfId="0" applyNumberFormat="1" applyFont="1" applyAlignment="1" quotePrefix="1">
      <alignment horizontal="center" vertical="center" wrapText="1"/>
    </xf>
    <xf numFmtId="0" fontId="87" fillId="0" borderId="0" xfId="0" applyFont="1" applyAlignment="1">
      <alignment horizontal="center" vertical="center"/>
    </xf>
    <xf numFmtId="0" fontId="86" fillId="0" borderId="0" xfId="0" applyFont="1" applyAlignment="1">
      <alignment vertical="center"/>
    </xf>
    <xf numFmtId="43" fontId="87" fillId="0" borderId="0" xfId="18" applyFont="1" applyFill="1" applyBorder="1" applyAlignment="1">
      <alignment horizontal="center" vertical="center"/>
    </xf>
    <xf numFmtId="0" fontId="91" fillId="0" borderId="0" xfId="0" applyFont="1"/>
    <xf numFmtId="0" fontId="89" fillId="0" borderId="0" xfId="0" applyFont="1"/>
    <xf numFmtId="0" fontId="94" fillId="27" borderId="0" xfId="0" applyFont="1" applyFill="1"/>
    <xf numFmtId="0" fontId="95" fillId="7" borderId="36" xfId="0" applyFont="1" applyFill="1" applyBorder="1" applyAlignment="1">
      <alignment horizontal="center" vertical="center"/>
    </xf>
    <xf numFmtId="0" fontId="95" fillId="7" borderId="0" xfId="0" applyFont="1" applyFill="1" applyAlignment="1">
      <alignment horizontal="center" vertical="center"/>
    </xf>
    <xf numFmtId="0" fontId="90" fillId="0" borderId="0" xfId="0" applyFont="1"/>
    <xf numFmtId="0" fontId="87" fillId="0" borderId="0" xfId="0" applyFont="1" applyAlignment="1">
      <alignment horizontal="center"/>
    </xf>
    <xf numFmtId="0" fontId="91" fillId="0" borderId="17" xfId="0" applyFont="1" applyBorder="1" applyAlignment="1">
      <alignment horizontal="center" vertical="center"/>
    </xf>
    <xf numFmtId="0" fontId="91" fillId="0" borderId="0" xfId="0" applyFont="1" applyAlignment="1">
      <alignment horizontal="center" vertical="center"/>
    </xf>
    <xf numFmtId="0" fontId="91" fillId="0" borderId="4" xfId="0" applyFont="1" applyBorder="1" applyAlignment="1">
      <alignment horizontal="center" vertical="center"/>
    </xf>
    <xf numFmtId="0" fontId="62" fillId="7" borderId="36" xfId="0" applyFont="1" applyFill="1" applyBorder="1"/>
    <xf numFmtId="0" fontId="89" fillId="7" borderId="0" xfId="0" applyFont="1" applyFill="1"/>
    <xf numFmtId="0" fontId="96" fillId="7" borderId="0" xfId="0" applyFont="1" applyFill="1" applyAlignment="1">
      <alignment horizontal="center" vertical="center"/>
    </xf>
    <xf numFmtId="0" fontId="88" fillId="19" borderId="0" xfId="0" applyFont="1" applyFill="1" applyAlignment="1">
      <alignment horizontal="center" vertical="center"/>
    </xf>
    <xf numFmtId="0" fontId="88" fillId="0" borderId="0" xfId="0" applyFont="1"/>
    <xf numFmtId="0" fontId="97" fillId="0" borderId="0" xfId="0" applyFont="1"/>
    <xf numFmtId="49" fontId="88" fillId="0" borderId="0" xfId="0" applyNumberFormat="1" applyFont="1" applyAlignment="1">
      <alignment horizontal="center" vertical="center" wrapText="1"/>
    </xf>
    <xf numFmtId="1" fontId="86" fillId="0" borderId="35" xfId="18" applyNumberFormat="1" applyFont="1" applyFill="1" applyBorder="1" applyAlignment="1">
      <alignment horizontal="center" vertical="center"/>
    </xf>
    <xf numFmtId="1" fontId="87" fillId="24" borderId="35" xfId="18" applyNumberFormat="1" applyFont="1" applyFill="1" applyBorder="1" applyAlignment="1">
      <alignment horizontal="center" vertical="center"/>
    </xf>
    <xf numFmtId="0" fontId="88" fillId="27" borderId="0" xfId="0" applyFont="1" applyFill="1"/>
    <xf numFmtId="0" fontId="98" fillId="7" borderId="0" xfId="0" applyFont="1" applyFill="1" applyAlignment="1">
      <alignment vertical="center"/>
    </xf>
    <xf numFmtId="0" fontId="99" fillId="0" borderId="0" xfId="0" applyFont="1"/>
    <xf numFmtId="0" fontId="86" fillId="0" borderId="0" xfId="0" applyFont="1" applyAlignment="1">
      <alignment horizontal="center" vertical="center"/>
    </xf>
    <xf numFmtId="0" fontId="86" fillId="0" borderId="0" xfId="0" applyFont="1" applyAlignment="1">
      <alignment horizontal="right"/>
    </xf>
    <xf numFmtId="1" fontId="86" fillId="0" borderId="0" xfId="0" applyNumberFormat="1" applyFont="1" applyAlignment="1">
      <alignment horizontal="left"/>
    </xf>
    <xf numFmtId="49" fontId="87" fillId="0" borderId="0" xfId="0" applyNumberFormat="1" applyFont="1" applyAlignment="1">
      <alignment horizontal="center" vertical="center"/>
    </xf>
    <xf numFmtId="49" fontId="86" fillId="0" borderId="0" xfId="0" applyNumberFormat="1" applyFont="1" applyAlignment="1">
      <alignment horizontal="center" vertical="center"/>
    </xf>
    <xf numFmtId="0" fontId="86" fillId="0" borderId="0" xfId="0" applyFont="1" applyAlignment="1">
      <alignment horizontal="left"/>
    </xf>
    <xf numFmtId="0" fontId="87" fillId="0" borderId="49" xfId="0" applyFont="1" applyBorder="1" applyAlignment="1">
      <alignment horizontal="center" vertical="center"/>
    </xf>
    <xf numFmtId="0" fontId="91" fillId="0" borderId="0" xfId="0" applyFont="1" applyAlignment="1">
      <alignment horizontal="center"/>
    </xf>
    <xf numFmtId="0" fontId="88" fillId="0" borderId="0" xfId="0" applyFont="1" applyAlignment="1">
      <alignment horizontal="center"/>
    </xf>
    <xf numFmtId="0" fontId="99" fillId="0" borderId="0" xfId="0" applyFont="1" applyAlignment="1">
      <alignment horizontal="center"/>
    </xf>
    <xf numFmtId="0" fontId="98" fillId="7" borderId="36" xfId="0" applyFont="1" applyFill="1" applyBorder="1" applyAlignment="1">
      <alignment vertical="center"/>
    </xf>
    <xf numFmtId="0" fontId="98" fillId="28" borderId="0" xfId="0" applyFont="1" applyFill="1" applyAlignment="1">
      <alignment vertical="center"/>
    </xf>
    <xf numFmtId="0" fontId="86" fillId="0" borderId="0" xfId="32" applyFont="1" applyAlignment="1">
      <alignment horizontal="center" vertical="center"/>
      <protection/>
    </xf>
    <xf numFmtId="0" fontId="100" fillId="0" borderId="0" xfId="0" applyFont="1"/>
    <xf numFmtId="0" fontId="101" fillId="0" borderId="0" xfId="0" applyFont="1"/>
    <xf numFmtId="0" fontId="88" fillId="0" borderId="0" xfId="0" applyFont="1" applyAlignment="1">
      <alignment vertical="center"/>
    </xf>
    <xf numFmtId="0" fontId="89" fillId="0" borderId="0" xfId="0" applyFont="1" applyAlignment="1">
      <alignment vertical="center"/>
    </xf>
    <xf numFmtId="0" fontId="89" fillId="7" borderId="0" xfId="0" applyFont="1" applyFill="1" applyAlignment="1">
      <alignment vertical="center"/>
    </xf>
    <xf numFmtId="0" fontId="66" fillId="7" borderId="0" xfId="0" applyFont="1" applyFill="1" applyAlignment="1">
      <alignment vertical="center"/>
    </xf>
    <xf numFmtId="0" fontId="93" fillId="7" borderId="0" xfId="0" applyFont="1" applyFill="1" applyAlignment="1">
      <alignment vertical="center"/>
    </xf>
    <xf numFmtId="0" fontId="62" fillId="0" borderId="0" xfId="0" applyFont="1" applyAlignment="1">
      <alignment vertical="center"/>
    </xf>
    <xf numFmtId="0" fontId="96" fillId="0" borderId="0" xfId="0" applyFont="1" applyAlignment="1">
      <alignment wrapText="1"/>
    </xf>
    <xf numFmtId="0" fontId="96" fillId="0" borderId="0" xfId="0" applyFont="1" applyAlignment="1">
      <alignment vertical="center"/>
    </xf>
    <xf numFmtId="0" fontId="92" fillId="7" borderId="36" xfId="0" applyFont="1" applyFill="1" applyBorder="1" applyAlignment="1">
      <alignment vertical="center"/>
    </xf>
    <xf numFmtId="0" fontId="92" fillId="28" borderId="0" xfId="0" applyFont="1" applyFill="1" applyAlignment="1">
      <alignment vertical="center"/>
    </xf>
    <xf numFmtId="0" fontId="92" fillId="7" borderId="0" xfId="0" applyFont="1" applyFill="1" applyAlignment="1">
      <alignment vertical="center"/>
    </xf>
    <xf numFmtId="1" fontId="87" fillId="19" borderId="35" xfId="18" applyNumberFormat="1" applyFont="1" applyFill="1" applyBorder="1" applyAlignment="1">
      <alignment horizontal="center" vertical="center"/>
    </xf>
    <xf numFmtId="0" fontId="96" fillId="10" borderId="0" xfId="0" applyFont="1" applyFill="1" applyAlignment="1">
      <alignment horizontal="center" vertical="center"/>
    </xf>
    <xf numFmtId="0" fontId="94" fillId="28" borderId="0" xfId="0" applyFont="1" applyFill="1"/>
    <xf numFmtId="0" fontId="96" fillId="28" borderId="0" xfId="0" applyFont="1" applyFill="1"/>
    <xf numFmtId="1" fontId="100" fillId="0" borderId="35" xfId="18" applyNumberFormat="1" applyFont="1" applyFill="1" applyBorder="1" applyAlignment="1">
      <alignment horizontal="center" vertical="center"/>
    </xf>
    <xf numFmtId="0" fontId="88" fillId="28" borderId="0" xfId="0" applyFont="1" applyFill="1" applyAlignment="1">
      <alignment vertical="center"/>
    </xf>
    <xf numFmtId="1" fontId="86" fillId="0" borderId="0" xfId="0" applyNumberFormat="1" applyFont="1" applyAlignment="1">
      <alignment horizontal="center" vertical="top"/>
    </xf>
    <xf numFmtId="0" fontId="86" fillId="0" borderId="0" xfId="0" applyFont="1" applyAlignment="1">
      <alignment horizontal="center" vertical="top"/>
    </xf>
    <xf numFmtId="0" fontId="67" fillId="10" borderId="0" xfId="0" applyFont="1" applyFill="1" applyAlignment="1">
      <alignment horizontal="center" vertical="center"/>
    </xf>
    <xf numFmtId="0" fontId="67" fillId="0" borderId="36" xfId="0" applyFont="1" applyBorder="1" applyAlignment="1">
      <alignment horizontal="center" vertical="center"/>
    </xf>
    <xf numFmtId="0" fontId="88" fillId="10" borderId="0" xfId="0" applyFont="1" applyFill="1" applyAlignment="1">
      <alignment horizontal="center"/>
    </xf>
    <xf numFmtId="49" fontId="86" fillId="0" borderId="0" xfId="0" applyNumberFormat="1" applyFont="1" applyAlignment="1">
      <alignment horizontal="center"/>
    </xf>
    <xf numFmtId="0" fontId="88" fillId="7" borderId="35" xfId="0" applyFont="1" applyFill="1" applyBorder="1" applyAlignment="1">
      <alignment horizontal="center" vertical="center"/>
    </xf>
    <xf numFmtId="0" fontId="96" fillId="28" borderId="0" xfId="0" applyFont="1" applyFill="1" applyAlignment="1">
      <alignment horizontal="center" vertical="center"/>
    </xf>
    <xf numFmtId="1" fontId="90" fillId="0" borderId="35" xfId="18" applyNumberFormat="1" applyFont="1" applyFill="1" applyBorder="1" applyAlignment="1">
      <alignment horizontal="center" vertical="center"/>
    </xf>
    <xf numFmtId="0" fontId="90" fillId="0" borderId="0" xfId="0" applyFont="1" applyAlignment="1">
      <alignment vertical="center"/>
    </xf>
    <xf numFmtId="49" fontId="102" fillId="0" borderId="0" xfId="0" applyNumberFormat="1" applyFont="1" applyAlignment="1">
      <alignment horizontal="center" vertical="center" wrapText="1"/>
    </xf>
    <xf numFmtId="0" fontId="88" fillId="28" borderId="0" xfId="0" applyFont="1" applyFill="1"/>
    <xf numFmtId="0" fontId="0" fillId="0" borderId="17" xfId="0" applyFont="1" applyBorder="1"/>
    <xf numFmtId="0" fontId="88" fillId="28" borderId="0" xfId="0" applyFont="1" applyFill="1" applyAlignment="1">
      <alignment horizontal="center" vertical="center"/>
    </xf>
    <xf numFmtId="0" fontId="90" fillId="0" borderId="0" xfId="0" applyFont="1" applyAlignment="1">
      <alignment horizontal="left"/>
    </xf>
    <xf numFmtId="0" fontId="88" fillId="0" borderId="35" xfId="0" applyFont="1" applyBorder="1" applyAlignment="1">
      <alignment horizontal="center" vertical="center"/>
    </xf>
    <xf numFmtId="0" fontId="90" fillId="0" borderId="35" xfId="0" applyFont="1" applyBorder="1" applyAlignment="1">
      <alignment horizontal="center" vertical="center"/>
    </xf>
    <xf numFmtId="0" fontId="91" fillId="0" borderId="0" xfId="0" applyFont="1" applyAlignment="1">
      <alignment vertical="center"/>
    </xf>
    <xf numFmtId="0" fontId="91" fillId="0" borderId="0" xfId="0" applyFont="1" applyAlignment="1">
      <alignment horizontal="left"/>
    </xf>
    <xf numFmtId="0" fontId="86" fillId="0" borderId="35" xfId="0" applyFont="1" applyBorder="1" applyAlignment="1">
      <alignment horizontal="center" vertical="center"/>
    </xf>
    <xf numFmtId="0" fontId="88" fillId="10" borderId="0" xfId="0" applyFont="1" applyFill="1"/>
    <xf numFmtId="0" fontId="87" fillId="7" borderId="0" xfId="0" applyFont="1" applyFill="1" applyAlignment="1">
      <alignment horizontal="center" vertical="center"/>
    </xf>
    <xf numFmtId="0" fontId="0" fillId="0" borderId="4" xfId="0" applyFont="1" applyBorder="1"/>
    <xf numFmtId="0" fontId="86" fillId="0" borderId="4" xfId="0" applyFont="1" applyBorder="1" applyAlignment="1">
      <alignment horizontal="center" vertical="center"/>
    </xf>
    <xf numFmtId="1" fontId="86" fillId="0" borderId="4" xfId="18" applyNumberFormat="1" applyFont="1" applyFill="1" applyBorder="1" applyAlignment="1">
      <alignment horizontal="center" vertical="center"/>
    </xf>
    <xf numFmtId="1" fontId="87" fillId="26" borderId="35" xfId="18" applyNumberFormat="1" applyFont="1" applyFill="1" applyBorder="1" applyAlignment="1">
      <alignment horizontal="center" vertical="center"/>
    </xf>
    <xf numFmtId="1" fontId="87" fillId="0" borderId="0" xfId="18" applyNumberFormat="1" applyFont="1" applyFill="1" applyBorder="1" applyAlignment="1">
      <alignment horizontal="center" vertical="center"/>
    </xf>
    <xf numFmtId="0" fontId="87" fillId="26" borderId="35" xfId="0" applyFont="1" applyFill="1" applyBorder="1" applyAlignment="1">
      <alignment horizontal="center" vertical="center"/>
    </xf>
    <xf numFmtId="0" fontId="91" fillId="7" borderId="4" xfId="0" applyFont="1" applyFill="1" applyBorder="1" applyAlignment="1">
      <alignment horizontal="center" vertical="center"/>
    </xf>
    <xf numFmtId="0" fontId="0" fillId="0" borderId="0" xfId="0" applyFont="1" applyAlignment="1">
      <alignment horizontal="left" vertical="top"/>
    </xf>
    <xf numFmtId="0" fontId="0" fillId="0" borderId="4" xfId="0" applyFont="1" applyBorder="1" applyAlignment="1">
      <alignment horizontal="left" vertical="top"/>
    </xf>
    <xf numFmtId="0" fontId="0" fillId="10" borderId="4" xfId="0" applyFont="1" applyFill="1" applyBorder="1" applyAlignment="1">
      <alignment horizontal="left" vertical="top"/>
    </xf>
    <xf numFmtId="14" fontId="0" fillId="0" borderId="4" xfId="0" applyNumberFormat="1" applyFont="1" applyBorder="1" applyAlignment="1">
      <alignment horizontal="left" vertical="top" wrapText="1"/>
    </xf>
    <xf numFmtId="0" fontId="0" fillId="19" borderId="4" xfId="0" applyFont="1" applyFill="1" applyBorder="1" applyAlignment="1">
      <alignment horizontal="left" vertical="top"/>
    </xf>
    <xf numFmtId="14" fontId="0" fillId="0" borderId="4" xfId="0" applyNumberFormat="1" applyFont="1" applyBorder="1"/>
    <xf numFmtId="14" fontId="0" fillId="0" borderId="4" xfId="0" applyNumberFormat="1" applyFont="1" applyBorder="1" applyAlignment="1">
      <alignment wrapText="1"/>
    </xf>
    <xf numFmtId="0" fontId="0" fillId="19" borderId="4" xfId="0" applyFont="1" applyFill="1" applyBorder="1" applyAlignment="1">
      <alignment horizontal="center"/>
    </xf>
    <xf numFmtId="0" fontId="0" fillId="0" borderId="4" xfId="0" applyFont="1" applyBorder="1" applyAlignment="1">
      <alignment horizontal="center"/>
    </xf>
    <xf numFmtId="0" fontId="0" fillId="7" borderId="4" xfId="0" applyFill="1" applyBorder="1"/>
    <xf numFmtId="0" fontId="18" fillId="7" borderId="4" xfId="0" applyFont="1" applyFill="1" applyBorder="1" applyAlignment="1">
      <alignment horizontal="center" vertical="center"/>
    </xf>
    <xf numFmtId="0" fontId="18" fillId="7" borderId="4" xfId="0" applyFont="1" applyFill="1" applyBorder="1" applyAlignment="1">
      <alignment horizontal="center" vertical="center" wrapText="1"/>
    </xf>
    <xf numFmtId="0" fontId="45" fillId="7" borderId="4" xfId="0" applyFont="1" applyFill="1" applyBorder="1" applyAlignment="1">
      <alignment horizontal="center" vertical="center"/>
    </xf>
    <xf numFmtId="0" fontId="42" fillId="7" borderId="4" xfId="0" applyFont="1" applyFill="1" applyBorder="1" applyAlignment="1">
      <alignment horizontal="left" vertical="center"/>
    </xf>
    <xf numFmtId="169" fontId="42" fillId="7" borderId="4" xfId="0" applyNumberFormat="1" applyFont="1" applyFill="1" applyBorder="1" applyAlignment="1">
      <alignment horizontal="center" vertical="center" wrapText="1"/>
    </xf>
    <xf numFmtId="0" fontId="42" fillId="7" borderId="4" xfId="0" applyFont="1" applyFill="1" applyBorder="1" applyAlignment="1">
      <alignment horizontal="center" vertical="center" wrapText="1"/>
    </xf>
    <xf numFmtId="0" fontId="42" fillId="7" borderId="4" xfId="0" applyFont="1" applyFill="1" applyBorder="1" applyAlignment="1">
      <alignment horizontal="left" vertical="center" wrapText="1"/>
    </xf>
    <xf numFmtId="0" fontId="45" fillId="7" borderId="4" xfId="0" applyFont="1" applyFill="1" applyBorder="1" applyAlignment="1">
      <alignment horizontal="left" vertical="center"/>
    </xf>
    <xf numFmtId="0" fontId="45" fillId="7" borderId="4" xfId="0" applyFont="1" applyFill="1" applyBorder="1" applyAlignment="1">
      <alignment horizontal="center" vertical="center" wrapText="1"/>
    </xf>
    <xf numFmtId="0" fontId="45" fillId="7" borderId="4" xfId="0" applyFont="1" applyFill="1" applyBorder="1" applyAlignment="1">
      <alignment horizontal="left" vertical="center" wrapText="1"/>
    </xf>
    <xf numFmtId="169" fontId="45" fillId="7" borderId="4" xfId="0" applyNumberFormat="1" applyFont="1" applyFill="1" applyBorder="1" applyAlignment="1">
      <alignment horizontal="center" vertical="center"/>
    </xf>
    <xf numFmtId="14" fontId="45" fillId="7" borderId="4" xfId="0" applyNumberFormat="1" applyFont="1" applyFill="1" applyBorder="1" applyAlignment="1">
      <alignment horizontal="center" vertical="center"/>
    </xf>
    <xf numFmtId="0" fontId="0" fillId="7" borderId="4" xfId="0" applyFill="1" applyBorder="1" applyAlignment="1">
      <alignment horizontal="left" vertical="center"/>
    </xf>
    <xf numFmtId="0" fontId="42" fillId="7" borderId="4" xfId="0" applyFont="1" applyFill="1" applyBorder="1" applyAlignment="1">
      <alignment horizontal="center" vertical="center"/>
    </xf>
    <xf numFmtId="14" fontId="42" fillId="7" borderId="4" xfId="0" applyNumberFormat="1" applyFont="1" applyFill="1" applyBorder="1" applyAlignment="1">
      <alignment horizontal="center" vertical="center"/>
    </xf>
    <xf numFmtId="0" fontId="45" fillId="7" borderId="45" xfId="0" applyFont="1" applyFill="1" applyBorder="1" applyAlignment="1">
      <alignment horizontal="left" vertical="center" wrapText="1"/>
    </xf>
    <xf numFmtId="169" fontId="7" fillId="7" borderId="4" xfId="0" applyNumberFormat="1" applyFont="1" applyFill="1" applyBorder="1" applyAlignment="1">
      <alignment horizontal="center" vertical="center"/>
    </xf>
    <xf numFmtId="0" fontId="6" fillId="7" borderId="4" xfId="0" applyFont="1" applyFill="1" applyBorder="1" applyAlignment="1">
      <alignment horizontal="center" vertical="center"/>
    </xf>
    <xf numFmtId="14" fontId="0" fillId="7" borderId="4" xfId="0" applyNumberFormat="1" applyFill="1" applyBorder="1" applyAlignment="1">
      <alignment horizontal="center" vertical="center"/>
    </xf>
    <xf numFmtId="169" fontId="42" fillId="0" borderId="4" xfId="0" applyNumberFormat="1" applyFont="1" applyBorder="1" applyAlignment="1">
      <alignment horizontal="center" vertical="center"/>
    </xf>
    <xf numFmtId="14" fontId="18" fillId="7" borderId="4" xfId="0" applyNumberFormat="1" applyFont="1" applyFill="1" applyBorder="1" applyAlignment="1">
      <alignment horizontal="center" vertical="center"/>
    </xf>
    <xf numFmtId="0" fontId="0" fillId="7" borderId="4" xfId="0" applyFill="1" applyBorder="1" applyAlignment="1">
      <alignment horizontal="left" vertical="center" wrapText="1"/>
    </xf>
    <xf numFmtId="169" fontId="45" fillId="0" borderId="4" xfId="0" applyNumberFormat="1" applyFont="1" applyBorder="1" applyAlignment="1">
      <alignment horizontal="center" vertical="center"/>
    </xf>
    <xf numFmtId="0" fontId="0" fillId="7" borderId="0" xfId="0" applyFill="1" applyAlignment="1">
      <alignment horizontal="left" vertical="top"/>
    </xf>
    <xf numFmtId="0" fontId="0" fillId="7" borderId="0" xfId="0" applyFill="1"/>
    <xf numFmtId="0" fontId="42" fillId="7" borderId="5" xfId="0" applyFont="1" applyFill="1" applyBorder="1" applyAlignment="1">
      <alignment horizontal="left" vertical="center"/>
    </xf>
    <xf numFmtId="0" fontId="42" fillId="7" borderId="5" xfId="0" applyFont="1" applyFill="1" applyBorder="1" applyAlignment="1">
      <alignment horizontal="center" vertical="center"/>
    </xf>
    <xf numFmtId="0" fontId="42" fillId="7" borderId="43" xfId="0" applyFont="1" applyFill="1" applyBorder="1" applyAlignment="1">
      <alignment horizontal="left" vertical="center"/>
    </xf>
    <xf numFmtId="0" fontId="12" fillId="7" borderId="4" xfId="0" applyFont="1" applyFill="1" applyBorder="1" applyAlignment="1">
      <alignment horizontal="center"/>
    </xf>
    <xf numFmtId="173" fontId="12" fillId="7" borderId="4" xfId="0" applyNumberFormat="1" applyFont="1" applyFill="1" applyBorder="1" applyAlignment="1">
      <alignment horizontal="center" vertical="center"/>
    </xf>
    <xf numFmtId="173" fontId="12" fillId="7" borderId="4" xfId="0" applyNumberFormat="1" applyFont="1" applyFill="1" applyBorder="1" applyAlignment="1">
      <alignment horizontal="center"/>
    </xf>
    <xf numFmtId="0" fontId="12" fillId="7" borderId="4" xfId="0" applyFont="1" applyFill="1" applyBorder="1" applyAlignment="1">
      <alignment horizontal="center" vertical="center"/>
    </xf>
    <xf numFmtId="0" fontId="92" fillId="28" borderId="4" xfId="0" applyFont="1" applyFill="1" applyBorder="1" applyAlignment="1">
      <alignment vertical="center"/>
    </xf>
    <xf numFmtId="0" fontId="92" fillId="0" borderId="0" xfId="0" applyFont="1" applyAlignment="1">
      <alignment vertical="center"/>
    </xf>
    <xf numFmtId="0" fontId="88" fillId="0" borderId="0" xfId="0" applyFont="1" applyAlignment="1">
      <alignment vertical="center" wrapText="1"/>
    </xf>
    <xf numFmtId="14" fontId="43" fillId="0" borderId="4" xfId="0" applyNumberFormat="1" applyFont="1" applyBorder="1" applyAlignment="1">
      <alignment horizontal="right" vertical="top"/>
    </xf>
    <xf numFmtId="0" fontId="43" fillId="0" borderId="5" xfId="0" applyFont="1" applyBorder="1" applyAlignment="1">
      <alignment horizontal="left" vertical="top"/>
    </xf>
    <xf numFmtId="0" fontId="43" fillId="0" borderId="5" xfId="0" applyFont="1" applyBorder="1" applyAlignment="1">
      <alignment horizontal="left"/>
    </xf>
    <xf numFmtId="14" fontId="43" fillId="0" borderId="5" xfId="0" applyNumberFormat="1" applyFont="1" applyBorder="1"/>
    <xf numFmtId="0" fontId="0" fillId="0" borderId="4" xfId="0" applyFont="1" applyBorder="1" applyAlignment="1">
      <alignment horizontal="center"/>
    </xf>
    <xf numFmtId="14" fontId="0" fillId="0" borderId="4" xfId="0" applyNumberFormat="1" applyFont="1" applyBorder="1" applyAlignment="1">
      <alignment horizontal="center" vertical="center"/>
    </xf>
    <xf numFmtId="169" fontId="103" fillId="0" borderId="4" xfId="30" applyNumberFormat="1" applyFont="1" applyBorder="1" applyAlignment="1">
      <alignment horizontal="center" vertical="center" wrapText="1"/>
      <protection/>
    </xf>
    <xf numFmtId="0" fontId="43" fillId="0" borderId="4" xfId="0" applyFont="1" applyBorder="1" applyAlignment="1">
      <alignment horizontal="center" vertical="top"/>
    </xf>
    <xf numFmtId="0" fontId="43" fillId="0" borderId="5" xfId="0" applyFont="1" applyBorder="1" applyAlignment="1">
      <alignment horizontal="center" vertical="center"/>
    </xf>
    <xf numFmtId="0" fontId="43" fillId="0" borderId="5" xfId="0" applyFont="1" applyBorder="1" applyAlignment="1">
      <alignment horizontal="center"/>
    </xf>
    <xf numFmtId="0" fontId="43" fillId="7" borderId="0" xfId="0" applyFont="1" applyFill="1" applyAlignment="1">
      <alignment horizontal="center" vertical="center"/>
    </xf>
    <xf numFmtId="0" fontId="45" fillId="0" borderId="4" xfId="0" applyFont="1" applyBorder="1" applyAlignment="1">
      <alignment vertical="top"/>
    </xf>
    <xf numFmtId="0" fontId="45" fillId="0" borderId="4" xfId="0" applyFont="1" applyBorder="1" applyAlignment="1">
      <alignment horizontal="left" vertical="top"/>
    </xf>
    <xf numFmtId="0" fontId="104" fillId="7" borderId="4" xfId="0" applyFont="1" applyFill="1" applyBorder="1" applyAlignment="1">
      <alignment horizontal="center" vertical="center"/>
    </xf>
    <xf numFmtId="0" fontId="0" fillId="0" borderId="0" xfId="0" applyFont="1"/>
    <xf numFmtId="0" fontId="43" fillId="7" borderId="5" xfId="0" applyFont="1" applyFill="1" applyBorder="1" applyAlignment="1">
      <alignment horizontal="left"/>
    </xf>
    <xf numFmtId="0" fontId="0" fillId="0" borderId="4" xfId="0" applyFont="1" applyBorder="1"/>
    <xf numFmtId="0" fontId="0" fillId="0" borderId="0" xfId="0" applyFont="1"/>
    <xf numFmtId="0" fontId="0" fillId="0" borderId="4" xfId="0" applyFont="1" applyBorder="1"/>
    <xf numFmtId="0" fontId="92" fillId="28" borderId="44" xfId="0" applyFont="1" applyFill="1" applyBorder="1" applyAlignment="1">
      <alignment vertical="center"/>
    </xf>
    <xf numFmtId="0" fontId="82" fillId="0" borderId="0" xfId="0" applyFont="1" applyAlignment="1">
      <alignment vertical="center"/>
    </xf>
    <xf numFmtId="0" fontId="105" fillId="0" borderId="0" xfId="0" applyFont="1"/>
    <xf numFmtId="0" fontId="0" fillId="0" borderId="0" xfId="0" applyFont="1"/>
    <xf numFmtId="1" fontId="86" fillId="19" borderId="35" xfId="18" applyNumberFormat="1" applyFont="1" applyFill="1" applyBorder="1" applyAlignment="1">
      <alignment horizontal="center" vertical="center"/>
    </xf>
    <xf numFmtId="0" fontId="0" fillId="0" borderId="0" xfId="0" applyFont="1"/>
    <xf numFmtId="0" fontId="100" fillId="0" borderId="35" xfId="0" applyFont="1" applyBorder="1" applyAlignment="1">
      <alignment horizontal="center" vertical="center"/>
    </xf>
    <xf numFmtId="168" fontId="76" fillId="0" borderId="0" xfId="0" applyNumberFormat="1" applyFont="1" applyAlignment="1">
      <alignment horizontal="center" vertical="center"/>
    </xf>
    <xf numFmtId="168" fontId="76" fillId="19" borderId="0" xfId="0" applyNumberFormat="1" applyFont="1" applyFill="1" applyAlignment="1">
      <alignment horizontal="center" vertical="center"/>
    </xf>
    <xf numFmtId="0" fontId="92" fillId="28" borderId="0" xfId="0" applyFont="1" applyFill="1" applyAlignment="1">
      <alignment horizontal="center" vertical="center"/>
    </xf>
    <xf numFmtId="0" fontId="92" fillId="7" borderId="0" xfId="0" applyFont="1" applyFill="1" applyAlignment="1">
      <alignment horizontal="center" vertical="center"/>
    </xf>
    <xf numFmtId="0" fontId="96" fillId="0" borderId="0" xfId="0" applyFont="1" applyAlignment="1">
      <alignment horizontal="left" vertical="center" wrapText="1"/>
    </xf>
    <xf numFmtId="0" fontId="92" fillId="17" borderId="0" xfId="0" applyFont="1" applyFill="1" applyAlignment="1">
      <alignment horizontal="center" vertical="center"/>
    </xf>
    <xf numFmtId="0" fontId="0" fillId="0" borderId="4" xfId="0" applyFont="1" applyBorder="1"/>
    <xf numFmtId="0" fontId="93" fillId="0" borderId="0" xfId="0" applyFont="1" applyAlignment="1">
      <alignment horizontal="center"/>
    </xf>
    <xf numFmtId="14" fontId="43" fillId="10" borderId="4" xfId="0" applyNumberFormat="1" applyFont="1" applyFill="1" applyBorder="1"/>
    <xf numFmtId="14" fontId="43" fillId="10" borderId="4" xfId="0" applyNumberFormat="1" applyFont="1" applyFill="1" applyBorder="1" applyAlignment="1">
      <alignment horizontal="right"/>
    </xf>
    <xf numFmtId="14" fontId="43" fillId="10" borderId="5" xfId="0" applyNumberFormat="1" applyFont="1" applyFill="1" applyBorder="1" applyAlignment="1">
      <alignment vertical="center"/>
    </xf>
    <xf numFmtId="14" fontId="43" fillId="10" borderId="4" xfId="0" applyNumberFormat="1" applyFont="1" applyFill="1" applyBorder="1" applyAlignment="1">
      <alignment horizontal="right" vertical="top"/>
    </xf>
    <xf numFmtId="0" fontId="0" fillId="0" borderId="4" xfId="0" applyFont="1" applyBorder="1" applyAlignment="1">
      <alignment horizontal="center"/>
    </xf>
    <xf numFmtId="0" fontId="45" fillId="0" borderId="4" xfId="0" applyFont="1" applyBorder="1" applyAlignment="1">
      <alignment horizontal="left"/>
    </xf>
    <xf numFmtId="14" fontId="43" fillId="0" borderId="5" xfId="0" applyNumberFormat="1" applyFont="1" applyBorder="1" applyAlignment="1">
      <alignment horizontal="right" vertical="top"/>
    </xf>
    <xf numFmtId="0" fontId="45" fillId="0" borderId="5" xfId="0" applyFont="1" applyBorder="1" applyAlignment="1">
      <alignment horizontal="left" vertical="top"/>
    </xf>
    <xf numFmtId="0" fontId="43" fillId="0" borderId="4" xfId="0" applyFont="1" applyBorder="1" applyAlignment="1">
      <alignment horizontal="left" vertical="top" wrapText="1"/>
    </xf>
    <xf numFmtId="14" fontId="43" fillId="0" borderId="5" xfId="0" applyNumberFormat="1" applyFont="1" applyBorder="1" applyAlignment="1">
      <alignment horizontal="right"/>
    </xf>
    <xf numFmtId="0" fontId="45" fillId="0" borderId="5" xfId="0" applyFont="1" applyBorder="1" applyAlignment="1">
      <alignment horizontal="left"/>
    </xf>
    <xf numFmtId="0" fontId="45" fillId="10" borderId="4" xfId="0" applyFont="1" applyFill="1" applyBorder="1" applyAlignment="1">
      <alignment horizontal="left" vertical="top"/>
    </xf>
    <xf numFmtId="0" fontId="43" fillId="10" borderId="5" xfId="0" applyFont="1" applyFill="1" applyBorder="1" applyAlignment="1">
      <alignment horizontal="left"/>
    </xf>
    <xf numFmtId="0" fontId="106" fillId="0" borderId="4" xfId="0" applyFont="1" applyBorder="1" applyAlignment="1" applyProtection="1">
      <alignment horizontal="center" vertical="center" wrapText="1"/>
      <protection hidden="1"/>
    </xf>
    <xf numFmtId="0" fontId="106" fillId="0" borderId="4" xfId="0" applyFont="1" applyBorder="1" applyAlignment="1" applyProtection="1">
      <alignment vertical="center" wrapText="1"/>
      <protection hidden="1"/>
    </xf>
    <xf numFmtId="169" fontId="106" fillId="0" borderId="4" xfId="0" applyNumberFormat="1" applyFont="1" applyBorder="1" applyAlignment="1" applyProtection="1">
      <alignment horizontal="center" vertical="center"/>
      <protection hidden="1"/>
    </xf>
    <xf numFmtId="169" fontId="106" fillId="0" borderId="4" xfId="0" applyNumberFormat="1" applyFont="1" applyBorder="1" applyAlignment="1" applyProtection="1">
      <alignment vertical="center"/>
      <protection hidden="1"/>
    </xf>
    <xf numFmtId="169" fontId="106" fillId="0" borderId="4" xfId="0" applyNumberFormat="1" applyFont="1" applyBorder="1" applyAlignment="1" applyProtection="1">
      <alignment horizontal="center" vertical="center" wrapText="1"/>
      <protection hidden="1"/>
    </xf>
    <xf numFmtId="1" fontId="106" fillId="0" borderId="4" xfId="0" applyNumberFormat="1" applyFont="1" applyBorder="1" applyAlignment="1" applyProtection="1">
      <alignment horizontal="center" vertical="center"/>
      <protection hidden="1"/>
    </xf>
    <xf numFmtId="1" fontId="106" fillId="0" borderId="4" xfId="0" applyNumberFormat="1" applyFont="1" applyBorder="1" applyAlignment="1" applyProtection="1">
      <alignment horizontal="left" vertical="center" wrapText="1"/>
      <protection hidden="1"/>
    </xf>
    <xf numFmtId="0" fontId="106" fillId="9" borderId="4" xfId="0" applyFont="1" applyFill="1" applyBorder="1" applyAlignment="1" applyProtection="1">
      <alignment horizontal="center" vertical="center" wrapText="1"/>
      <protection hidden="1"/>
    </xf>
    <xf numFmtId="0" fontId="106" fillId="9" borderId="4" xfId="0" applyFont="1" applyFill="1" applyBorder="1" applyAlignment="1" applyProtection="1">
      <alignment vertical="center" wrapText="1"/>
      <protection hidden="1"/>
    </xf>
    <xf numFmtId="1" fontId="106" fillId="9" borderId="4" xfId="0" applyNumberFormat="1" applyFont="1" applyFill="1" applyBorder="1" applyAlignment="1" applyProtection="1">
      <alignment horizontal="center" vertical="center"/>
      <protection hidden="1"/>
    </xf>
    <xf numFmtId="1" fontId="106" fillId="9" borderId="4" xfId="0" applyNumberFormat="1" applyFont="1" applyFill="1" applyBorder="1" applyAlignment="1" applyProtection="1">
      <alignment horizontal="center" vertical="center" wrapText="1"/>
      <protection hidden="1"/>
    </xf>
    <xf numFmtId="1" fontId="106" fillId="7" borderId="4" xfId="0" applyNumberFormat="1" applyFont="1" applyFill="1" applyBorder="1" applyAlignment="1" applyProtection="1">
      <alignment horizontal="center" vertical="center"/>
      <protection hidden="1"/>
    </xf>
    <xf numFmtId="0" fontId="107" fillId="0" borderId="4" xfId="0" applyFont="1" applyBorder="1" applyAlignment="1" applyProtection="1">
      <alignment horizontal="center" vertical="center"/>
      <protection hidden="1"/>
    </xf>
    <xf numFmtId="169" fontId="106" fillId="9" borderId="4" xfId="0" applyNumberFormat="1" applyFont="1" applyFill="1" applyBorder="1" applyAlignment="1" applyProtection="1">
      <alignment horizontal="center" vertical="center"/>
      <protection hidden="1"/>
    </xf>
    <xf numFmtId="169" fontId="106" fillId="9" borderId="4" xfId="0" applyNumberFormat="1" applyFont="1" applyFill="1" applyBorder="1" applyAlignment="1" applyProtection="1">
      <alignment horizontal="center" vertical="center" wrapText="1"/>
      <protection hidden="1"/>
    </xf>
    <xf numFmtId="169" fontId="106" fillId="7" borderId="4" xfId="0" applyNumberFormat="1" applyFont="1" applyFill="1" applyBorder="1" applyAlignment="1" applyProtection="1">
      <alignment horizontal="center" vertical="center"/>
      <protection hidden="1"/>
    </xf>
    <xf numFmtId="169" fontId="107" fillId="0" borderId="4" xfId="0" applyNumberFormat="1" applyFont="1" applyBorder="1" applyAlignment="1" applyProtection="1">
      <alignment horizontal="left" vertical="center" wrapText="1"/>
      <protection hidden="1"/>
    </xf>
    <xf numFmtId="0" fontId="45" fillId="0" borderId="0" xfId="0" applyFont="1"/>
    <xf numFmtId="0" fontId="88" fillId="27" borderId="0" xfId="0" applyFont="1" applyFill="1" applyAlignment="1">
      <alignment wrapText="1"/>
    </xf>
    <xf numFmtId="1" fontId="87" fillId="16" borderId="35" xfId="18" applyNumberFormat="1" applyFont="1" applyFill="1" applyBorder="1" applyAlignment="1">
      <alignment horizontal="center" vertical="center"/>
    </xf>
    <xf numFmtId="1" fontId="90" fillId="16" borderId="35" xfId="18" applyNumberFormat="1" applyFont="1" applyFill="1" applyBorder="1" applyAlignment="1">
      <alignment horizontal="center" vertical="center"/>
    </xf>
    <xf numFmtId="0" fontId="92" fillId="28" borderId="51" xfId="0" applyFont="1" applyFill="1" applyBorder="1" applyAlignment="1">
      <alignment horizontal="center" vertical="center"/>
    </xf>
    <xf numFmtId="1" fontId="90" fillId="0" borderId="4" xfId="18" applyNumberFormat="1" applyFont="1" applyFill="1" applyBorder="1" applyAlignment="1">
      <alignment horizontal="center" vertical="center"/>
    </xf>
    <xf numFmtId="0" fontId="87" fillId="0" borderId="4" xfId="0" applyFont="1" applyBorder="1" applyAlignment="1">
      <alignment horizontal="center" vertical="center"/>
    </xf>
    <xf numFmtId="0" fontId="92" fillId="17" borderId="0" xfId="0" applyFont="1" applyFill="1" applyAlignment="1">
      <alignment vertical="center"/>
    </xf>
    <xf numFmtId="0" fontId="98" fillId="0" borderId="0" xfId="0" applyFont="1" applyAlignment="1">
      <alignment vertical="center"/>
    </xf>
    <xf numFmtId="0" fontId="92" fillId="28" borderId="51" xfId="0" applyFont="1" applyFill="1" applyBorder="1" applyAlignment="1">
      <alignment vertical="center"/>
    </xf>
    <xf numFmtId="0" fontId="92" fillId="0" borderId="36" xfId="0" applyFont="1" applyBorder="1" applyAlignment="1">
      <alignment vertical="center"/>
    </xf>
    <xf numFmtId="0" fontId="92" fillId="28" borderId="45" xfId="0" applyFont="1" applyFill="1" applyBorder="1" applyAlignment="1">
      <alignment vertical="center"/>
    </xf>
    <xf numFmtId="0" fontId="92" fillId="7" borderId="45" xfId="0" applyFont="1" applyFill="1" applyBorder="1" applyAlignment="1">
      <alignment vertical="center"/>
    </xf>
    <xf numFmtId="0" fontId="92" fillId="7" borderId="27" xfId="0" applyFont="1" applyFill="1" applyBorder="1" applyAlignment="1">
      <alignment vertical="center"/>
    </xf>
    <xf numFmtId="0" fontId="92" fillId="28" borderId="27" xfId="0" applyFont="1" applyFill="1" applyBorder="1" applyAlignment="1">
      <alignment vertical="center"/>
    </xf>
    <xf numFmtId="0" fontId="92" fillId="7" borderId="17" xfId="0" applyFont="1" applyFill="1" applyBorder="1" applyAlignment="1">
      <alignment vertical="center"/>
    </xf>
    <xf numFmtId="0" fontId="91" fillId="0" borderId="6" xfId="0" applyFont="1" applyBorder="1" applyAlignment="1">
      <alignment horizontal="center" vertical="center"/>
    </xf>
    <xf numFmtId="1" fontId="87" fillId="0" borderId="35" xfId="18" applyNumberFormat="1" applyFont="1" applyFill="1" applyBorder="1" applyAlignment="1">
      <alignment horizontal="center" vertical="center" wrapText="1"/>
    </xf>
    <xf numFmtId="0" fontId="92" fillId="0" borderId="4" xfId="0" applyFont="1" applyBorder="1" applyAlignment="1">
      <alignment vertical="center"/>
    </xf>
    <xf numFmtId="0" fontId="0" fillId="0" borderId="0" xfId="0" applyFont="1"/>
    <xf numFmtId="0" fontId="0" fillId="0" borderId="4" xfId="0" applyFont="1" applyBorder="1"/>
    <xf numFmtId="0" fontId="18" fillId="0" borderId="0" xfId="0" applyFont="1"/>
    <xf numFmtId="0" fontId="18" fillId="0" borderId="4" xfId="0" applyFont="1" applyBorder="1"/>
    <xf numFmtId="169" fontId="6" fillId="0" borderId="4" xfId="0" applyNumberFormat="1" applyFont="1" applyBorder="1" applyAlignment="1">
      <alignment horizontal="center" vertical="center"/>
    </xf>
    <xf numFmtId="0" fontId="0" fillId="0" borderId="0" xfId="0" applyFont="1" applyAlignment="1">
      <alignment horizontal="center"/>
    </xf>
    <xf numFmtId="0" fontId="18" fillId="0" borderId="4" xfId="0" applyFont="1" applyBorder="1" applyAlignment="1">
      <alignment vertical="center"/>
    </xf>
    <xf numFmtId="0" fontId="92" fillId="28" borderId="43" xfId="0" applyFont="1" applyFill="1" applyBorder="1" applyAlignment="1">
      <alignment vertical="center"/>
    </xf>
    <xf numFmtId="1" fontId="101" fillId="0" borderId="35" xfId="18" applyNumberFormat="1" applyFont="1" applyFill="1" applyBorder="1" applyAlignment="1">
      <alignment horizontal="center" vertical="center"/>
    </xf>
    <xf numFmtId="0" fontId="116" fillId="29" borderId="4" xfId="0" applyFont="1" applyFill="1" applyBorder="1" applyAlignment="1">
      <alignment horizontal="center" vertical="center"/>
    </xf>
    <xf numFmtId="0" fontId="116" fillId="0" borderId="0" xfId="0" applyFont="1" applyAlignment="1">
      <alignment vertical="top"/>
    </xf>
    <xf numFmtId="0" fontId="116" fillId="0" borderId="0" xfId="0" applyFont="1" applyAlignment="1">
      <alignment horizontal="left" vertical="top"/>
    </xf>
    <xf numFmtId="14" fontId="116" fillId="0" borderId="0" xfId="0" applyNumberFormat="1" applyFont="1" applyAlignment="1">
      <alignment vertical="top"/>
    </xf>
    <xf numFmtId="14" fontId="0" fillId="19" borderId="4" xfId="0" applyNumberFormat="1" applyFill="1" applyBorder="1" applyAlignment="1">
      <alignment horizontal="center" vertical="center"/>
    </xf>
    <xf numFmtId="0" fontId="0" fillId="0" borderId="4" xfId="0" applyFont="1" applyBorder="1" applyAlignment="1">
      <alignment horizontal="center" vertical="center"/>
    </xf>
    <xf numFmtId="0" fontId="11" fillId="0" borderId="0" xfId="0" applyFont="1" applyAlignment="1">
      <alignment horizontal="center" vertical="center"/>
    </xf>
    <xf numFmtId="0" fontId="11" fillId="7" borderId="0" xfId="0" applyFont="1" applyFill="1" applyAlignment="1">
      <alignment horizontal="center" vertical="center" wrapText="1"/>
    </xf>
    <xf numFmtId="3" fontId="44"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0" fillId="0" borderId="4" xfId="0" applyFont="1" applyBorder="1" applyAlignment="1">
      <alignment horizontal="center" vertical="center"/>
    </xf>
    <xf numFmtId="0" fontId="0" fillId="0" borderId="4" xfId="0" applyFont="1" applyBorder="1" applyAlignment="1">
      <alignment horizontal="center" vertical="center"/>
    </xf>
    <xf numFmtId="0" fontId="0" fillId="0" borderId="4" xfId="0" applyFont="1" applyBorder="1" applyAlignment="1">
      <alignment horizontal="center" vertical="center"/>
    </xf>
    <xf numFmtId="0" fontId="0" fillId="0" borderId="0" xfId="0" applyFont="1" applyAlignment="1">
      <alignment horizontal="center" vertical="center"/>
    </xf>
    <xf numFmtId="0" fontId="0" fillId="19" borderId="0" xfId="0" applyFont="1" applyFill="1" applyAlignment="1">
      <alignment horizontal="center" vertical="center"/>
    </xf>
    <xf numFmtId="0" fontId="0" fillId="0" borderId="0" xfId="0" applyFont="1" applyAlignment="1">
      <alignment horizontal="center" vertical="center"/>
    </xf>
    <xf numFmtId="14" fontId="0" fillId="0" borderId="0" xfId="0" applyNumberFormat="1" applyFont="1" applyAlignment="1">
      <alignment horizontal="center" vertical="center"/>
    </xf>
    <xf numFmtId="0" fontId="0" fillId="0" borderId="0" xfId="0" applyFont="1" applyAlignment="1">
      <alignment horizontal="center" vertical="center"/>
    </xf>
    <xf numFmtId="0" fontId="0" fillId="19" borderId="0" xfId="0" applyFont="1" applyFill="1" applyAlignment="1">
      <alignment horizontal="center" vertical="center"/>
    </xf>
    <xf numFmtId="0" fontId="0" fillId="10" borderId="0" xfId="0" applyFont="1" applyFill="1" applyAlignment="1">
      <alignment horizontal="center" vertical="center"/>
    </xf>
    <xf numFmtId="0" fontId="0" fillId="0" borderId="0" xfId="0" applyFont="1" applyAlignment="1">
      <alignment horizontal="center" vertical="center"/>
    </xf>
    <xf numFmtId="0" fontId="0" fillId="19" borderId="0" xfId="0" applyFont="1" applyFill="1" applyAlignment="1">
      <alignment horizontal="center" vertical="center"/>
    </xf>
    <xf numFmtId="14" fontId="0" fillId="0" borderId="0" xfId="0" applyNumberFormat="1" applyAlignment="1">
      <alignment horizontal="center" vertical="center"/>
    </xf>
    <xf numFmtId="0" fontId="0" fillId="10" borderId="0" xfId="0" applyFont="1" applyFill="1" applyAlignment="1">
      <alignment horizontal="center" vertical="center"/>
    </xf>
    <xf numFmtId="14" fontId="0" fillId="0" borderId="0" xfId="0" applyNumberFormat="1" applyFont="1" applyAlignment="1">
      <alignment horizontal="center" vertical="center"/>
    </xf>
    <xf numFmtId="0" fontId="0" fillId="19" borderId="0" xfId="0" applyFont="1" applyFill="1" applyAlignment="1">
      <alignment horizontal="center" vertical="center"/>
    </xf>
    <xf numFmtId="14" fontId="0" fillId="16" borderId="0" xfId="0" applyNumberFormat="1" applyFill="1" applyAlignment="1">
      <alignment horizontal="center" vertical="center"/>
    </xf>
    <xf numFmtId="0" fontId="0" fillId="19" borderId="0" xfId="0" applyFill="1" applyAlignment="1">
      <alignment horizontal="center" vertical="center"/>
    </xf>
    <xf numFmtId="0" fontId="0" fillId="0" borderId="0" xfId="0" applyFont="1" applyAlignment="1">
      <alignment horizontal="center" vertical="center"/>
    </xf>
    <xf numFmtId="0" fontId="0" fillId="10" borderId="0" xfId="0" applyFont="1" applyFill="1" applyAlignment="1">
      <alignment horizontal="center" vertical="center"/>
    </xf>
    <xf numFmtId="14" fontId="0" fillId="0" borderId="0" xfId="0" applyNumberFormat="1" applyFont="1" applyAlignment="1">
      <alignment horizontal="center" vertical="center"/>
    </xf>
    <xf numFmtId="0" fontId="112" fillId="0" borderId="0" xfId="66" applyAlignment="1">
      <alignment horizontal="center" vertical="center"/>
    </xf>
    <xf numFmtId="0" fontId="58" fillId="0" borderId="4" xfId="0" applyFont="1" applyBorder="1" applyAlignment="1">
      <alignment horizontal="center" vertical="center" wrapText="1"/>
    </xf>
    <xf numFmtId="0" fontId="0" fillId="0" borderId="0" xfId="0" applyFont="1" applyAlignment="1">
      <alignment horizontal="center" vertical="center"/>
    </xf>
    <xf numFmtId="0" fontId="0" fillId="0" borderId="0" xfId="0" applyFont="1" applyAlignment="1">
      <alignment horizontal="center" vertical="center"/>
    </xf>
    <xf numFmtId="0" fontId="113" fillId="0" borderId="0" xfId="0" applyFont="1" applyAlignment="1">
      <alignment horizontal="center" vertical="center"/>
    </xf>
    <xf numFmtId="43" fontId="113" fillId="0" borderId="0" xfId="0" applyNumberFormat="1" applyFont="1" applyAlignment="1">
      <alignment horizontal="center" vertical="center"/>
    </xf>
    <xf numFmtId="0" fontId="0" fillId="0" borderId="0" xfId="0" applyFont="1" applyAlignment="1">
      <alignment horizontal="center" vertical="center"/>
    </xf>
    <xf numFmtId="0" fontId="0" fillId="0" borderId="0" xfId="0" applyFont="1" applyAlignment="1">
      <alignment horizontal="center" vertical="center" wrapText="1"/>
    </xf>
    <xf numFmtId="0" fontId="114" fillId="0" borderId="0" xfId="0" applyFont="1" applyAlignment="1">
      <alignment horizontal="center" vertical="center"/>
    </xf>
    <xf numFmtId="43" fontId="114" fillId="0" borderId="0" xfId="0" applyNumberFormat="1" applyFont="1" applyAlignment="1">
      <alignment horizontal="center" vertical="center"/>
    </xf>
    <xf numFmtId="0" fontId="0" fillId="0" borderId="0" xfId="0" applyFont="1" applyAlignment="1">
      <alignment horizontal="center" vertical="center"/>
    </xf>
    <xf numFmtId="0" fontId="0" fillId="0" borderId="0" xfId="0" applyFont="1" applyAlignment="1">
      <alignment horizontal="center" vertical="center"/>
    </xf>
    <xf numFmtId="0" fontId="0" fillId="0" borderId="0" xfId="0" applyFont="1" applyAlignment="1">
      <alignment horizontal="center" vertical="center"/>
    </xf>
    <xf numFmtId="0" fontId="0" fillId="0" borderId="0" xfId="0" applyFont="1" applyAlignment="1">
      <alignment horizontal="center" vertical="center"/>
    </xf>
    <xf numFmtId="0" fontId="0" fillId="0" borderId="0" xfId="0" applyFont="1" applyAlignment="1">
      <alignment horizontal="center" vertical="center"/>
    </xf>
    <xf numFmtId="0" fontId="0" fillId="0" borderId="0" xfId="0" applyFont="1" applyAlignment="1">
      <alignment horizontal="center" vertical="center"/>
    </xf>
    <xf numFmtId="0" fontId="116" fillId="0" borderId="0" xfId="0" applyFont="1" applyAlignment="1">
      <alignment horizontal="left" vertical="top" wrapText="1"/>
    </xf>
    <xf numFmtId="0" fontId="113" fillId="0" borderId="43" xfId="0" applyFont="1" applyBorder="1" applyAlignment="1">
      <alignment horizontal="center" vertical="center" wrapText="1"/>
    </xf>
    <xf numFmtId="0" fontId="42" fillId="0" borderId="52" xfId="0" applyFont="1" applyBorder="1" applyAlignment="1">
      <alignment horizontal="center" vertical="center" wrapText="1"/>
    </xf>
    <xf numFmtId="0" fontId="18" fillId="0" borderId="13" xfId="0" applyFont="1" applyBorder="1" applyAlignment="1">
      <alignment horizontal="center" vertical="center"/>
    </xf>
    <xf numFmtId="0" fontId="0" fillId="0" borderId="39" xfId="0" applyBorder="1" applyAlignment="1">
      <alignment horizontal="center" vertical="center"/>
    </xf>
    <xf numFmtId="0" fontId="0" fillId="0" borderId="36" xfId="0" applyBorder="1" applyAlignment="1">
      <alignment horizontal="center" vertical="center"/>
    </xf>
    <xf numFmtId="2" fontId="18" fillId="0" borderId="4" xfId="0" applyNumberFormat="1" applyFont="1" applyBorder="1" applyAlignment="1">
      <alignment horizontal="center" vertical="center"/>
    </xf>
    <xf numFmtId="0" fontId="113" fillId="10" borderId="0" xfId="0" applyFont="1" applyFill="1" applyAlignment="1">
      <alignment horizontal="center" vertical="center"/>
    </xf>
    <xf numFmtId="0" fontId="0" fillId="0" borderId="0" xfId="0" applyFont="1" applyAlignment="1">
      <alignment horizontal="center" vertical="center"/>
    </xf>
    <xf numFmtId="14" fontId="0" fillId="0" borderId="4" xfId="0" applyNumberFormat="1" applyFont="1" applyBorder="1" applyAlignment="1">
      <alignment horizontal="center" vertical="center"/>
    </xf>
    <xf numFmtId="0" fontId="0" fillId="0" borderId="0" xfId="0" applyFont="1" applyAlignment="1">
      <alignment horizontal="center" vertical="center"/>
    </xf>
    <xf numFmtId="0" fontId="0" fillId="0" borderId="9" xfId="0" applyFont="1" applyBorder="1" applyAlignment="1">
      <alignment horizontal="center" vertical="center"/>
    </xf>
    <xf numFmtId="0" fontId="0" fillId="0" borderId="4" xfId="0" applyFont="1" applyBorder="1" applyAlignment="1">
      <alignment horizontal="center" vertical="center"/>
    </xf>
    <xf numFmtId="14" fontId="0" fillId="0" borderId="4" xfId="0" applyNumberFormat="1" applyFont="1" applyBorder="1" applyAlignment="1">
      <alignment horizontal="center" vertical="center"/>
    </xf>
    <xf numFmtId="14" fontId="0" fillId="0" borderId="13" xfId="0" applyNumberFormat="1" applyFont="1" applyBorder="1" applyAlignment="1">
      <alignment horizontal="center" vertical="center"/>
    </xf>
    <xf numFmtId="0" fontId="41" fillId="0" borderId="4" xfId="0" applyFont="1" applyBorder="1" applyAlignment="1">
      <alignment horizontal="center" vertical="center" wrapText="1"/>
    </xf>
    <xf numFmtId="0" fontId="0" fillId="0" borderId="13" xfId="0" applyFont="1" applyBorder="1" applyAlignment="1">
      <alignment horizontal="center" vertical="center"/>
    </xf>
    <xf numFmtId="14" fontId="0" fillId="10" borderId="4" xfId="0" applyNumberFormat="1" applyFont="1" applyFill="1" applyBorder="1" applyAlignment="1">
      <alignment horizontal="center" vertical="center"/>
    </xf>
    <xf numFmtId="0" fontId="0" fillId="19" borderId="4" xfId="0" applyFont="1" applyFill="1" applyBorder="1" applyAlignment="1">
      <alignment horizontal="center" vertical="center"/>
    </xf>
    <xf numFmtId="14" fontId="0" fillId="19" borderId="4" xfId="0" applyNumberFormat="1" applyFont="1" applyFill="1" applyBorder="1" applyAlignment="1">
      <alignment horizontal="center" vertical="center"/>
    </xf>
    <xf numFmtId="0" fontId="0" fillId="0" borderId="0" xfId="0" applyFont="1" applyAlignment="1">
      <alignment horizontal="center" vertical="center"/>
    </xf>
    <xf numFmtId="0" fontId="0" fillId="10" borderId="4" xfId="0" applyFont="1" applyFill="1" applyBorder="1" applyAlignment="1">
      <alignment horizontal="center" vertical="center"/>
    </xf>
    <xf numFmtId="0" fontId="0" fillId="0" borderId="51" xfId="0" applyFont="1" applyBorder="1" applyAlignment="1">
      <alignment horizontal="center" vertical="center"/>
    </xf>
    <xf numFmtId="14" fontId="0" fillId="0" borderId="51" xfId="0" applyNumberFormat="1" applyFont="1" applyBorder="1" applyAlignment="1">
      <alignment horizontal="center" vertical="center"/>
    </xf>
    <xf numFmtId="0" fontId="0" fillId="10" borderId="43" xfId="0" applyFont="1" applyFill="1" applyBorder="1" applyAlignment="1">
      <alignment horizontal="center" vertical="center"/>
    </xf>
    <xf numFmtId="0" fontId="0" fillId="7" borderId="4" xfId="0" applyFont="1" applyFill="1" applyBorder="1" applyAlignment="1">
      <alignment horizontal="center" vertical="center"/>
    </xf>
    <xf numFmtId="0" fontId="0" fillId="0" borderId="4" xfId="0" applyFont="1" applyBorder="1" applyAlignment="1">
      <alignment horizontal="center" vertical="center"/>
    </xf>
    <xf numFmtId="14" fontId="0" fillId="0" borderId="0" xfId="0" applyNumberFormat="1"/>
    <xf numFmtId="0" fontId="0" fillId="0" borderId="4" xfId="0" applyFont="1" applyBorder="1" applyAlignment="1">
      <alignment horizontal="center" vertical="center"/>
    </xf>
    <xf numFmtId="0" fontId="0" fillId="0" borderId="4" xfId="0" applyFont="1" applyBorder="1" applyAlignment="1">
      <alignment horizontal="center" vertical="center"/>
    </xf>
    <xf numFmtId="0" fontId="0" fillId="0" borderId="4" xfId="0" applyFont="1" applyBorder="1" applyAlignment="1">
      <alignment horizontal="center" vertical="center"/>
    </xf>
    <xf numFmtId="0" fontId="0" fillId="0" borderId="4" xfId="0" applyFont="1" applyBorder="1" applyAlignment="1">
      <alignment horizontal="center" vertical="center"/>
    </xf>
    <xf numFmtId="0" fontId="117" fillId="7" borderId="4" xfId="0" applyFont="1" applyFill="1" applyBorder="1" applyAlignment="1">
      <alignment horizontal="center" vertical="center"/>
    </xf>
    <xf numFmtId="0" fontId="118" fillId="7" borderId="4" xfId="38" applyFont="1" applyFill="1" applyBorder="1" applyAlignment="1">
      <alignment horizontal="center" vertical="center"/>
      <protection/>
    </xf>
    <xf numFmtId="0" fontId="57" fillId="7" borderId="4" xfId="0" applyFont="1" applyFill="1" applyBorder="1" applyAlignment="1">
      <alignment horizontal="center" vertical="center"/>
    </xf>
    <xf numFmtId="0" fontId="57" fillId="7" borderId="4" xfId="0" applyFont="1" applyFill="1" applyBorder="1" applyAlignment="1">
      <alignment horizontal="center" vertical="center" wrapText="1"/>
    </xf>
    <xf numFmtId="0" fontId="61" fillId="7" borderId="4" xfId="0" applyFont="1" applyFill="1" applyBorder="1" applyAlignment="1">
      <alignment horizontal="center" vertical="center"/>
    </xf>
    <xf numFmtId="0" fontId="16" fillId="7" borderId="4" xfId="0" applyFont="1" applyFill="1" applyBorder="1" applyAlignment="1">
      <alignment horizontal="center" vertical="center" wrapText="1"/>
    </xf>
    <xf numFmtId="0" fontId="59" fillId="7" borderId="4" xfId="0" applyFont="1" applyFill="1" applyBorder="1" applyAlignment="1">
      <alignment horizontal="center" vertical="center" wrapText="1"/>
    </xf>
    <xf numFmtId="0" fontId="16" fillId="7" borderId="4" xfId="0" applyFont="1" applyFill="1" applyBorder="1" applyAlignment="1">
      <alignment horizontal="center" vertical="center" wrapText="1"/>
    </xf>
    <xf numFmtId="0" fontId="18" fillId="7" borderId="4" xfId="0" applyFont="1" applyFill="1" applyBorder="1"/>
    <xf numFmtId="14" fontId="18" fillId="0" borderId="4" xfId="0" applyNumberFormat="1" applyFont="1" applyBorder="1"/>
    <xf numFmtId="0" fontId="119" fillId="7" borderId="4" xfId="0" applyFont="1" applyFill="1" applyBorder="1" applyAlignment="1">
      <alignment horizontal="center" vertical="center"/>
    </xf>
    <xf numFmtId="0" fontId="120" fillId="7" borderId="4" xfId="0" applyFont="1" applyFill="1" applyBorder="1" applyAlignment="1">
      <alignment horizontal="center" vertical="center"/>
    </xf>
    <xf numFmtId="49" fontId="120" fillId="7" borderId="4" xfId="0" applyNumberFormat="1" applyFont="1" applyFill="1" applyBorder="1" applyAlignment="1">
      <alignment horizontal="center" vertical="center"/>
    </xf>
    <xf numFmtId="0" fontId="121" fillId="7" borderId="4" xfId="0" applyFont="1" applyFill="1" applyBorder="1" applyAlignment="1">
      <alignment horizontal="center" vertical="center"/>
    </xf>
    <xf numFmtId="0" fontId="60" fillId="7" borderId="4" xfId="0" applyFont="1" applyFill="1" applyBorder="1" applyAlignment="1">
      <alignment horizontal="center" vertical="center"/>
    </xf>
    <xf numFmtId="0" fontId="122" fillId="7" borderId="4" xfId="0" applyFont="1" applyFill="1" applyBorder="1" applyAlignment="1">
      <alignment horizontal="center" vertical="center" wrapText="1"/>
    </xf>
    <xf numFmtId="0" fontId="120" fillId="7" borderId="4" xfId="0" applyFont="1" applyFill="1" applyBorder="1" applyAlignment="1">
      <alignment horizontal="center" vertical="center" wrapText="1"/>
    </xf>
    <xf numFmtId="49" fontId="60" fillId="7" borderId="4" xfId="0" applyNumberFormat="1" applyFont="1" applyFill="1" applyBorder="1" applyAlignment="1">
      <alignment horizontal="center" vertical="center"/>
    </xf>
    <xf numFmtId="0" fontId="18" fillId="7" borderId="0" xfId="0" applyFont="1" applyFill="1"/>
    <xf numFmtId="0" fontId="0" fillId="0" borderId="4" xfId="0" applyFont="1" applyBorder="1" applyAlignment="1">
      <alignment horizontal="center" vertical="center"/>
    </xf>
    <xf numFmtId="0" fontId="0" fillId="0" borderId="4" xfId="0" applyFont="1" applyBorder="1" applyAlignment="1">
      <alignment horizontal="center" vertical="center"/>
    </xf>
    <xf numFmtId="0" fontId="0" fillId="0" borderId="4" xfId="0" applyFont="1" applyBorder="1" applyAlignment="1">
      <alignment horizontal="center" vertical="center"/>
    </xf>
    <xf numFmtId="0" fontId="0" fillId="0" borderId="0" xfId="0" applyFont="1" applyAlignment="1">
      <alignment horizontal="center" vertical="center"/>
    </xf>
    <xf numFmtId="0" fontId="0" fillId="0" borderId="4" xfId="0" applyFont="1" applyBorder="1" applyAlignment="1">
      <alignment horizontal="center" vertical="center"/>
    </xf>
    <xf numFmtId="0" fontId="0" fillId="0" borderId="4" xfId="0" applyFont="1" applyBorder="1" applyAlignment="1">
      <alignment horizontal="center" vertical="center"/>
    </xf>
    <xf numFmtId="0" fontId="0" fillId="7" borderId="4" xfId="0" applyFont="1" applyFill="1" applyBorder="1" applyAlignment="1">
      <alignment horizontal="center" vertical="center"/>
    </xf>
    <xf numFmtId="0" fontId="0" fillId="0" borderId="4" xfId="0" applyFont="1" applyBorder="1" applyAlignment="1">
      <alignment horizontal="center" vertical="center" wrapText="1"/>
    </xf>
    <xf numFmtId="0" fontId="0" fillId="0" borderId="4" xfId="0" applyFont="1" applyBorder="1" applyAlignment="1">
      <alignment horizontal="center" vertical="center"/>
    </xf>
    <xf numFmtId="0" fontId="0" fillId="0" borderId="0" xfId="0" applyFont="1"/>
    <xf numFmtId="0" fontId="0" fillId="0" borderId="4" xfId="0" applyFont="1" applyBorder="1" applyAlignment="1">
      <alignment horizontal="center" vertical="center"/>
    </xf>
    <xf numFmtId="0" fontId="0" fillId="0" borderId="4" xfId="0" applyFont="1" applyBorder="1" applyAlignment="1">
      <alignment horizontal="center" vertical="center"/>
    </xf>
    <xf numFmtId="16" fontId="0" fillId="7" borderId="0" xfId="0" applyNumberFormat="1" applyFont="1" applyFill="1" applyAlignment="1" quotePrefix="1">
      <alignment horizontal="center" vertical="center"/>
    </xf>
    <xf numFmtId="14" fontId="43" fillId="7" borderId="0" xfId="32" applyNumberFormat="1" applyFont="1" applyFill="1" applyAlignment="1">
      <alignment horizontal="center" vertical="center" wrapText="1"/>
      <protection/>
    </xf>
    <xf numFmtId="0" fontId="0" fillId="0" borderId="0" xfId="0" applyFont="1" applyAlignment="1">
      <alignment horizontal="center" vertical="center"/>
    </xf>
    <xf numFmtId="0" fontId="0" fillId="7" borderId="0" xfId="0" applyFont="1" applyFill="1" applyAlignment="1">
      <alignment horizontal="center" vertical="center"/>
    </xf>
    <xf numFmtId="2" fontId="0" fillId="0" borderId="0" xfId="0" applyNumberFormat="1" applyFont="1" applyAlignment="1">
      <alignment horizontal="center" vertical="center"/>
    </xf>
    <xf numFmtId="168" fontId="126" fillId="7" borderId="0" xfId="32" applyNumberFormat="1" applyFont="1" applyFill="1" applyAlignment="1">
      <alignment horizontal="center" vertical="center"/>
      <protection/>
    </xf>
    <xf numFmtId="0" fontId="0" fillId="0" borderId="0" xfId="0" applyFont="1" applyAlignment="1">
      <alignment horizontal="left" vertical="center" wrapText="1"/>
    </xf>
    <xf numFmtId="0" fontId="0" fillId="0" borderId="0" xfId="0" applyFont="1"/>
    <xf numFmtId="0" fontId="126" fillId="7" borderId="0" xfId="32" applyFont="1" applyFill="1" applyAlignment="1">
      <alignment horizontal="center"/>
      <protection/>
    </xf>
    <xf numFmtId="14" fontId="0" fillId="7" borderId="0" xfId="0" applyNumberFormat="1" applyFont="1" applyFill="1" applyAlignment="1">
      <alignment horizontal="center" vertical="center"/>
    </xf>
    <xf numFmtId="17" fontId="43" fillId="7" borderId="0" xfId="32" applyNumberFormat="1" applyFont="1" applyFill="1" applyAlignment="1" quotePrefix="1">
      <alignment horizontal="center" vertical="center" wrapText="1"/>
      <protection/>
    </xf>
    <xf numFmtId="0" fontId="41" fillId="7" borderId="0" xfId="32" applyFont="1" applyFill="1" applyAlignment="1">
      <alignment horizontal="center" vertical="center" wrapText="1"/>
      <protection/>
    </xf>
    <xf numFmtId="0" fontId="43" fillId="7" borderId="0" xfId="32" applyFont="1" applyFill="1" applyAlignment="1">
      <alignment horizontal="center" vertical="center" wrapText="1"/>
      <protection/>
    </xf>
    <xf numFmtId="169" fontId="0" fillId="0" borderId="0" xfId="0" applyNumberFormat="1" applyFont="1" applyAlignment="1">
      <alignment horizontal="center" vertical="center"/>
    </xf>
    <xf numFmtId="1" fontId="0" fillId="0" borderId="0" xfId="0" applyNumberFormat="1" applyFont="1" applyAlignment="1">
      <alignment horizontal="center" vertical="center"/>
    </xf>
    <xf numFmtId="14" fontId="127" fillId="7" borderId="0" xfId="0" applyNumberFormat="1" applyFont="1" applyFill="1" applyAlignment="1">
      <alignment horizontal="center" vertical="center"/>
    </xf>
    <xf numFmtId="0" fontId="0" fillId="0" borderId="6" xfId="0" applyFont="1" applyBorder="1" applyAlignment="1">
      <alignment horizontal="center" vertical="center"/>
    </xf>
    <xf numFmtId="16" fontId="0" fillId="7" borderId="6" xfId="0" applyNumberFormat="1" applyFont="1" applyFill="1" applyBorder="1" applyAlignment="1" quotePrefix="1">
      <alignment horizontal="center" vertical="center"/>
    </xf>
    <xf numFmtId="0" fontId="0" fillId="7" borderId="6" xfId="0" applyFont="1" applyFill="1" applyBorder="1" applyAlignment="1">
      <alignment horizontal="center" vertical="center"/>
    </xf>
    <xf numFmtId="14" fontId="0" fillId="7" borderId="6" xfId="0" applyNumberFormat="1" applyFont="1" applyFill="1" applyBorder="1" applyAlignment="1">
      <alignment horizontal="center" vertical="center"/>
    </xf>
    <xf numFmtId="1" fontId="0" fillId="0" borderId="6" xfId="0" applyNumberFormat="1" applyFont="1" applyBorder="1" applyAlignment="1">
      <alignment horizontal="center" vertical="center"/>
    </xf>
    <xf numFmtId="14" fontId="127" fillId="7" borderId="6" xfId="0" applyNumberFormat="1" applyFont="1" applyFill="1" applyBorder="1" applyAlignment="1">
      <alignment horizontal="center" vertical="center"/>
    </xf>
    <xf numFmtId="0" fontId="0" fillId="0" borderId="21" xfId="0" applyFont="1" applyBorder="1" applyAlignment="1">
      <alignment horizontal="left" vertical="center" wrapText="1"/>
    </xf>
    <xf numFmtId="0" fontId="0" fillId="0" borderId="22" xfId="0" applyFont="1" applyBorder="1" applyAlignment="1">
      <alignment horizontal="left" vertical="center" wrapText="1"/>
    </xf>
    <xf numFmtId="0" fontId="0" fillId="7" borderId="0" xfId="0" applyFont="1" applyFill="1"/>
    <xf numFmtId="0" fontId="0" fillId="30" borderId="4" xfId="0" applyFill="1" applyBorder="1"/>
    <xf numFmtId="0" fontId="51" fillId="6" borderId="4" xfId="0" applyFont="1" applyFill="1" applyBorder="1" applyProtection="1">
      <protection hidden="1"/>
    </xf>
    <xf numFmtId="0" fontId="50" fillId="6" borderId="4" xfId="0" applyFont="1" applyFill="1" applyBorder="1" applyAlignment="1" applyProtection="1">
      <alignment horizontal="left" indent="3"/>
      <protection hidden="1"/>
    </xf>
    <xf numFmtId="0" fontId="50" fillId="6" borderId="4" xfId="0" applyFont="1" applyFill="1" applyBorder="1" applyProtection="1">
      <protection hidden="1"/>
    </xf>
    <xf numFmtId="169" fontId="106" fillId="0" borderId="4" xfId="0" applyNumberFormat="1" applyFont="1" applyBorder="1" applyAlignment="1" applyProtection="1">
      <alignment horizontal="left" vertical="center" wrapText="1"/>
      <protection hidden="1"/>
    </xf>
    <xf numFmtId="0" fontId="107" fillId="7" borderId="4" xfId="0" applyFont="1" applyFill="1" applyBorder="1" applyProtection="1">
      <protection hidden="1"/>
    </xf>
    <xf numFmtId="1" fontId="108" fillId="7" borderId="4" xfId="0" applyNumberFormat="1" applyFont="1" applyFill="1" applyBorder="1" applyAlignment="1" applyProtection="1">
      <alignment horizontal="center" vertical="center"/>
      <protection hidden="1"/>
    </xf>
    <xf numFmtId="0" fontId="11" fillId="0" borderId="0" xfId="0" applyFont="1" applyAlignment="1">
      <alignment horizontal="center" vertical="center" wrapText="1"/>
    </xf>
    <xf numFmtId="0" fontId="11" fillId="0" borderId="21" xfId="0" applyFont="1" applyBorder="1" applyAlignment="1">
      <alignment horizontal="center" vertical="center" wrapText="1"/>
    </xf>
    <xf numFmtId="0" fontId="11" fillId="0" borderId="22" xfId="0" applyFont="1" applyBorder="1" applyAlignment="1">
      <alignment horizontal="center" vertical="center"/>
    </xf>
    <xf numFmtId="0" fontId="11" fillId="0" borderId="28" xfId="0" applyFont="1" applyBorder="1" applyAlignment="1">
      <alignment horizontal="center" vertical="center"/>
    </xf>
    <xf numFmtId="0" fontId="43" fillId="0" borderId="0" xfId="0" applyFont="1" applyAlignment="1">
      <alignment horizontal="center" vertical="center"/>
    </xf>
    <xf numFmtId="0" fontId="46" fillId="0" borderId="0" xfId="0" applyFont="1" applyAlignment="1">
      <alignment horizontal="center" vertical="center"/>
    </xf>
    <xf numFmtId="0" fontId="0" fillId="0" borderId="6" xfId="0" applyBorder="1" applyAlignment="1">
      <alignment horizontal="left" vertical="center"/>
    </xf>
    <xf numFmtId="0" fontId="23" fillId="0" borderId="0" xfId="0" applyFont="1" applyAlignment="1">
      <alignment vertical="center"/>
    </xf>
    <xf numFmtId="0" fontId="23" fillId="0" borderId="0" xfId="0" applyFont="1" applyAlignment="1">
      <alignment horizontal="center" vertical="center"/>
    </xf>
    <xf numFmtId="169" fontId="23" fillId="0" borderId="0" xfId="0" applyNumberFormat="1" applyFont="1" applyAlignment="1">
      <alignment horizontal="center" vertical="center"/>
    </xf>
    <xf numFmtId="0" fontId="23" fillId="0" borderId="0" xfId="0" applyFont="1" applyAlignment="1">
      <alignment horizontal="left" vertical="center" wrapText="1"/>
    </xf>
    <xf numFmtId="0" fontId="18" fillId="21" borderId="53" xfId="0" applyFont="1" applyFill="1" applyBorder="1" applyAlignment="1">
      <alignment horizontal="center" vertical="center"/>
    </xf>
    <xf numFmtId="0" fontId="18" fillId="21" borderId="54" xfId="0" applyFont="1" applyFill="1" applyBorder="1" applyAlignment="1">
      <alignment horizontal="center" vertical="center"/>
    </xf>
    <xf numFmtId="0" fontId="18" fillId="21" borderId="54" xfId="0" applyFont="1" applyFill="1" applyBorder="1" applyAlignment="1">
      <alignment horizontal="center" vertical="center" wrapText="1"/>
    </xf>
    <xf numFmtId="0" fontId="18" fillId="21" borderId="54" xfId="43" applyFont="1" applyFill="1" applyBorder="1" applyAlignment="1">
      <alignment horizontal="center" vertical="center" wrapText="1"/>
      <protection/>
    </xf>
    <xf numFmtId="0" fontId="18" fillId="21" borderId="55" xfId="0" applyFont="1" applyFill="1" applyBorder="1" applyAlignment="1">
      <alignment horizontal="center" vertical="center" wrapText="1"/>
    </xf>
    <xf numFmtId="0" fontId="0" fillId="0" borderId="6" xfId="0" applyBorder="1" applyAlignment="1">
      <alignment horizontal="center" vertical="center"/>
    </xf>
    <xf numFmtId="0" fontId="0" fillId="13" borderId="6" xfId="0" applyFill="1" applyBorder="1" applyAlignment="1">
      <alignment horizontal="center" vertical="center"/>
    </xf>
    <xf numFmtId="0" fontId="45" fillId="0" borderId="56" xfId="0" applyFont="1" applyBorder="1" applyAlignment="1">
      <alignment horizontal="center" vertical="center"/>
    </xf>
    <xf numFmtId="0" fontId="0" fillId="7" borderId="6" xfId="0" applyFill="1" applyBorder="1" applyAlignment="1">
      <alignment horizontal="center" vertical="center"/>
    </xf>
    <xf numFmtId="169" fontId="0" fillId="0" borderId="6" xfId="0" applyNumberFormat="1" applyBorder="1" applyAlignment="1">
      <alignment horizontal="center" vertical="center"/>
    </xf>
    <xf numFmtId="0" fontId="18" fillId="31" borderId="6" xfId="43" applyFont="1" applyFill="1" applyBorder="1" applyAlignment="1">
      <alignment horizontal="center" vertical="center" wrapText="1"/>
      <protection/>
    </xf>
    <xf numFmtId="14" fontId="0" fillId="0" borderId="6" xfId="0" applyNumberFormat="1" applyBorder="1" applyAlignment="1">
      <alignment horizontal="center" vertical="center"/>
    </xf>
    <xf numFmtId="0" fontId="18" fillId="10" borderId="4" xfId="0" applyFont="1" applyFill="1" applyBorder="1" applyAlignment="1">
      <alignment horizontal="center" vertical="center"/>
    </xf>
    <xf numFmtId="174" fontId="18" fillId="10" borderId="4" xfId="0" applyNumberFormat="1" applyFont="1" applyFill="1" applyBorder="1" applyAlignment="1">
      <alignment horizontal="center" vertical="center"/>
    </xf>
    <xf numFmtId="2" fontId="18" fillId="10" borderId="4" xfId="0" applyNumberFormat="1" applyFont="1" applyFill="1" applyBorder="1" applyAlignment="1">
      <alignment horizontal="center" vertical="center"/>
    </xf>
    <xf numFmtId="2" fontId="18" fillId="10" borderId="4" xfId="0" applyNumberFormat="1" applyFont="1" applyFill="1" applyBorder="1" applyAlignment="1">
      <alignment horizontal="left" vertical="center"/>
    </xf>
    <xf numFmtId="0" fontId="0" fillId="0" borderId="0" xfId="0" applyAlignment="1">
      <alignment horizontal="left" wrapText="1"/>
    </xf>
    <xf numFmtId="1" fontId="106" fillId="0" borderId="4" xfId="0" applyNumberFormat="1" applyFont="1" applyBorder="1" applyAlignment="1" applyProtection="1">
      <alignment horizontal="center" vertical="center" wrapText="1"/>
      <protection hidden="1"/>
    </xf>
    <xf numFmtId="0" fontId="83" fillId="7" borderId="0" xfId="0" applyFont="1" applyFill="1" applyAlignment="1">
      <alignment horizontal="center"/>
    </xf>
    <xf numFmtId="0" fontId="83" fillId="7" borderId="0" xfId="40" applyFont="1" applyFill="1" applyAlignment="1">
      <alignment vertical="center"/>
      <protection/>
    </xf>
    <xf numFmtId="0" fontId="83" fillId="7" borderId="0" xfId="40" applyFont="1" applyFill="1">
      <alignment/>
      <protection/>
    </xf>
    <xf numFmtId="0" fontId="83" fillId="7" borderId="0" xfId="0" applyFont="1" applyFill="1"/>
    <xf numFmtId="0" fontId="83" fillId="7" borderId="0" xfId="40" applyFont="1" applyFill="1" applyAlignment="1">
      <alignment horizontal="left" vertical="center"/>
      <protection/>
    </xf>
    <xf numFmtId="2" fontId="0" fillId="0" borderId="0" xfId="0" applyNumberFormat="1" applyFont="1"/>
    <xf numFmtId="1" fontId="132" fillId="0" borderId="4" xfId="0" applyNumberFormat="1" applyFont="1" applyBorder="1" applyAlignment="1" applyProtection="1">
      <alignment horizontal="center" vertical="center" wrapText="1"/>
      <protection hidden="1"/>
    </xf>
    <xf numFmtId="0" fontId="131" fillId="0" borderId="0" xfId="0" applyFont="1"/>
    <xf numFmtId="0" fontId="131" fillId="0" borderId="39" xfId="0" applyFont="1" applyBorder="1"/>
    <xf numFmtId="0" fontId="131" fillId="0" borderId="40" xfId="0" applyFont="1" applyBorder="1"/>
    <xf numFmtId="0" fontId="131" fillId="7" borderId="0" xfId="0" applyFont="1" applyFill="1"/>
    <xf numFmtId="0" fontId="134" fillId="0" borderId="16" xfId="67" applyFont="1" applyBorder="1" applyAlignment="1">
      <alignment horizontal="center" vertical="center"/>
      <protection/>
    </xf>
    <xf numFmtId="0" fontId="129" fillId="7" borderId="16" xfId="67" applyFont="1" applyFill="1" applyBorder="1" applyAlignment="1">
      <alignment horizontal="center" vertical="center"/>
      <protection/>
    </xf>
    <xf numFmtId="16" fontId="134" fillId="0" borderId="16" xfId="67" applyNumberFormat="1" applyFont="1" applyBorder="1" applyAlignment="1" quotePrefix="1">
      <alignment horizontal="center" vertical="center"/>
      <protection/>
    </xf>
    <xf numFmtId="0" fontId="134" fillId="0" borderId="16" xfId="67" applyFont="1" applyBorder="1" applyAlignment="1" quotePrefix="1">
      <alignment horizontal="center" vertical="center"/>
      <protection/>
    </xf>
    <xf numFmtId="0" fontId="135" fillId="0" borderId="0" xfId="0" applyFont="1"/>
    <xf numFmtId="0" fontId="136" fillId="0" borderId="0" xfId="0" applyFont="1" applyAlignment="1">
      <alignment horizontal="center" vertical="center" wrapText="1"/>
    </xf>
    <xf numFmtId="0" fontId="134" fillId="0" borderId="36" xfId="67" applyFont="1" applyBorder="1" applyAlignment="1">
      <alignment horizontal="center" vertical="center"/>
      <protection/>
    </xf>
    <xf numFmtId="164" fontId="136" fillId="0" borderId="0" xfId="24" applyFont="1" applyFill="1" applyBorder="1" applyAlignment="1">
      <alignment horizontal="center" vertical="center"/>
    </xf>
    <xf numFmtId="0" fontId="134" fillId="0" borderId="35" xfId="67" applyFont="1" applyBorder="1" applyAlignment="1">
      <alignment horizontal="center" vertical="center"/>
      <protection/>
    </xf>
    <xf numFmtId="1" fontId="136" fillId="0" borderId="35" xfId="24" applyNumberFormat="1" applyFont="1" applyFill="1" applyBorder="1" applyAlignment="1">
      <alignment horizontal="center" vertical="center"/>
    </xf>
    <xf numFmtId="0" fontId="136" fillId="0" borderId="57" xfId="37" applyFont="1" applyBorder="1" applyAlignment="1">
      <alignment horizontal="center" vertical="center"/>
      <protection/>
    </xf>
    <xf numFmtId="0" fontId="136" fillId="0" borderId="35" xfId="0" applyFont="1" applyBorder="1" applyAlignment="1">
      <alignment horizontal="center" vertical="center"/>
    </xf>
    <xf numFmtId="0" fontId="136" fillId="7" borderId="35" xfId="37" applyFont="1" applyFill="1" applyBorder="1" applyAlignment="1">
      <alignment horizontal="center" vertical="center"/>
      <protection/>
    </xf>
    <xf numFmtId="0" fontId="135" fillId="0" borderId="0" xfId="0" applyFont="1" applyAlignment="1">
      <alignment horizontal="center" vertical="center" wrapText="1"/>
    </xf>
    <xf numFmtId="0" fontId="134" fillId="7" borderId="38" xfId="67" applyFont="1" applyFill="1" applyBorder="1" applyAlignment="1">
      <alignment horizontal="center" vertical="center"/>
      <protection/>
    </xf>
    <xf numFmtId="0" fontId="134" fillId="0" borderId="36" xfId="67" applyFont="1" applyBorder="1" applyAlignment="1" quotePrefix="1">
      <alignment horizontal="center" vertical="center"/>
      <protection/>
    </xf>
    <xf numFmtId="0" fontId="136" fillId="0" borderId="36" xfId="0" applyFont="1" applyBorder="1" applyAlignment="1">
      <alignment horizontal="center" vertical="center"/>
    </xf>
    <xf numFmtId="164" fontId="136" fillId="0" borderId="36" xfId="24" applyFont="1" applyFill="1" applyBorder="1" applyAlignment="1">
      <alignment horizontal="center" vertical="center"/>
    </xf>
    <xf numFmtId="1" fontId="136" fillId="0" borderId="0" xfId="24" applyNumberFormat="1" applyFont="1" applyFill="1" applyBorder="1" applyAlignment="1">
      <alignment horizontal="center" vertical="center"/>
    </xf>
    <xf numFmtId="0" fontId="136" fillId="0" borderId="36" xfId="0" applyFont="1" applyBorder="1" applyAlignment="1">
      <alignment horizontal="center" vertical="center" wrapText="1"/>
    </xf>
    <xf numFmtId="0" fontId="136" fillId="7" borderId="36" xfId="0" applyFont="1" applyFill="1" applyBorder="1" applyAlignment="1">
      <alignment horizontal="center" vertical="center"/>
    </xf>
    <xf numFmtId="0" fontId="129" fillId="7" borderId="38" xfId="0" applyFont="1" applyFill="1" applyBorder="1" applyAlignment="1">
      <alignment vertical="center"/>
    </xf>
    <xf numFmtId="0" fontId="135" fillId="7" borderId="0" xfId="0" applyFont="1" applyFill="1"/>
    <xf numFmtId="0" fontId="129" fillId="7" borderId="36" xfId="67" applyFont="1" applyFill="1" applyBorder="1" applyAlignment="1">
      <alignment horizontal="center" vertical="center" wrapText="1"/>
      <protection/>
    </xf>
    <xf numFmtId="0" fontId="134" fillId="0" borderId="37" xfId="67" applyFont="1" applyBorder="1" applyAlignment="1">
      <alignment horizontal="center" vertical="center"/>
      <protection/>
    </xf>
    <xf numFmtId="0" fontId="134" fillId="0" borderId="38" xfId="67" applyFont="1" applyBorder="1" applyAlignment="1">
      <alignment horizontal="center" vertical="center"/>
      <protection/>
    </xf>
    <xf numFmtId="0" fontId="131" fillId="0" borderId="36" xfId="0" applyFont="1" applyBorder="1"/>
    <xf numFmtId="0" fontId="131" fillId="0" borderId="35" xfId="0" applyFont="1" applyBorder="1"/>
    <xf numFmtId="0" fontId="131" fillId="0" borderId="38" xfId="0" applyFont="1" applyBorder="1"/>
    <xf numFmtId="0" fontId="135" fillId="0" borderId="38" xfId="0" applyFont="1" applyBorder="1" applyAlignment="1">
      <alignment horizontal="center" vertical="center" wrapText="1"/>
    </xf>
    <xf numFmtId="44" fontId="18" fillId="10" borderId="4" xfId="113" applyFont="1" applyFill="1" applyBorder="1" applyAlignment="1">
      <alignment horizontal="center" vertical="center"/>
    </xf>
    <xf numFmtId="0" fontId="23" fillId="28" borderId="53" xfId="0" applyFont="1" applyFill="1" applyBorder="1" applyAlignment="1">
      <alignment vertical="center"/>
    </xf>
    <xf numFmtId="0" fontId="23" fillId="28" borderId="55" xfId="0" applyFont="1" applyFill="1" applyBorder="1" applyAlignment="1">
      <alignment vertical="center"/>
    </xf>
    <xf numFmtId="0" fontId="136" fillId="7" borderId="38" xfId="0" applyFont="1" applyFill="1" applyBorder="1" applyAlignment="1">
      <alignment horizontal="center" vertical="center"/>
    </xf>
    <xf numFmtId="0" fontId="139" fillId="7" borderId="9" xfId="40" applyFont="1" applyFill="1" applyBorder="1" applyAlignment="1">
      <alignment horizontal="center" vertical="center"/>
      <protection/>
    </xf>
    <xf numFmtId="0" fontId="139" fillId="7" borderId="4" xfId="40" applyFont="1" applyFill="1" applyBorder="1" applyAlignment="1">
      <alignment horizontal="center" vertical="center" wrapText="1"/>
      <protection/>
    </xf>
    <xf numFmtId="0" fontId="139" fillId="7" borderId="44" xfId="40" applyFont="1" applyFill="1" applyBorder="1" applyAlignment="1">
      <alignment horizontal="center" vertical="center" wrapText="1"/>
      <protection/>
    </xf>
    <xf numFmtId="0" fontId="139" fillId="7" borderId="14" xfId="40" applyFont="1" applyFill="1" applyBorder="1" applyAlignment="1">
      <alignment horizontal="center" vertical="center"/>
      <protection/>
    </xf>
    <xf numFmtId="0" fontId="139" fillId="7" borderId="58" xfId="40" applyFont="1" applyFill="1" applyBorder="1" applyAlignment="1">
      <alignment horizontal="center" vertical="center" wrapText="1"/>
      <protection/>
    </xf>
    <xf numFmtId="0" fontId="139" fillId="7" borderId="59" xfId="40" applyFont="1" applyFill="1" applyBorder="1" applyAlignment="1">
      <alignment horizontal="center" vertical="center"/>
      <protection/>
    </xf>
    <xf numFmtId="0" fontId="139" fillId="7" borderId="6" xfId="40" applyFont="1" applyFill="1" applyBorder="1" applyAlignment="1">
      <alignment horizontal="center" vertical="center" wrapText="1"/>
      <protection/>
    </xf>
    <xf numFmtId="0" fontId="131" fillId="0" borderId="41" xfId="0" applyFont="1" applyBorder="1"/>
    <xf numFmtId="0" fontId="131" fillId="0" borderId="16" xfId="0" applyFont="1" applyBorder="1"/>
    <xf numFmtId="0" fontId="131" fillId="0" borderId="42" xfId="0" applyFont="1" applyBorder="1"/>
    <xf numFmtId="0" fontId="131" fillId="0" borderId="37" xfId="0" applyFont="1" applyBorder="1"/>
    <xf numFmtId="0" fontId="136" fillId="0" borderId="35" xfId="37" applyFont="1" applyBorder="1" applyAlignment="1">
      <alignment horizontal="center" vertical="center"/>
      <protection/>
    </xf>
    <xf numFmtId="0" fontId="135" fillId="0" borderId="16" xfId="0" applyFont="1" applyBorder="1" applyAlignment="1">
      <alignment horizontal="center" vertical="center" wrapText="1"/>
    </xf>
    <xf numFmtId="1" fontId="136" fillId="13" borderId="35" xfId="24" applyNumberFormat="1" applyFont="1" applyFill="1" applyBorder="1" applyAlignment="1">
      <alignment horizontal="center" vertical="center"/>
    </xf>
    <xf numFmtId="1" fontId="136" fillId="32" borderId="35" xfId="24" applyNumberFormat="1" applyFont="1" applyFill="1" applyBorder="1" applyAlignment="1">
      <alignment horizontal="center" vertical="center"/>
    </xf>
    <xf numFmtId="0" fontId="123" fillId="0" borderId="0" xfId="0" applyFont="1" applyAlignment="1">
      <alignment horizontal="center" vertical="center"/>
    </xf>
    <xf numFmtId="0" fontId="131" fillId="0" borderId="0" xfId="0" applyFont="1" applyAlignment="1">
      <alignment horizontal="center" vertical="center"/>
    </xf>
    <xf numFmtId="0" fontId="131" fillId="0" borderId="0" xfId="0" applyFont="1" applyAlignment="1">
      <alignment horizontal="center"/>
    </xf>
    <xf numFmtId="0" fontId="131" fillId="0" borderId="38" xfId="0" applyFont="1" applyBorder="1" applyAlignment="1">
      <alignment horizontal="center" vertical="center"/>
    </xf>
    <xf numFmtId="0" fontId="123" fillId="0" borderId="38" xfId="0" applyFont="1" applyBorder="1" applyAlignment="1">
      <alignment horizontal="center" vertical="center"/>
    </xf>
    <xf numFmtId="0" fontId="131" fillId="13" borderId="35" xfId="0" applyFont="1" applyFill="1" applyBorder="1"/>
    <xf numFmtId="0" fontId="136" fillId="7" borderId="16" xfId="0" applyFont="1" applyFill="1" applyBorder="1" applyAlignment="1">
      <alignment horizontal="center" vertical="center"/>
    </xf>
    <xf numFmtId="0" fontId="128" fillId="7" borderId="16" xfId="0" applyFont="1" applyFill="1" applyBorder="1" applyAlignment="1">
      <alignment horizontal="center" vertical="center" wrapText="1"/>
    </xf>
    <xf numFmtId="0" fontId="134" fillId="0" borderId="0" xfId="67" applyFont="1" applyAlignment="1">
      <alignment horizontal="center" vertical="center"/>
      <protection/>
    </xf>
    <xf numFmtId="0" fontId="136" fillId="0" borderId="0" xfId="0" applyFont="1" applyAlignment="1">
      <alignment horizontal="center" vertical="center"/>
    </xf>
    <xf numFmtId="0" fontId="136" fillId="7" borderId="0" xfId="0" applyFont="1" applyFill="1" applyAlignment="1">
      <alignment horizontal="center" vertical="center"/>
    </xf>
    <xf numFmtId="0" fontId="128" fillId="7" borderId="0" xfId="0" applyFont="1" applyFill="1" applyAlignment="1">
      <alignment horizontal="center" vertical="center" wrapText="1"/>
    </xf>
    <xf numFmtId="0" fontId="134" fillId="7" borderId="38" xfId="0" applyFont="1" applyFill="1" applyBorder="1" applyAlignment="1">
      <alignment vertical="center"/>
    </xf>
    <xf numFmtId="0" fontId="128" fillId="10" borderId="38" xfId="0" applyFont="1" applyFill="1" applyBorder="1" applyAlignment="1">
      <alignment horizontal="center" vertical="center" wrapText="1"/>
    </xf>
    <xf numFmtId="0" fontId="128" fillId="10" borderId="0" xfId="0" applyFont="1" applyFill="1" applyAlignment="1">
      <alignment horizontal="center" vertical="center" wrapText="1"/>
    </xf>
    <xf numFmtId="0" fontId="134" fillId="7" borderId="0" xfId="67" applyFont="1" applyFill="1" applyAlignment="1">
      <alignment vertical="center" wrapText="1"/>
      <protection/>
    </xf>
    <xf numFmtId="0" fontId="130" fillId="0" borderId="0" xfId="67" applyFont="1" applyAlignment="1">
      <alignment horizontal="center" vertical="center"/>
      <protection/>
    </xf>
    <xf numFmtId="169" fontId="130" fillId="0" borderId="0" xfId="67" applyNumberFormat="1" applyFont="1" applyAlignment="1">
      <alignment horizontal="center" vertical="center"/>
      <protection/>
    </xf>
    <xf numFmtId="0" fontId="136" fillId="0" borderId="0" xfId="37" applyFont="1" applyAlignment="1">
      <alignment horizontal="center" vertical="center"/>
      <protection/>
    </xf>
    <xf numFmtId="0" fontId="136" fillId="7" borderId="0" xfId="37" applyFont="1" applyFill="1" applyAlignment="1">
      <alignment horizontal="center" vertical="center"/>
      <protection/>
    </xf>
    <xf numFmtId="0" fontId="129" fillId="10" borderId="0" xfId="0" applyFont="1" applyFill="1" applyAlignment="1">
      <alignment horizontal="center" vertical="top" wrapText="1"/>
    </xf>
    <xf numFmtId="0" fontId="124" fillId="7" borderId="0" xfId="0" applyFont="1" applyFill="1" applyAlignment="1">
      <alignment vertical="top" wrapText="1"/>
    </xf>
    <xf numFmtId="0" fontId="134" fillId="7" borderId="0" xfId="0" applyFont="1" applyFill="1" applyAlignment="1">
      <alignment horizontal="center" vertical="top"/>
    </xf>
    <xf numFmtId="0" fontId="136" fillId="7" borderId="0" xfId="0" applyFont="1" applyFill="1" applyAlignment="1">
      <alignment horizontal="center" vertical="top"/>
    </xf>
    <xf numFmtId="0" fontId="136" fillId="0" borderId="0" xfId="0" applyFont="1"/>
    <xf numFmtId="0" fontId="134" fillId="0" borderId="0" xfId="67" applyFont="1" applyAlignment="1" quotePrefix="1">
      <alignment horizontal="center" vertical="center"/>
      <protection/>
    </xf>
    <xf numFmtId="0" fontId="129" fillId="7" borderId="0" xfId="67" applyFont="1" applyFill="1" applyAlignment="1">
      <alignment horizontal="center" vertical="center"/>
      <protection/>
    </xf>
    <xf numFmtId="0" fontId="129" fillId="10" borderId="0" xfId="0" applyFont="1" applyFill="1" applyAlignment="1">
      <alignment horizontal="center" vertical="center"/>
    </xf>
    <xf numFmtId="0" fontId="129" fillId="7" borderId="0" xfId="0" applyFont="1" applyFill="1" applyAlignment="1">
      <alignment vertical="center"/>
    </xf>
    <xf numFmtId="0" fontId="129" fillId="7" borderId="0" xfId="0" applyFont="1" applyFill="1" applyAlignment="1">
      <alignment horizontal="center" vertical="center"/>
    </xf>
    <xf numFmtId="0" fontId="134" fillId="7" borderId="0" xfId="67" applyFont="1" applyFill="1" applyAlignment="1">
      <alignment horizontal="center" vertical="center"/>
      <protection/>
    </xf>
    <xf numFmtId="0" fontId="129" fillId="7" borderId="0" xfId="67" applyFont="1" applyFill="1" applyAlignment="1">
      <alignment horizontal="center" vertical="center" wrapText="1"/>
      <protection/>
    </xf>
    <xf numFmtId="16" fontId="134" fillId="0" borderId="0" xfId="67" applyNumberFormat="1" applyFont="1" applyAlignment="1" quotePrefix="1">
      <alignment horizontal="center" vertical="center"/>
      <protection/>
    </xf>
    <xf numFmtId="0" fontId="135" fillId="7" borderId="37" xfId="0" applyFont="1" applyFill="1" applyBorder="1" applyAlignment="1">
      <alignment horizontal="center" vertical="center" wrapText="1"/>
    </xf>
    <xf numFmtId="0" fontId="135" fillId="7" borderId="36" xfId="0" applyFont="1" applyFill="1" applyBorder="1" applyAlignment="1">
      <alignment horizontal="center" vertical="center" wrapText="1"/>
    </xf>
    <xf numFmtId="0" fontId="134" fillId="7" borderId="0" xfId="0" applyFont="1" applyFill="1" applyAlignment="1">
      <alignment vertical="center"/>
    </xf>
    <xf numFmtId="0" fontId="136" fillId="0" borderId="0" xfId="67" applyFont="1" applyAlignment="1">
      <alignment horizontal="center" vertical="center"/>
      <protection/>
    </xf>
    <xf numFmtId="0" fontId="95" fillId="7" borderId="0" xfId="40" applyFont="1" applyFill="1" applyAlignment="1">
      <alignment vertical="center" wrapText="1"/>
      <protection/>
    </xf>
    <xf numFmtId="0" fontId="83" fillId="7" borderId="0" xfId="40" applyFont="1" applyFill="1" applyAlignment="1">
      <alignment vertical="center" textRotation="45" wrapText="1"/>
      <protection/>
    </xf>
    <xf numFmtId="0" fontId="131" fillId="7" borderId="0" xfId="0" applyFont="1" applyFill="1" applyAlignment="1">
      <alignment vertical="center"/>
    </xf>
    <xf numFmtId="0" fontId="131" fillId="7" borderId="39" xfId="0" applyFont="1" applyFill="1" applyBorder="1" applyAlignment="1">
      <alignment vertical="center"/>
    </xf>
    <xf numFmtId="0" fontId="142" fillId="7" borderId="4" xfId="0" applyFont="1" applyFill="1" applyBorder="1" applyAlignment="1">
      <alignment vertical="center" wrapText="1"/>
    </xf>
    <xf numFmtId="14" fontId="0" fillId="0" borderId="4" xfId="0" applyNumberFormat="1" applyFont="1" applyBorder="1" applyAlignment="1">
      <alignment horizontal="center" vertical="center"/>
    </xf>
    <xf numFmtId="0" fontId="0" fillId="0" borderId="4" xfId="0" applyFont="1" applyBorder="1" applyAlignment="1">
      <alignment horizontal="center" vertical="center"/>
    </xf>
    <xf numFmtId="0" fontId="42" fillId="0" borderId="51" xfId="0" applyFont="1" applyBorder="1" applyAlignment="1">
      <alignment horizontal="center" vertical="center" wrapText="1"/>
    </xf>
    <xf numFmtId="0" fontId="42" fillId="0" borderId="24" xfId="0" applyFont="1" applyBorder="1" applyAlignment="1">
      <alignment horizontal="center" vertical="center" wrapText="1"/>
    </xf>
    <xf numFmtId="14" fontId="0" fillId="0" borderId="4" xfId="0" applyNumberFormat="1" applyFont="1" applyBorder="1" applyAlignment="1">
      <alignment horizontal="center" vertical="center"/>
    </xf>
    <xf numFmtId="16" fontId="43" fillId="7" borderId="4" xfId="0" applyNumberFormat="1" applyFont="1" applyFill="1" applyBorder="1" applyAlignment="1" quotePrefix="1">
      <alignment horizontal="center" vertical="center"/>
    </xf>
    <xf numFmtId="14" fontId="41" fillId="0" borderId="4" xfId="0" applyNumberFormat="1" applyFont="1" applyBorder="1" applyAlignment="1">
      <alignment horizontal="center" vertical="center"/>
    </xf>
    <xf numFmtId="0" fontId="11" fillId="0" borderId="0" xfId="0" applyFont="1" applyAlignment="1">
      <alignment vertical="center"/>
    </xf>
    <xf numFmtId="0" fontId="11" fillId="7" borderId="0" xfId="0" applyFont="1" applyFill="1" applyAlignment="1">
      <alignment vertical="center" wrapText="1"/>
    </xf>
    <xf numFmtId="0" fontId="0" fillId="0" borderId="9" xfId="0" applyBorder="1" applyAlignment="1">
      <alignment horizontal="center"/>
    </xf>
    <xf numFmtId="0" fontId="0" fillId="0" borderId="13" xfId="0" applyBorder="1" applyAlignment="1">
      <alignment horizontal="center"/>
    </xf>
    <xf numFmtId="0" fontId="129" fillId="10" borderId="0" xfId="0" applyFont="1" applyFill="1" applyAlignment="1">
      <alignment horizontal="center" vertical="center" wrapText="1"/>
    </xf>
    <xf numFmtId="0" fontId="129" fillId="10" borderId="0" xfId="0" applyFont="1" applyFill="1" applyAlignment="1">
      <alignment horizontal="center" vertical="top"/>
    </xf>
    <xf numFmtId="0" fontId="143" fillId="7" borderId="4" xfId="0" applyFont="1" applyFill="1" applyBorder="1" applyAlignment="1">
      <alignment horizontal="center" vertical="center" wrapText="1"/>
    </xf>
    <xf numFmtId="0" fontId="129" fillId="19" borderId="0" xfId="0" applyFont="1" applyFill="1" applyAlignment="1">
      <alignment horizontal="center" vertical="center"/>
    </xf>
    <xf numFmtId="0" fontId="123" fillId="0" borderId="39" xfId="0" applyFont="1" applyBorder="1" applyAlignment="1">
      <alignment vertical="top"/>
    </xf>
    <xf numFmtId="14" fontId="0" fillId="0" borderId="4" xfId="0" applyNumberFormat="1" applyBorder="1" applyAlignment="1">
      <alignment horizontal="center"/>
    </xf>
    <xf numFmtId="2" fontId="0" fillId="0" borderId="0" xfId="0" applyNumberFormat="1" applyAlignment="1" quotePrefix="1">
      <alignment horizontal="center" vertical="center"/>
    </xf>
    <xf numFmtId="0" fontId="43" fillId="7" borderId="5" xfId="0" applyFont="1" applyFill="1" applyBorder="1" applyAlignment="1">
      <alignment horizontal="center" vertical="center"/>
    </xf>
    <xf numFmtId="14" fontId="0" fillId="0" borderId="5" xfId="0" applyNumberFormat="1" applyFont="1" applyBorder="1" applyAlignment="1">
      <alignment horizontal="center" vertical="center"/>
    </xf>
    <xf numFmtId="14" fontId="41" fillId="0" borderId="5" xfId="0" applyNumberFormat="1" applyFont="1" applyBorder="1" applyAlignment="1">
      <alignment horizontal="center" vertical="center"/>
    </xf>
    <xf numFmtId="0" fontId="0" fillId="0" borderId="5" xfId="0" applyFont="1" applyBorder="1" applyAlignment="1">
      <alignment horizontal="center" vertical="center"/>
    </xf>
    <xf numFmtId="0" fontId="43" fillId="0" borderId="44" xfId="0" applyFont="1" applyBorder="1" applyAlignment="1">
      <alignment horizontal="center" vertical="center"/>
    </xf>
    <xf numFmtId="0" fontId="43" fillId="7" borderId="4" xfId="0" applyFont="1" applyFill="1" applyBorder="1" applyAlignment="1" quotePrefix="1">
      <alignment horizontal="center" vertical="center"/>
    </xf>
    <xf numFmtId="14" fontId="41" fillId="0" borderId="0" xfId="0" applyNumberFormat="1" applyFont="1" applyAlignment="1">
      <alignment horizontal="center" vertical="center"/>
    </xf>
    <xf numFmtId="0" fontId="43" fillId="0" borderId="0" xfId="0" applyFont="1" applyAlignment="1">
      <alignment horizontal="center" vertical="center" wrapText="1"/>
    </xf>
    <xf numFmtId="16" fontId="43" fillId="7" borderId="5" xfId="0" applyNumberFormat="1" applyFont="1" applyFill="1" applyBorder="1" applyAlignment="1" quotePrefix="1">
      <alignment horizontal="center" vertical="center"/>
    </xf>
    <xf numFmtId="0" fontId="124" fillId="10" borderId="16" xfId="0" applyFont="1" applyFill="1" applyBorder="1" applyAlignment="1">
      <alignment horizontal="center" vertical="top" wrapText="1"/>
    </xf>
    <xf numFmtId="0" fontId="129" fillId="33" borderId="0" xfId="0" applyFont="1" applyFill="1" applyAlignment="1">
      <alignment horizontal="center" vertical="center"/>
    </xf>
    <xf numFmtId="0" fontId="86" fillId="7" borderId="36" xfId="40" applyFont="1" applyFill="1" applyBorder="1" applyAlignment="1">
      <alignment vertical="top" wrapText="1"/>
      <protection/>
    </xf>
    <xf numFmtId="0" fontId="86" fillId="7" borderId="0" xfId="40" applyFont="1" applyFill="1" applyAlignment="1">
      <alignment vertical="top" wrapText="1"/>
      <protection/>
    </xf>
    <xf numFmtId="0" fontId="86" fillId="7" borderId="39" xfId="40" applyFont="1" applyFill="1" applyBorder="1" applyAlignment="1">
      <alignment vertical="top" wrapText="1"/>
      <protection/>
    </xf>
    <xf numFmtId="0" fontId="86" fillId="7" borderId="37" xfId="40" applyFont="1" applyFill="1" applyBorder="1" applyAlignment="1">
      <alignment vertical="top" wrapText="1"/>
      <protection/>
    </xf>
    <xf numFmtId="0" fontId="86" fillId="7" borderId="38" xfId="40" applyFont="1" applyFill="1" applyBorder="1" applyAlignment="1">
      <alignment vertical="top" wrapText="1"/>
      <protection/>
    </xf>
    <xf numFmtId="0" fontId="86" fillId="7" borderId="40" xfId="40" applyFont="1" applyFill="1" applyBorder="1" applyAlignment="1">
      <alignment vertical="top" wrapText="1"/>
      <protection/>
    </xf>
    <xf numFmtId="16" fontId="0" fillId="7" borderId="4" xfId="0" applyNumberFormat="1" applyFont="1" applyFill="1" applyBorder="1" applyAlignment="1" quotePrefix="1">
      <alignment horizontal="center" vertical="center"/>
    </xf>
    <xf numFmtId="0" fontId="0" fillId="7" borderId="4" xfId="0" applyFont="1" applyFill="1" applyBorder="1" applyAlignment="1">
      <alignment horizontal="center" vertical="center"/>
    </xf>
    <xf numFmtId="14" fontId="0" fillId="7" borderId="4" xfId="0" applyNumberFormat="1" applyFont="1" applyFill="1" applyBorder="1" applyAlignment="1">
      <alignment horizontal="center" vertical="center"/>
    </xf>
    <xf numFmtId="0" fontId="0" fillId="0" borderId="4" xfId="0" applyFont="1" applyBorder="1" applyAlignment="1">
      <alignment horizontal="center" vertical="center"/>
    </xf>
    <xf numFmtId="0" fontId="145" fillId="34" borderId="4" xfId="0" applyFont="1" applyFill="1" applyBorder="1" applyAlignment="1">
      <alignment horizontal="center" vertical="center" wrapText="1"/>
    </xf>
    <xf numFmtId="2" fontId="0" fillId="0" borderId="4" xfId="0" applyNumberFormat="1" applyFont="1" applyBorder="1" applyAlignment="1" quotePrefix="1">
      <alignment horizontal="center" vertical="center"/>
    </xf>
    <xf numFmtId="14" fontId="41" fillId="10" borderId="4" xfId="0" applyNumberFormat="1" applyFont="1" applyFill="1" applyBorder="1" applyAlignment="1">
      <alignment horizontal="center" vertical="center"/>
    </xf>
    <xf numFmtId="14" fontId="0" fillId="10" borderId="4" xfId="0" applyNumberFormat="1" applyFont="1" applyFill="1" applyBorder="1" applyAlignment="1">
      <alignment horizontal="center" vertical="center"/>
    </xf>
    <xf numFmtId="14" fontId="0" fillId="7" borderId="4" xfId="0" applyNumberFormat="1" applyFont="1" applyFill="1" applyBorder="1" applyAlignment="1">
      <alignment horizontal="center" vertical="center"/>
    </xf>
    <xf numFmtId="14" fontId="0" fillId="7" borderId="4" xfId="0" applyNumberFormat="1" applyFont="1" applyFill="1" applyBorder="1" applyAlignment="1">
      <alignment horizontal="center" vertical="center"/>
    </xf>
    <xf numFmtId="0" fontId="0" fillId="0" borderId="4" xfId="0" applyFont="1" applyBorder="1" applyAlignment="1">
      <alignment horizontal="center" vertical="center"/>
    </xf>
    <xf numFmtId="16" fontId="0" fillId="7" borderId="4" xfId="0" applyNumberFormat="1" applyFont="1" applyFill="1" applyBorder="1" applyAlignment="1" quotePrefix="1">
      <alignment horizontal="center" vertical="center"/>
    </xf>
    <xf numFmtId="0" fontId="0" fillId="0" borderId="4" xfId="0" applyFont="1" applyBorder="1" applyAlignment="1">
      <alignment horizontal="center" vertical="center"/>
    </xf>
    <xf numFmtId="14" fontId="43" fillId="7" borderId="4" xfId="32" applyNumberFormat="1" applyFont="1" applyFill="1" applyBorder="1" applyAlignment="1">
      <alignment horizontal="center" vertical="center" wrapText="1"/>
      <protection/>
    </xf>
    <xf numFmtId="2" fontId="0" fillId="0" borderId="4" xfId="0" applyNumberFormat="1" applyFont="1" applyBorder="1" applyAlignment="1">
      <alignment horizontal="center" vertical="center"/>
    </xf>
    <xf numFmtId="0" fontId="148" fillId="11" borderId="4" xfId="0" applyFont="1" applyFill="1" applyBorder="1" applyAlignment="1">
      <alignment horizontal="center" vertical="center" wrapText="1"/>
    </xf>
    <xf numFmtId="0" fontId="148" fillId="11" borderId="5" xfId="0" applyFont="1" applyFill="1" applyBorder="1" applyAlignment="1">
      <alignment horizontal="center" vertical="center" wrapText="1"/>
    </xf>
    <xf numFmtId="0" fontId="151" fillId="11" borderId="4" xfId="0" applyFont="1" applyFill="1" applyBorder="1" applyAlignment="1">
      <alignment horizontal="center" vertical="center" wrapText="1"/>
    </xf>
    <xf numFmtId="0" fontId="151" fillId="11" borderId="5" xfId="0" applyFont="1" applyFill="1" applyBorder="1" applyAlignment="1">
      <alignment horizontal="center" vertical="center" wrapText="1"/>
    </xf>
    <xf numFmtId="0" fontId="151" fillId="11" borderId="23" xfId="0" applyFont="1" applyFill="1" applyBorder="1" applyAlignment="1">
      <alignment horizontal="center" vertical="center" wrapText="1"/>
    </xf>
    <xf numFmtId="2" fontId="45" fillId="0" borderId="4" xfId="0" applyNumberFormat="1" applyFont="1" applyBorder="1" applyAlignment="1">
      <alignment horizontal="center" vertical="center"/>
    </xf>
    <xf numFmtId="1" fontId="31" fillId="0" borderId="4" xfId="0" applyNumberFormat="1" applyFont="1" applyBorder="1" applyAlignment="1">
      <alignment horizontal="center" vertical="center" wrapText="1"/>
    </xf>
    <xf numFmtId="1" fontId="45" fillId="0" borderId="4" xfId="0" applyNumberFormat="1" applyFont="1" applyBorder="1" applyAlignment="1">
      <alignment horizontal="center" vertical="center"/>
    </xf>
    <xf numFmtId="0" fontId="151" fillId="0" borderId="4" xfId="0" applyFont="1" applyBorder="1" applyAlignment="1">
      <alignment horizontal="center" vertical="center" wrapText="1"/>
    </xf>
    <xf numFmtId="0" fontId="31" fillId="0" borderId="4" xfId="0" applyFont="1" applyBorder="1" applyAlignment="1">
      <alignment horizontal="center" vertical="center" wrapText="1"/>
    </xf>
    <xf numFmtId="0" fontId="29" fillId="0" borderId="4" xfId="0" applyFont="1" applyBorder="1" applyAlignment="1">
      <alignment horizontal="center" vertical="center" wrapText="1"/>
    </xf>
    <xf numFmtId="0" fontId="152" fillId="0" borderId="4" xfId="0" applyFont="1" applyBorder="1" applyAlignment="1">
      <alignment horizontal="left" vertical="center"/>
    </xf>
    <xf numFmtId="2" fontId="29" fillId="0" borderId="4" xfId="0" applyNumberFormat="1" applyFont="1" applyBorder="1" applyAlignment="1">
      <alignment horizontal="center" vertical="center"/>
    </xf>
    <xf numFmtId="2" fontId="42" fillId="0" borderId="4" xfId="0" applyNumberFormat="1" applyFont="1" applyBorder="1" applyAlignment="1">
      <alignment horizontal="center" vertical="center"/>
    </xf>
    <xf numFmtId="0" fontId="23" fillId="0" borderId="4" xfId="0" applyFont="1" applyBorder="1"/>
    <xf numFmtId="0" fontId="153" fillId="0" borderId="4" xfId="0" applyFont="1" applyBorder="1"/>
    <xf numFmtId="0" fontId="153" fillId="0" borderId="4" xfId="0" applyFont="1" applyBorder="1" applyAlignment="1">
      <alignment wrapText="1"/>
    </xf>
    <xf numFmtId="0" fontId="23" fillId="0" borderId="5" xfId="0" applyFont="1" applyBorder="1"/>
    <xf numFmtId="0" fontId="45" fillId="0" borderId="4" xfId="0" applyFont="1" applyBorder="1" applyAlignment="1">
      <alignment horizontal="center"/>
    </xf>
    <xf numFmtId="169" fontId="0" fillId="0" borderId="4" xfId="0" applyNumberFormat="1" applyBorder="1" applyAlignment="1">
      <alignment horizontal="center" vertical="center"/>
    </xf>
    <xf numFmtId="2" fontId="29" fillId="0" borderId="4" xfId="0" applyNumberFormat="1" applyFont="1" applyBorder="1" applyAlignment="1">
      <alignment vertical="center"/>
    </xf>
    <xf numFmtId="2" fontId="29" fillId="0" borderId="4" xfId="0" applyNumberFormat="1" applyFont="1" applyBorder="1" applyAlignment="1">
      <alignment vertical="center" wrapText="1"/>
    </xf>
    <xf numFmtId="0" fontId="151" fillId="10" borderId="4" xfId="0" applyFont="1" applyFill="1" applyBorder="1" applyAlignment="1">
      <alignment horizontal="center" vertical="center" wrapText="1"/>
    </xf>
    <xf numFmtId="0" fontId="0" fillId="0" borderId="4" xfId="0" applyFont="1" applyBorder="1" applyAlignment="1">
      <alignment vertical="center"/>
    </xf>
    <xf numFmtId="0" fontId="154" fillId="7" borderId="4" xfId="0" applyFont="1" applyFill="1" applyBorder="1" applyAlignment="1" applyProtection="1">
      <alignment horizontal="center" vertical="center" wrapText="1"/>
      <protection hidden="1"/>
    </xf>
    <xf numFmtId="49" fontId="154" fillId="7" borderId="4" xfId="0" applyNumberFormat="1" applyFont="1" applyFill="1" applyBorder="1" applyAlignment="1" applyProtection="1">
      <alignment horizontal="center" vertical="center" wrapText="1"/>
      <protection hidden="1"/>
    </xf>
    <xf numFmtId="0" fontId="154" fillId="7" borderId="4" xfId="0" applyFont="1" applyFill="1" applyBorder="1" applyAlignment="1" applyProtection="1">
      <alignment horizontal="center" vertical="center"/>
      <protection hidden="1"/>
    </xf>
    <xf numFmtId="1" fontId="155" fillId="0" borderId="4" xfId="0" applyNumberFormat="1" applyFont="1" applyBorder="1" applyAlignment="1" applyProtection="1">
      <alignment horizontal="center" vertical="center"/>
      <protection hidden="1"/>
    </xf>
    <xf numFmtId="0" fontId="115" fillId="9" borderId="4" xfId="0" applyFont="1" applyFill="1" applyBorder="1" applyAlignment="1" applyProtection="1">
      <alignment vertical="center" wrapText="1"/>
      <protection hidden="1"/>
    </xf>
    <xf numFmtId="0" fontId="156" fillId="9" borderId="4" xfId="0" applyFont="1" applyFill="1" applyBorder="1" applyAlignment="1" applyProtection="1">
      <alignment vertical="center" wrapText="1"/>
      <protection hidden="1"/>
    </xf>
    <xf numFmtId="0" fontId="0" fillId="0" borderId="4" xfId="0" applyFont="1" applyBorder="1" applyAlignment="1">
      <alignment wrapText="1"/>
    </xf>
    <xf numFmtId="16" fontId="0" fillId="7" borderId="4" xfId="0" applyNumberFormat="1" applyFont="1" applyFill="1" applyBorder="1" applyAlignment="1" quotePrefix="1">
      <alignment horizontal="center" vertical="center"/>
    </xf>
    <xf numFmtId="0" fontId="0" fillId="0" borderId="4" xfId="0" applyFont="1" applyBorder="1" applyAlignment="1">
      <alignment horizontal="center" vertical="center"/>
    </xf>
    <xf numFmtId="0" fontId="0" fillId="7" borderId="4" xfId="0" applyFont="1" applyFill="1" applyBorder="1" applyAlignment="1">
      <alignment horizontal="center" vertical="center"/>
    </xf>
    <xf numFmtId="0" fontId="0" fillId="0" borderId="4" xfId="0" applyFont="1" applyBorder="1" applyAlignment="1">
      <alignment vertical="center" wrapText="1"/>
    </xf>
    <xf numFmtId="0" fontId="0" fillId="0" borderId="4" xfId="0" applyFont="1" applyBorder="1" applyAlignment="1">
      <alignment vertical="center"/>
    </xf>
    <xf numFmtId="0" fontId="0" fillId="0" borderId="4" xfId="0" applyFont="1" applyBorder="1"/>
    <xf numFmtId="0" fontId="51" fillId="6" borderId="4" xfId="0" applyFont="1" applyFill="1" applyBorder="1" applyAlignment="1" applyProtection="1">
      <alignment horizontal="center"/>
      <protection hidden="1"/>
    </xf>
    <xf numFmtId="167" fontId="2" fillId="6" borderId="4" xfId="20" applyNumberFormat="1" applyFont="1" applyFill="1" applyBorder="1" applyAlignment="1" applyProtection="1">
      <alignment horizontal="center" vertical="center"/>
      <protection hidden="1"/>
    </xf>
    <xf numFmtId="0" fontId="48" fillId="6" borderId="4" xfId="0" applyFont="1" applyFill="1" applyBorder="1" applyAlignment="1" applyProtection="1">
      <alignment horizontal="center" vertical="center"/>
      <protection hidden="1"/>
    </xf>
    <xf numFmtId="167" fontId="49" fillId="6" borderId="4" xfId="33" applyNumberFormat="1" applyFont="1" applyFill="1" applyBorder="1" applyAlignment="1" applyProtection="1">
      <alignment horizontal="left" vertical="center" indent="3"/>
      <protection hidden="1"/>
    </xf>
    <xf numFmtId="0" fontId="52" fillId="9" borderId="4" xfId="0" applyFont="1" applyFill="1" applyBorder="1" applyAlignment="1" applyProtection="1">
      <alignment horizontal="center" vertical="center" wrapText="1"/>
      <protection hidden="1"/>
    </xf>
    <xf numFmtId="0" fontId="0" fillId="7" borderId="44" xfId="0" applyFill="1" applyBorder="1" applyAlignment="1">
      <alignment horizontal="center" vertical="top"/>
    </xf>
    <xf numFmtId="0" fontId="0" fillId="7" borderId="43" xfId="0" applyFill="1" applyBorder="1" applyAlignment="1">
      <alignment horizontal="center" vertical="top"/>
    </xf>
    <xf numFmtId="0" fontId="0" fillId="7" borderId="44" xfId="0" applyFill="1" applyBorder="1" applyAlignment="1">
      <alignment horizontal="center"/>
    </xf>
    <xf numFmtId="0" fontId="0" fillId="7" borderId="51" xfId="0" applyFill="1" applyBorder="1" applyAlignment="1">
      <alignment horizontal="center"/>
    </xf>
    <xf numFmtId="0" fontId="0" fillId="7" borderId="43" xfId="0" applyFill="1" applyBorder="1" applyAlignment="1">
      <alignment horizontal="center"/>
    </xf>
    <xf numFmtId="0" fontId="11" fillId="0" borderId="7" xfId="0" applyFont="1" applyBorder="1" applyAlignment="1">
      <alignment horizontal="left" vertical="center"/>
    </xf>
    <xf numFmtId="0" fontId="11" fillId="0" borderId="8" xfId="0" applyFont="1" applyBorder="1" applyAlignment="1">
      <alignment horizontal="left" vertical="center"/>
    </xf>
    <xf numFmtId="0" fontId="11" fillId="0" borderId="11" xfId="0" applyFont="1" applyBorder="1" applyAlignment="1">
      <alignment horizontal="left" vertical="center"/>
    </xf>
    <xf numFmtId="0" fontId="11" fillId="7" borderId="9" xfId="0" applyFont="1" applyFill="1" applyBorder="1" applyAlignment="1">
      <alignment horizontal="left" vertical="center" wrapText="1"/>
    </xf>
    <xf numFmtId="0" fontId="11" fillId="7" borderId="4" xfId="0" applyFont="1" applyFill="1" applyBorder="1" applyAlignment="1">
      <alignment horizontal="left" vertical="center" wrapText="1"/>
    </xf>
    <xf numFmtId="0" fontId="11" fillId="7" borderId="13" xfId="0" applyFont="1" applyFill="1" applyBorder="1" applyAlignment="1">
      <alignment horizontal="left" vertical="center" wrapText="1"/>
    </xf>
    <xf numFmtId="0" fontId="12" fillId="0" borderId="9" xfId="0" applyFont="1" applyBorder="1" applyAlignment="1">
      <alignment horizontal="left" wrapText="1"/>
    </xf>
    <xf numFmtId="0" fontId="12" fillId="0" borderId="4" xfId="0" applyFont="1" applyBorder="1" applyAlignment="1">
      <alignment horizontal="left" wrapText="1"/>
    </xf>
    <xf numFmtId="0" fontId="12" fillId="0" borderId="13" xfId="0" applyFont="1" applyBorder="1" applyAlignment="1">
      <alignment horizontal="left" wrapText="1"/>
    </xf>
    <xf numFmtId="14" fontId="0" fillId="0" borderId="5" xfId="0" applyNumberFormat="1" applyBorder="1" applyAlignment="1">
      <alignment horizontal="left" vertical="center"/>
    </xf>
    <xf numFmtId="0" fontId="0" fillId="0" borderId="6" xfId="0" applyBorder="1" applyAlignment="1">
      <alignment horizontal="left" vertical="center"/>
    </xf>
    <xf numFmtId="14" fontId="0" fillId="0" borderId="45" xfId="0" applyNumberFormat="1" applyBorder="1" applyAlignment="1">
      <alignment horizontal="left" vertical="center"/>
    </xf>
    <xf numFmtId="14" fontId="0" fillId="0" borderId="6" xfId="0" applyNumberFormat="1" applyBorder="1" applyAlignment="1">
      <alignment horizontal="left" vertical="center"/>
    </xf>
    <xf numFmtId="0" fontId="18" fillId="0" borderId="4" xfId="0" applyFont="1" applyBorder="1" applyAlignment="1">
      <alignment horizontal="center" vertical="center" wrapText="1"/>
    </xf>
    <xf numFmtId="0" fontId="18" fillId="0" borderId="44" xfId="0" applyFont="1" applyBorder="1" applyAlignment="1">
      <alignment horizontal="center" vertical="center" wrapText="1"/>
    </xf>
    <xf numFmtId="0" fontId="18" fillId="0" borderId="51" xfId="0" applyFont="1" applyBorder="1" applyAlignment="1">
      <alignment horizontal="center" vertical="center" wrapText="1"/>
    </xf>
    <xf numFmtId="0" fontId="18" fillId="0" borderId="43" xfId="0" applyFont="1" applyBorder="1" applyAlignment="1">
      <alignment horizontal="center" vertical="center" wrapText="1"/>
    </xf>
    <xf numFmtId="0" fontId="23" fillId="7" borderId="4" xfId="0" applyFont="1" applyFill="1" applyBorder="1" applyAlignment="1">
      <alignment horizontal="center" vertical="center"/>
    </xf>
    <xf numFmtId="0" fontId="45" fillId="7" borderId="5" xfId="0" applyFont="1" applyFill="1" applyBorder="1" applyAlignment="1">
      <alignment horizontal="left" vertical="center" wrapText="1"/>
    </xf>
    <xf numFmtId="0" fontId="45" fillId="7" borderId="45" xfId="0" applyFont="1" applyFill="1" applyBorder="1" applyAlignment="1">
      <alignment horizontal="left" vertical="center" wrapText="1"/>
    </xf>
    <xf numFmtId="0" fontId="45" fillId="7" borderId="6" xfId="0" applyFont="1" applyFill="1" applyBorder="1" applyAlignment="1">
      <alignment horizontal="left" vertical="center" wrapText="1"/>
    </xf>
    <xf numFmtId="0" fontId="71" fillId="10" borderId="37" xfId="0" applyFont="1" applyFill="1" applyBorder="1" applyAlignment="1">
      <alignment horizontal="center" vertical="center" wrapText="1"/>
    </xf>
    <xf numFmtId="0" fontId="71" fillId="10" borderId="38" xfId="0" applyFont="1" applyFill="1" applyBorder="1" applyAlignment="1">
      <alignment horizontal="center" vertical="center" wrapText="1"/>
    </xf>
    <xf numFmtId="0" fontId="72" fillId="25" borderId="57" xfId="0" applyFont="1" applyFill="1" applyBorder="1" applyAlignment="1">
      <alignment horizontal="center" vertical="center" wrapText="1"/>
    </xf>
    <xf numFmtId="0" fontId="72" fillId="25" borderId="60" xfId="0" applyFont="1" applyFill="1" applyBorder="1" applyAlignment="1">
      <alignment horizontal="center" vertical="center" wrapText="1"/>
    </xf>
    <xf numFmtId="0" fontId="74" fillId="25" borderId="57" xfId="0" applyFont="1" applyFill="1" applyBorder="1" applyAlignment="1">
      <alignment horizontal="center" vertical="center" wrapText="1"/>
    </xf>
    <xf numFmtId="0" fontId="74" fillId="25" borderId="49" xfId="0" applyFont="1" applyFill="1" applyBorder="1" applyAlignment="1">
      <alignment horizontal="center" vertical="center" wrapText="1"/>
    </xf>
    <xf numFmtId="0" fontId="0" fillId="7" borderId="24" xfId="0" applyFill="1" applyBorder="1" applyAlignment="1">
      <alignment horizontal="center" vertical="top"/>
    </xf>
    <xf numFmtId="0" fontId="12" fillId="7" borderId="4" xfId="0" applyFont="1" applyFill="1" applyBorder="1" applyAlignment="1">
      <alignment horizontal="left" vertical="center"/>
    </xf>
    <xf numFmtId="0" fontId="12" fillId="7" borderId="4" xfId="0" applyFont="1" applyFill="1" applyBorder="1" applyAlignment="1">
      <alignment horizontal="left" vertical="center" wrapText="1"/>
    </xf>
    <xf numFmtId="0" fontId="45" fillId="0" borderId="5" xfId="0" applyFont="1" applyBorder="1" applyAlignment="1">
      <alignment horizontal="left" vertical="center" wrapText="1"/>
    </xf>
    <xf numFmtId="0" fontId="45" fillId="0" borderId="45" xfId="0" applyFont="1" applyBorder="1" applyAlignment="1">
      <alignment horizontal="left" vertical="center" wrapText="1"/>
    </xf>
    <xf numFmtId="0" fontId="45" fillId="0" borderId="6" xfId="0" applyFont="1" applyBorder="1" applyAlignment="1">
      <alignment horizontal="left" vertical="center" wrapText="1"/>
    </xf>
    <xf numFmtId="0" fontId="18" fillId="10" borderId="44" xfId="0" applyFont="1" applyFill="1" applyBorder="1" applyAlignment="1">
      <alignment horizontal="center"/>
    </xf>
    <xf numFmtId="0" fontId="18" fillId="10" borderId="51" xfId="0" applyFont="1" applyFill="1" applyBorder="1" applyAlignment="1">
      <alignment horizontal="center"/>
    </xf>
    <xf numFmtId="0" fontId="18" fillId="10" borderId="43" xfId="0" applyFont="1" applyFill="1" applyBorder="1" applyAlignment="1">
      <alignment horizontal="center"/>
    </xf>
    <xf numFmtId="0" fontId="11" fillId="0" borderId="61" xfId="0" applyFont="1" applyBorder="1" applyAlignment="1">
      <alignment horizontal="left" vertical="center"/>
    </xf>
    <xf numFmtId="0" fontId="11" fillId="0" borderId="62" xfId="0" applyFont="1" applyBorder="1" applyAlignment="1">
      <alignment horizontal="left" vertical="center"/>
    </xf>
    <xf numFmtId="0" fontId="11" fillId="0" borderId="63" xfId="0" applyFont="1" applyBorder="1" applyAlignment="1">
      <alignment horizontal="left" vertical="center"/>
    </xf>
    <xf numFmtId="0" fontId="11" fillId="7" borderId="64" xfId="0" applyFont="1" applyFill="1" applyBorder="1" applyAlignment="1">
      <alignment horizontal="left" vertical="center" wrapText="1"/>
    </xf>
    <xf numFmtId="0" fontId="11" fillId="7" borderId="51" xfId="0" applyFont="1" applyFill="1" applyBorder="1" applyAlignment="1">
      <alignment horizontal="left" vertical="center" wrapText="1"/>
    </xf>
    <xf numFmtId="0" fontId="11" fillId="7" borderId="65" xfId="0" applyFont="1" applyFill="1" applyBorder="1" applyAlignment="1">
      <alignment horizontal="left" vertical="center" wrapText="1"/>
    </xf>
    <xf numFmtId="0" fontId="11" fillId="7" borderId="64" xfId="0" applyFont="1" applyFill="1" applyBorder="1" applyAlignment="1">
      <alignment horizontal="left" vertical="center" wrapText="1"/>
    </xf>
    <xf numFmtId="0" fontId="11" fillId="7" borderId="51" xfId="0" applyFont="1" applyFill="1" applyBorder="1" applyAlignment="1">
      <alignment horizontal="left" vertical="center" wrapText="1"/>
    </xf>
    <xf numFmtId="0" fontId="11" fillId="7" borderId="65" xfId="0" applyFont="1" applyFill="1" applyBorder="1" applyAlignment="1">
      <alignment horizontal="left" vertical="center" wrapText="1"/>
    </xf>
    <xf numFmtId="0" fontId="12" fillId="0" borderId="64" xfId="0" applyFont="1" applyBorder="1" applyAlignment="1">
      <alignment horizontal="left" wrapText="1"/>
    </xf>
    <xf numFmtId="0" fontId="12" fillId="0" borderId="51" xfId="0" applyFont="1" applyBorder="1" applyAlignment="1">
      <alignment horizontal="left" wrapText="1"/>
    </xf>
    <xf numFmtId="0" fontId="12" fillId="0" borderId="65" xfId="0" applyFont="1" applyBorder="1" applyAlignment="1">
      <alignment horizontal="left" wrapText="1"/>
    </xf>
    <xf numFmtId="0" fontId="18" fillId="0" borderId="0" xfId="0" applyFont="1" applyAlignment="1">
      <alignment horizontal="center" vertical="top"/>
    </xf>
    <xf numFmtId="0" fontId="18" fillId="0" borderId="4" xfId="0" applyFont="1" applyBorder="1" applyAlignment="1">
      <alignment horizontal="center" wrapText="1"/>
    </xf>
    <xf numFmtId="0" fontId="42" fillId="0" borderId="4" xfId="0" applyFont="1" applyBorder="1" applyAlignment="1">
      <alignment horizontal="center" vertical="center" wrapText="1"/>
    </xf>
    <xf numFmtId="0" fontId="42" fillId="0" borderId="5" xfId="0" applyFont="1" applyBorder="1" applyAlignment="1">
      <alignment horizontal="center" vertical="center" wrapText="1"/>
    </xf>
    <xf numFmtId="0" fontId="42" fillId="0" borderId="51" xfId="0" applyFont="1" applyBorder="1" applyAlignment="1">
      <alignment horizontal="center" vertical="center" wrapText="1"/>
    </xf>
    <xf numFmtId="0" fontId="42" fillId="0" borderId="6" xfId="0" applyFont="1" applyBorder="1" applyAlignment="1">
      <alignment horizontal="center" vertical="center" wrapText="1"/>
    </xf>
    <xf numFmtId="0" fontId="24" fillId="0" borderId="41" xfId="34" applyFont="1" applyBorder="1" applyAlignment="1">
      <alignment horizontal="center" vertical="center"/>
      <protection/>
    </xf>
    <xf numFmtId="0" fontId="24" fillId="0" borderId="16" xfId="34" applyFont="1" applyBorder="1" applyAlignment="1">
      <alignment horizontal="center" vertical="center"/>
      <protection/>
    </xf>
    <xf numFmtId="0" fontId="24" fillId="0" borderId="42" xfId="34" applyFont="1" applyBorder="1" applyAlignment="1">
      <alignment horizontal="center" vertical="center"/>
      <protection/>
    </xf>
    <xf numFmtId="0" fontId="25" fillId="0" borderId="36" xfId="0" applyFont="1" applyBorder="1" applyAlignment="1">
      <alignment horizontal="center" vertical="center"/>
    </xf>
    <xf numFmtId="0" fontId="25" fillId="0" borderId="0" xfId="0" applyFont="1" applyAlignment="1">
      <alignment horizontal="center" vertical="center"/>
    </xf>
    <xf numFmtId="0" fontId="25" fillId="0" borderId="39" xfId="0" applyFont="1" applyBorder="1" applyAlignment="1">
      <alignment horizontal="center" vertical="center"/>
    </xf>
    <xf numFmtId="0" fontId="26" fillId="12" borderId="4" xfId="0" applyFont="1" applyFill="1" applyBorder="1" applyAlignment="1">
      <alignment horizontal="center" vertical="center"/>
    </xf>
    <xf numFmtId="0" fontId="26" fillId="12" borderId="44" xfId="0" applyFont="1" applyFill="1" applyBorder="1" applyAlignment="1">
      <alignment horizontal="center" vertical="center"/>
    </xf>
    <xf numFmtId="0" fontId="26" fillId="12" borderId="51" xfId="0" applyFont="1" applyFill="1" applyBorder="1" applyAlignment="1">
      <alignment horizontal="center" vertical="center"/>
    </xf>
    <xf numFmtId="0" fontId="26" fillId="12" borderId="43" xfId="0" applyFont="1" applyFill="1" applyBorder="1" applyAlignment="1">
      <alignment horizontal="center" vertical="center"/>
    </xf>
    <xf numFmtId="0" fontId="26" fillId="7" borderId="0" xfId="0" applyFont="1" applyFill="1" applyAlignment="1">
      <alignment horizontal="center" vertical="center"/>
    </xf>
    <xf numFmtId="0" fontId="26" fillId="0" borderId="44" xfId="0" applyFont="1" applyBorder="1" applyAlignment="1">
      <alignment horizontal="center" vertical="center"/>
    </xf>
    <xf numFmtId="0" fontId="26" fillId="0" borderId="43" xfId="0" applyFont="1" applyBorder="1" applyAlignment="1">
      <alignment horizontal="center" vertical="center"/>
    </xf>
    <xf numFmtId="0" fontId="26" fillId="12" borderId="4" xfId="0" applyFont="1" applyFill="1" applyBorder="1" applyAlignment="1">
      <alignment horizontal="center" vertical="center" wrapText="1"/>
    </xf>
    <xf numFmtId="0" fontId="1" fillId="0" borderId="5" xfId="0" applyFont="1" applyBorder="1" applyAlignment="1">
      <alignment horizontal="center" vertical="center"/>
    </xf>
    <xf numFmtId="0" fontId="1" fillId="0" borderId="45" xfId="0" applyFont="1" applyBorder="1" applyAlignment="1">
      <alignment horizontal="center" vertical="center"/>
    </xf>
    <xf numFmtId="0" fontId="1" fillId="0" borderId="6" xfId="0" applyFont="1" applyBorder="1" applyAlignment="1">
      <alignment horizontal="center" vertical="center"/>
    </xf>
    <xf numFmtId="170" fontId="27" fillId="12" borderId="36" xfId="0" applyNumberFormat="1" applyFont="1" applyFill="1" applyBorder="1" applyAlignment="1">
      <alignment horizontal="center" vertical="center"/>
    </xf>
    <xf numFmtId="170" fontId="27" fillId="12" borderId="0" xfId="0" applyNumberFormat="1" applyFont="1" applyFill="1" applyAlignment="1">
      <alignment horizontal="center" vertical="center"/>
    </xf>
    <xf numFmtId="0" fontId="26" fillId="12" borderId="23" xfId="0" applyFont="1" applyFill="1" applyBorder="1" applyAlignment="1">
      <alignment horizontal="center" vertical="center"/>
    </xf>
    <xf numFmtId="0" fontId="26" fillId="12" borderId="26" xfId="0" applyFont="1" applyFill="1" applyBorder="1" applyAlignment="1">
      <alignment horizontal="center" vertical="center"/>
    </xf>
    <xf numFmtId="0" fontId="26" fillId="12" borderId="21" xfId="0" applyFont="1" applyFill="1" applyBorder="1" applyAlignment="1">
      <alignment horizontal="center" vertical="center"/>
    </xf>
    <xf numFmtId="0" fontId="26" fillId="12" borderId="28" xfId="0" applyFont="1" applyFill="1" applyBorder="1" applyAlignment="1">
      <alignment horizontal="center" vertical="center"/>
    </xf>
    <xf numFmtId="0" fontId="25" fillId="0" borderId="37" xfId="0" applyFont="1" applyBorder="1" applyAlignment="1">
      <alignment horizontal="center" vertical="center"/>
    </xf>
    <xf numFmtId="0" fontId="25" fillId="0" borderId="38" xfId="0" applyFont="1" applyBorder="1" applyAlignment="1">
      <alignment horizontal="center" vertical="center"/>
    </xf>
    <xf numFmtId="0" fontId="25" fillId="0" borderId="40" xfId="0" applyFont="1" applyBorder="1" applyAlignment="1">
      <alignment horizontal="center" vertical="center"/>
    </xf>
    <xf numFmtId="0" fontId="1" fillId="0" borderId="61" xfId="0" applyFont="1" applyBorder="1" applyAlignment="1">
      <alignment horizontal="center" vertical="center"/>
    </xf>
    <xf numFmtId="0" fontId="1" fillId="0" borderId="62" xfId="0" applyFont="1" applyBorder="1" applyAlignment="1">
      <alignment horizontal="center" vertical="center"/>
    </xf>
    <xf numFmtId="0" fontId="1" fillId="0" borderId="63" xfId="0" applyFont="1" applyBorder="1" applyAlignment="1">
      <alignment horizontal="center" vertical="center"/>
    </xf>
    <xf numFmtId="0" fontId="1" fillId="0" borderId="66" xfId="0" applyFont="1" applyBorder="1" applyAlignment="1">
      <alignment horizontal="center" vertical="center"/>
    </xf>
    <xf numFmtId="0" fontId="1" fillId="0" borderId="67" xfId="0" applyFont="1" applyBorder="1" applyAlignment="1">
      <alignment horizontal="center" vertical="center"/>
    </xf>
    <xf numFmtId="44" fontId="1" fillId="0" borderId="66" xfId="16" applyFont="1" applyFill="1" applyBorder="1" applyAlignment="1">
      <alignment horizontal="center" vertical="center"/>
    </xf>
    <xf numFmtId="44" fontId="1" fillId="0" borderId="67" xfId="16" applyFont="1" applyFill="1" applyBorder="1" applyAlignment="1">
      <alignment horizontal="center" vertical="center"/>
    </xf>
    <xf numFmtId="44" fontId="1" fillId="0" borderId="48" xfId="16" applyFont="1" applyFill="1" applyBorder="1" applyAlignment="1">
      <alignment horizontal="center" vertical="center"/>
    </xf>
    <xf numFmtId="0" fontId="36" fillId="14" borderId="36" xfId="0" applyFont="1" applyFill="1" applyBorder="1" applyAlignment="1">
      <alignment horizontal="center"/>
    </xf>
    <xf numFmtId="0" fontId="36" fillId="14" borderId="0" xfId="0" applyFont="1" applyFill="1" applyAlignment="1">
      <alignment horizontal="center"/>
    </xf>
    <xf numFmtId="0" fontId="36" fillId="14" borderId="39" xfId="0" applyFont="1" applyFill="1" applyBorder="1" applyAlignment="1">
      <alignment horizontal="center"/>
    </xf>
    <xf numFmtId="0" fontId="41" fillId="0" borderId="4" xfId="0" applyFont="1" applyBorder="1" applyAlignment="1">
      <alignment horizontal="left" vertical="center" wrapText="1"/>
    </xf>
    <xf numFmtId="0" fontId="41" fillId="0" borderId="4" xfId="0" applyFont="1" applyBorder="1" applyAlignment="1">
      <alignment horizontal="left" vertical="center"/>
    </xf>
    <xf numFmtId="0" fontId="1" fillId="0" borderId="48" xfId="0" applyFont="1" applyBorder="1" applyAlignment="1">
      <alignment horizontal="center" vertical="center"/>
    </xf>
    <xf numFmtId="0" fontId="13" fillId="35" borderId="4" xfId="0" applyFont="1" applyFill="1" applyBorder="1" applyAlignment="1">
      <alignment horizontal="center" vertical="center" wrapText="1"/>
    </xf>
    <xf numFmtId="0" fontId="13" fillId="11" borderId="4" xfId="0" applyFont="1" applyFill="1" applyBorder="1" applyAlignment="1">
      <alignment horizontal="center" vertical="center" wrapText="1"/>
    </xf>
    <xf numFmtId="0" fontId="147" fillId="0" borderId="4" xfId="0" applyFont="1" applyBorder="1" applyAlignment="1">
      <alignment horizontal="center" vertical="center"/>
    </xf>
    <xf numFmtId="0" fontId="147" fillId="7" borderId="4" xfId="0" applyFont="1" applyFill="1" applyBorder="1" applyAlignment="1">
      <alignment horizontal="center" vertical="center" wrapText="1"/>
    </xf>
    <xf numFmtId="0" fontId="147" fillId="7" borderId="4" xfId="0" applyFont="1" applyFill="1" applyBorder="1" applyAlignment="1">
      <alignment horizontal="center" vertical="center"/>
    </xf>
    <xf numFmtId="0" fontId="12" fillId="0" borderId="4" xfId="0" applyFont="1" applyBorder="1" applyAlignment="1">
      <alignment horizontal="center" wrapText="1"/>
    </xf>
    <xf numFmtId="1" fontId="14" fillId="35" borderId="4" xfId="0" applyNumberFormat="1" applyFont="1" applyFill="1" applyBorder="1" applyAlignment="1">
      <alignment horizontal="center" vertical="center" wrapText="1"/>
    </xf>
    <xf numFmtId="49" fontId="14" fillId="35" borderId="4" xfId="0" applyNumberFormat="1" applyFont="1" applyFill="1" applyBorder="1" applyAlignment="1">
      <alignment horizontal="center" vertical="center" wrapText="1"/>
    </xf>
    <xf numFmtId="2" fontId="14" fillId="35" borderId="4" xfId="0" applyNumberFormat="1" applyFont="1" applyFill="1" applyBorder="1" applyAlignment="1">
      <alignment horizontal="center" vertical="center" wrapText="1"/>
    </xf>
    <xf numFmtId="1" fontId="31" fillId="0" borderId="4" xfId="0" applyNumberFormat="1" applyFont="1" applyBorder="1" applyAlignment="1">
      <alignment horizontal="center" vertical="center" wrapText="1"/>
    </xf>
    <xf numFmtId="0" fontId="148" fillId="11" borderId="4" xfId="0" applyFont="1" applyFill="1" applyBorder="1" applyAlignment="1">
      <alignment horizontal="center" vertical="center" wrapText="1"/>
    </xf>
    <xf numFmtId="0" fontId="150" fillId="11" borderId="4" xfId="0" applyFont="1" applyFill="1" applyBorder="1" applyAlignment="1">
      <alignment horizontal="center" vertical="center"/>
    </xf>
    <xf numFmtId="0" fontId="151" fillId="11" borderId="4" xfId="0" applyFont="1" applyFill="1" applyBorder="1" applyAlignment="1">
      <alignment horizontal="center" vertical="center" wrapText="1"/>
    </xf>
    <xf numFmtId="0" fontId="149" fillId="11" borderId="4" xfId="0" applyFont="1" applyFill="1" applyBorder="1" applyAlignment="1">
      <alignment horizontal="center" vertical="center" wrapText="1"/>
    </xf>
    <xf numFmtId="0" fontId="0" fillId="0" borderId="4" xfId="0" applyBorder="1" applyAlignment="1">
      <alignment horizontal="left"/>
    </xf>
    <xf numFmtId="0" fontId="13" fillId="0" borderId="4" xfId="0" applyFont="1" applyBorder="1" applyAlignment="1">
      <alignment horizontal="center" vertical="center"/>
    </xf>
    <xf numFmtId="0" fontId="13" fillId="0" borderId="6" xfId="0" applyFont="1" applyBorder="1" applyAlignment="1">
      <alignment horizontal="center" vertical="center"/>
    </xf>
    <xf numFmtId="0" fontId="13" fillId="0" borderId="6" xfId="0" applyFont="1" applyBorder="1" applyAlignment="1">
      <alignment horizontal="center" vertical="center" wrapText="1"/>
    </xf>
    <xf numFmtId="0" fontId="23" fillId="0" borderId="44" xfId="0" applyFont="1" applyBorder="1" applyAlignment="1">
      <alignment horizontal="left" wrapText="1"/>
    </xf>
    <xf numFmtId="0" fontId="23" fillId="0" borderId="51" xfId="0" applyFont="1" applyBorder="1" applyAlignment="1">
      <alignment horizontal="left" wrapText="1"/>
    </xf>
    <xf numFmtId="0" fontId="23" fillId="0" borderId="43" xfId="0" applyFont="1" applyBorder="1" applyAlignment="1">
      <alignment horizontal="left" wrapText="1"/>
    </xf>
    <xf numFmtId="0" fontId="23" fillId="0" borderId="44" xfId="0" applyFont="1" applyBorder="1" applyAlignment="1">
      <alignment horizontal="center"/>
    </xf>
    <xf numFmtId="0" fontId="23" fillId="0" borderId="51" xfId="0" applyFont="1" applyBorder="1" applyAlignment="1">
      <alignment horizontal="center"/>
    </xf>
    <xf numFmtId="0" fontId="23" fillId="0" borderId="43" xfId="0" applyFont="1" applyBorder="1" applyAlignment="1">
      <alignment horizontal="center"/>
    </xf>
    <xf numFmtId="0" fontId="23" fillId="0" borderId="44" xfId="0" applyFont="1" applyBorder="1" applyAlignment="1">
      <alignment horizontal="center" wrapText="1"/>
    </xf>
    <xf numFmtId="0" fontId="23" fillId="0" borderId="51" xfId="0" applyFont="1" applyBorder="1" applyAlignment="1">
      <alignment horizontal="center" wrapText="1"/>
    </xf>
    <xf numFmtId="0" fontId="23" fillId="0" borderId="43" xfId="0" applyFont="1" applyBorder="1" applyAlignment="1">
      <alignment horizontal="center" wrapText="1"/>
    </xf>
    <xf numFmtId="0" fontId="23" fillId="0" borderId="4" xfId="0" applyFont="1" applyBorder="1" applyAlignment="1">
      <alignment horizontal="center" wrapText="1"/>
    </xf>
    <xf numFmtId="0" fontId="23" fillId="0" borderId="4" xfId="0" applyFont="1" applyBorder="1" applyAlignment="1">
      <alignment horizontal="center"/>
    </xf>
    <xf numFmtId="0" fontId="0" fillId="0" borderId="23" xfId="0" applyBorder="1" applyAlignment="1">
      <alignment horizontal="center"/>
    </xf>
    <xf numFmtId="0" fontId="0" fillId="0" borderId="26" xfId="0" applyBorder="1" applyAlignment="1">
      <alignment horizontal="center"/>
    </xf>
    <xf numFmtId="0" fontId="0" fillId="0" borderId="17" xfId="0" applyBorder="1" applyAlignment="1">
      <alignment horizontal="center"/>
    </xf>
    <xf numFmtId="0" fontId="0" fillId="0" borderId="27" xfId="0" applyBorder="1" applyAlignment="1">
      <alignment horizontal="center"/>
    </xf>
    <xf numFmtId="0" fontId="0" fillId="0" borderId="21" xfId="0" applyBorder="1" applyAlignment="1">
      <alignment horizontal="center"/>
    </xf>
    <xf numFmtId="0" fontId="0" fillId="0" borderId="28" xfId="0" applyBorder="1" applyAlignment="1">
      <alignment horizontal="center"/>
    </xf>
    <xf numFmtId="0" fontId="0" fillId="0" borderId="24" xfId="0" applyBorder="1" applyAlignment="1">
      <alignment horizontal="center"/>
    </xf>
    <xf numFmtId="0" fontId="0" fillId="0" borderId="0" xfId="0" applyAlignment="1">
      <alignment horizontal="center"/>
    </xf>
    <xf numFmtId="0" fontId="0" fillId="0" borderId="22" xfId="0" applyBorder="1" applyAlignment="1">
      <alignment horizontal="center"/>
    </xf>
    <xf numFmtId="0" fontId="13" fillId="35" borderId="64" xfId="0" applyFont="1" applyFill="1" applyBorder="1" applyAlignment="1">
      <alignment horizontal="center" vertical="center" wrapText="1"/>
    </xf>
    <xf numFmtId="0" fontId="13" fillId="35" borderId="51" xfId="0" applyFont="1" applyFill="1" applyBorder="1" applyAlignment="1">
      <alignment horizontal="center" vertical="center" wrapText="1"/>
    </xf>
    <xf numFmtId="0" fontId="13" fillId="35" borderId="43" xfId="0" applyFont="1" applyFill="1" applyBorder="1" applyAlignment="1">
      <alignment horizontal="center" vertical="center" wrapText="1"/>
    </xf>
    <xf numFmtId="0" fontId="13" fillId="11" borderId="21" xfId="0" applyFont="1" applyFill="1" applyBorder="1" applyAlignment="1">
      <alignment horizontal="center" vertical="center" wrapText="1"/>
    </xf>
    <xf numFmtId="0" fontId="13" fillId="11" borderId="22" xfId="0" applyFont="1" applyFill="1" applyBorder="1" applyAlignment="1">
      <alignment horizontal="center" vertical="center" wrapText="1"/>
    </xf>
    <xf numFmtId="0" fontId="147" fillId="0" borderId="5" xfId="0" applyFont="1" applyBorder="1" applyAlignment="1">
      <alignment horizontal="center" vertical="center"/>
    </xf>
    <xf numFmtId="0" fontId="147" fillId="7" borderId="6" xfId="0" applyFont="1" applyFill="1" applyBorder="1" applyAlignment="1">
      <alignment horizontal="center" vertical="center"/>
    </xf>
    <xf numFmtId="1" fontId="14" fillId="35" borderId="52" xfId="0" applyNumberFormat="1" applyFont="1" applyFill="1" applyBorder="1" applyAlignment="1">
      <alignment horizontal="center" vertical="center" wrapText="1"/>
    </xf>
    <xf numFmtId="1" fontId="14" fillId="35" borderId="59" xfId="0" applyNumberFormat="1" applyFont="1" applyFill="1" applyBorder="1" applyAlignment="1">
      <alignment horizontal="center" vertical="center" wrapText="1"/>
    </xf>
    <xf numFmtId="49" fontId="14" fillId="35" borderId="5" xfId="0" applyNumberFormat="1" applyFont="1" applyFill="1" applyBorder="1" applyAlignment="1">
      <alignment horizontal="center" vertical="center" wrapText="1"/>
    </xf>
    <xf numFmtId="49" fontId="14" fillId="35" borderId="6" xfId="0" applyNumberFormat="1" applyFont="1" applyFill="1" applyBorder="1" applyAlignment="1">
      <alignment horizontal="center" vertical="center" wrapText="1"/>
    </xf>
    <xf numFmtId="1" fontId="14" fillId="35" borderId="5" xfId="0" applyNumberFormat="1" applyFont="1" applyFill="1" applyBorder="1" applyAlignment="1">
      <alignment horizontal="center" vertical="center" wrapText="1"/>
    </xf>
    <xf numFmtId="1" fontId="14" fillId="35" borderId="6" xfId="0" applyNumberFormat="1" applyFont="1" applyFill="1" applyBorder="1" applyAlignment="1">
      <alignment horizontal="center" vertical="center" wrapText="1"/>
    </xf>
    <xf numFmtId="2" fontId="14" fillId="35" borderId="5" xfId="0" applyNumberFormat="1" applyFont="1" applyFill="1" applyBorder="1" applyAlignment="1">
      <alignment horizontal="center" vertical="center" wrapText="1"/>
    </xf>
    <xf numFmtId="2" fontId="14" fillId="35" borderId="6" xfId="0" applyNumberFormat="1" applyFont="1" applyFill="1" applyBorder="1" applyAlignment="1">
      <alignment horizontal="center" vertical="center" wrapText="1"/>
    </xf>
    <xf numFmtId="1" fontId="31" fillId="0" borderId="5" xfId="0" applyNumberFormat="1" applyFont="1" applyBorder="1" applyAlignment="1">
      <alignment horizontal="center" vertical="center" wrapText="1"/>
    </xf>
    <xf numFmtId="1" fontId="31" fillId="0" borderId="6" xfId="0" applyNumberFormat="1" applyFont="1" applyBorder="1" applyAlignment="1">
      <alignment horizontal="center" vertical="center" wrapText="1"/>
    </xf>
    <xf numFmtId="0" fontId="148" fillId="11" borderId="5" xfId="0" applyFont="1" applyFill="1" applyBorder="1" applyAlignment="1">
      <alignment horizontal="center" vertical="center" wrapText="1"/>
    </xf>
    <xf numFmtId="0" fontId="148" fillId="11" borderId="45" xfId="0" applyFont="1" applyFill="1" applyBorder="1" applyAlignment="1">
      <alignment horizontal="center" vertical="center" wrapText="1"/>
    </xf>
    <xf numFmtId="0" fontId="151" fillId="11" borderId="5" xfId="0" applyFont="1" applyFill="1" applyBorder="1" applyAlignment="1">
      <alignment horizontal="center" vertical="center" wrapText="1"/>
    </xf>
    <xf numFmtId="0" fontId="149" fillId="11" borderId="5" xfId="0" applyFont="1" applyFill="1" applyBorder="1" applyAlignment="1">
      <alignment horizontal="center" vertical="center" wrapText="1"/>
    </xf>
    <xf numFmtId="1" fontId="31" fillId="0" borderId="45" xfId="0" applyNumberFormat="1" applyFont="1" applyBorder="1" applyAlignment="1">
      <alignment horizontal="center" vertical="center" wrapText="1"/>
    </xf>
    <xf numFmtId="0" fontId="13" fillId="0" borderId="4" xfId="0" applyFont="1" applyBorder="1" applyAlignment="1">
      <alignment horizontal="center" vertical="center" wrapText="1"/>
    </xf>
    <xf numFmtId="0" fontId="23" fillId="0" borderId="23" xfId="0" applyFont="1" applyBorder="1" applyAlignment="1">
      <alignment horizontal="left" wrapText="1"/>
    </xf>
    <xf numFmtId="0" fontId="23" fillId="0" borderId="24" xfId="0" applyFont="1" applyBorder="1" applyAlignment="1">
      <alignment horizontal="left" wrapText="1"/>
    </xf>
    <xf numFmtId="0" fontId="23" fillId="0" borderId="26" xfId="0" applyFont="1" applyBorder="1" applyAlignment="1">
      <alignment horizontal="left" wrapText="1"/>
    </xf>
    <xf numFmtId="0" fontId="23" fillId="0" borderId="23" xfId="0" applyFont="1" applyBorder="1" applyAlignment="1">
      <alignment horizontal="center"/>
    </xf>
    <xf numFmtId="0" fontId="23" fillId="0" borderId="24" xfId="0" applyFont="1" applyBorder="1" applyAlignment="1">
      <alignment horizontal="center"/>
    </xf>
    <xf numFmtId="0" fontId="23" fillId="0" borderId="26" xfId="0" applyFont="1" applyBorder="1" applyAlignment="1">
      <alignment horizontal="center"/>
    </xf>
    <xf numFmtId="0" fontId="23" fillId="0" borderId="23" xfId="0" applyFont="1" applyBorder="1" applyAlignment="1">
      <alignment horizontal="center" wrapText="1"/>
    </xf>
    <xf numFmtId="0" fontId="23" fillId="0" borderId="24" xfId="0" applyFont="1" applyBorder="1" applyAlignment="1">
      <alignment horizontal="center" wrapText="1"/>
    </xf>
    <xf numFmtId="0" fontId="23" fillId="0" borderId="26" xfId="0" applyFont="1" applyBorder="1" applyAlignment="1">
      <alignment horizontal="center" wrapText="1"/>
    </xf>
    <xf numFmtId="0" fontId="23" fillId="0" borderId="5" xfId="0" applyFont="1" applyBorder="1" applyAlignment="1">
      <alignment horizontal="center" wrapText="1"/>
    </xf>
    <xf numFmtId="0" fontId="23" fillId="0" borderId="5" xfId="0" applyFont="1" applyBorder="1" applyAlignment="1">
      <alignment horizont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11" xfId="0" applyFont="1" applyBorder="1" applyAlignment="1">
      <alignment horizontal="center" vertical="center"/>
    </xf>
    <xf numFmtId="0" fontId="11" fillId="7" borderId="9" xfId="0" applyFont="1" applyFill="1" applyBorder="1" applyAlignment="1">
      <alignment horizontal="center" vertical="center" wrapText="1"/>
    </xf>
    <xf numFmtId="0" fontId="11" fillId="7" borderId="4" xfId="0" applyFont="1" applyFill="1" applyBorder="1" applyAlignment="1">
      <alignment horizontal="center" vertical="center" wrapText="1"/>
    </xf>
    <xf numFmtId="0" fontId="11" fillId="7" borderId="13" xfId="0" applyFont="1" applyFill="1" applyBorder="1" applyAlignment="1">
      <alignment horizontal="center" vertical="center" wrapText="1"/>
    </xf>
    <xf numFmtId="0" fontId="42" fillId="7" borderId="4" xfId="0" applyFont="1" applyFill="1" applyBorder="1" applyAlignment="1">
      <alignment horizontal="center" vertical="center" wrapText="1"/>
    </xf>
    <xf numFmtId="0" fontId="42" fillId="7" borderId="5" xfId="0" applyFont="1" applyFill="1" applyBorder="1" applyAlignment="1">
      <alignment horizontal="center" vertical="center" wrapText="1"/>
    </xf>
    <xf numFmtId="0" fontId="42" fillId="0" borderId="45" xfId="0" applyFont="1" applyBorder="1" applyAlignment="1">
      <alignment horizontal="center" vertical="center" wrapText="1"/>
    </xf>
    <xf numFmtId="0" fontId="125" fillId="0" borderId="0" xfId="0" applyFont="1" applyAlignment="1">
      <alignment horizontal="center" vertical="center" wrapText="1"/>
    </xf>
    <xf numFmtId="0" fontId="145" fillId="34" borderId="4" xfId="0" applyFont="1" applyFill="1" applyBorder="1" applyAlignment="1">
      <alignment horizontal="center" vertical="center" wrapText="1"/>
    </xf>
    <xf numFmtId="0" fontId="146" fillId="0" borderId="4" xfId="0" applyFont="1" applyBorder="1" applyAlignment="1">
      <alignment horizontal="center" vertical="center" wrapText="1"/>
    </xf>
    <xf numFmtId="0" fontId="0" fillId="0" borderId="44" xfId="0" applyFont="1" applyBorder="1" applyAlignment="1">
      <alignment horizontal="center" vertical="center" wrapText="1"/>
    </xf>
    <xf numFmtId="0" fontId="0" fillId="0" borderId="51" xfId="0" applyFont="1" applyBorder="1" applyAlignment="1">
      <alignment horizontal="center" vertical="center" wrapText="1"/>
    </xf>
    <xf numFmtId="0" fontId="0" fillId="0" borderId="43" xfId="0" applyFont="1" applyBorder="1" applyAlignment="1">
      <alignment horizontal="center" vertical="center" wrapText="1"/>
    </xf>
    <xf numFmtId="0" fontId="125" fillId="0" borderId="4" xfId="0" applyFont="1" applyBorder="1" applyAlignment="1">
      <alignment horizontal="center" vertical="center" wrapText="1"/>
    </xf>
    <xf numFmtId="0" fontId="0" fillId="0" borderId="4" xfId="0" applyFont="1" applyBorder="1" applyAlignment="1">
      <alignment horizontal="center" vertical="center" wrapText="1"/>
    </xf>
    <xf numFmtId="0" fontId="0" fillId="0" borderId="4" xfId="0" applyFont="1" applyBorder="1" applyAlignment="1">
      <alignment horizontal="center" vertical="center" wrapText="1"/>
    </xf>
    <xf numFmtId="0" fontId="18" fillId="0" borderId="13" xfId="0" applyFont="1" applyBorder="1" applyAlignment="1">
      <alignment horizontal="center" vertical="center"/>
    </xf>
    <xf numFmtId="0" fontId="18" fillId="0" borderId="68" xfId="0" applyFont="1" applyBorder="1" applyAlignment="1">
      <alignment horizontal="center" vertical="center"/>
    </xf>
    <xf numFmtId="0" fontId="42" fillId="0" borderId="9" xfId="0" applyFont="1" applyBorder="1" applyAlignment="1">
      <alignment horizontal="center" vertical="center" wrapText="1"/>
    </xf>
    <xf numFmtId="0" fontId="42" fillId="0" borderId="52" xfId="0" applyFont="1" applyBorder="1" applyAlignment="1">
      <alignment horizontal="center" vertical="center" wrapText="1"/>
    </xf>
    <xf numFmtId="171" fontId="42" fillId="0" borderId="4" xfId="0" applyNumberFormat="1" applyFont="1" applyBorder="1" applyAlignment="1">
      <alignment horizontal="center" vertical="center" wrapText="1"/>
    </xf>
    <xf numFmtId="171" fontId="42" fillId="0" borderId="5" xfId="0" applyNumberFormat="1" applyFont="1" applyBorder="1" applyAlignment="1">
      <alignment horizontal="center" vertical="center" wrapText="1"/>
    </xf>
    <xf numFmtId="0" fontId="91" fillId="0" borderId="4" xfId="0" applyFont="1" applyBorder="1" applyAlignment="1">
      <alignment horizontal="left" vertical="center"/>
    </xf>
    <xf numFmtId="0" fontId="86" fillId="0" borderId="4" xfId="0" applyFont="1" applyBorder="1" applyAlignment="1">
      <alignment horizontal="center" vertical="center"/>
    </xf>
    <xf numFmtId="168" fontId="76" fillId="0" borderId="4" xfId="0" applyNumberFormat="1" applyFont="1" applyBorder="1" applyAlignment="1">
      <alignment horizontal="center" vertical="center"/>
    </xf>
    <xf numFmtId="0" fontId="91" fillId="0" borderId="4" xfId="0" applyFont="1" applyBorder="1" applyAlignment="1">
      <alignment horizontal="center" vertical="center"/>
    </xf>
    <xf numFmtId="0" fontId="104" fillId="0" borderId="4" xfId="0" applyFont="1" applyBorder="1" applyAlignment="1">
      <alignment horizontal="left" vertical="center"/>
    </xf>
    <xf numFmtId="0" fontId="104" fillId="0" borderId="4" xfId="0" applyFont="1" applyBorder="1" applyAlignment="1">
      <alignment horizontal="center" vertical="center"/>
    </xf>
    <xf numFmtId="0" fontId="91" fillId="0" borderId="0" xfId="0" applyFont="1" applyAlignment="1">
      <alignment horizontal="center"/>
    </xf>
    <xf numFmtId="0" fontId="91" fillId="0" borderId="6" xfId="0" applyFont="1" applyBorder="1" applyAlignment="1">
      <alignment horizontal="left" vertical="center"/>
    </xf>
    <xf numFmtId="0" fontId="93" fillId="0" borderId="44" xfId="0" applyFont="1" applyBorder="1" applyAlignment="1">
      <alignment horizontal="center"/>
    </xf>
    <xf numFmtId="0" fontId="93" fillId="0" borderId="51" xfId="0" applyFont="1" applyBorder="1" applyAlignment="1">
      <alignment horizontal="center"/>
    </xf>
    <xf numFmtId="168" fontId="76" fillId="19" borderId="4" xfId="0" applyNumberFormat="1" applyFont="1" applyFill="1" applyBorder="1" applyAlignment="1">
      <alignment horizontal="center" vertical="center"/>
    </xf>
    <xf numFmtId="43" fontId="86" fillId="0" borderId="44" xfId="18" applyFont="1" applyFill="1" applyBorder="1" applyAlignment="1">
      <alignment horizontal="left" vertical="center"/>
    </xf>
    <xf numFmtId="43" fontId="86" fillId="0" borderId="51" xfId="18" applyFont="1" applyFill="1" applyBorder="1" applyAlignment="1">
      <alignment horizontal="left" vertical="center"/>
    </xf>
    <xf numFmtId="43" fontId="86" fillId="0" borderId="43" xfId="18" applyFont="1" applyFill="1" applyBorder="1" applyAlignment="1">
      <alignment horizontal="left" vertical="center"/>
    </xf>
    <xf numFmtId="0" fontId="86" fillId="0" borderId="44" xfId="0" applyFont="1" applyBorder="1" applyAlignment="1">
      <alignment horizontal="center" vertical="center"/>
    </xf>
    <xf numFmtId="0" fontId="86" fillId="0" borderId="43" xfId="0" applyFont="1" applyBorder="1" applyAlignment="1">
      <alignment horizontal="center" vertical="center"/>
    </xf>
    <xf numFmtId="49" fontId="86" fillId="0" borderId="0" xfId="0" applyNumberFormat="1" applyFont="1" applyAlignment="1">
      <alignment horizontal="left" vertical="center" wrapText="1"/>
    </xf>
    <xf numFmtId="0" fontId="92" fillId="28" borderId="0" xfId="0" applyFont="1" applyFill="1" applyAlignment="1">
      <alignment horizontal="center" vertical="center"/>
    </xf>
    <xf numFmtId="0" fontId="92" fillId="28" borderId="0" xfId="0" applyFont="1" applyFill="1" applyAlignment="1">
      <alignment horizontal="center"/>
    </xf>
    <xf numFmtId="0" fontId="92" fillId="7" borderId="0" xfId="0" applyFont="1" applyFill="1" applyAlignment="1">
      <alignment horizontal="center" vertical="center"/>
    </xf>
    <xf numFmtId="0" fontId="92" fillId="28" borderId="51" xfId="0" applyFont="1" applyFill="1" applyBorder="1" applyAlignment="1">
      <alignment horizontal="center" vertical="center"/>
    </xf>
    <xf numFmtId="0" fontId="92" fillId="28" borderId="43" xfId="0" applyFont="1" applyFill="1" applyBorder="1" applyAlignment="1">
      <alignment horizontal="center" vertical="center"/>
    </xf>
    <xf numFmtId="0" fontId="92" fillId="28" borderId="44" xfId="0" applyFont="1" applyFill="1" applyBorder="1" applyAlignment="1">
      <alignment horizontal="center" vertical="center" wrapText="1"/>
    </xf>
    <xf numFmtId="0" fontId="92" fillId="28" borderId="51" xfId="0" applyFont="1" applyFill="1" applyBorder="1" applyAlignment="1">
      <alignment horizontal="center" vertical="center" wrapText="1"/>
    </xf>
    <xf numFmtId="0" fontId="92" fillId="28" borderId="43" xfId="0" applyFont="1" applyFill="1" applyBorder="1" applyAlignment="1">
      <alignment horizontal="center" vertical="center" wrapText="1"/>
    </xf>
    <xf numFmtId="0" fontId="92" fillId="7" borderId="17" xfId="0" applyFont="1" applyFill="1" applyBorder="1" applyAlignment="1">
      <alignment horizontal="center" vertical="center"/>
    </xf>
    <xf numFmtId="49" fontId="86" fillId="0" borderId="0" xfId="0" applyNumberFormat="1" applyFont="1" applyAlignment="1">
      <alignment horizontal="right" vertical="center" wrapText="1"/>
    </xf>
    <xf numFmtId="0" fontId="92" fillId="28" borderId="36" xfId="0" applyFont="1" applyFill="1" applyBorder="1" applyAlignment="1">
      <alignment horizontal="center" vertical="center"/>
    </xf>
    <xf numFmtId="0" fontId="98" fillId="7" borderId="0" xfId="0" applyFont="1" applyFill="1" applyAlignment="1">
      <alignment horizontal="center" vertical="center"/>
    </xf>
    <xf numFmtId="0" fontId="98" fillId="7" borderId="27" xfId="0" applyFont="1" applyFill="1" applyBorder="1" applyAlignment="1">
      <alignment horizontal="center" vertical="center"/>
    </xf>
    <xf numFmtId="0" fontId="92" fillId="28" borderId="44" xfId="0" applyFont="1" applyFill="1" applyBorder="1" applyAlignment="1">
      <alignment horizontal="center" vertical="center"/>
    </xf>
    <xf numFmtId="0" fontId="94" fillId="28" borderId="0" xfId="0" applyFont="1" applyFill="1" applyAlignment="1">
      <alignment horizontal="left" vertical="center"/>
    </xf>
    <xf numFmtId="49" fontId="86" fillId="0" borderId="36" xfId="0" applyNumberFormat="1" applyFont="1" applyBorder="1" applyAlignment="1">
      <alignment horizontal="right" vertical="center" wrapText="1"/>
    </xf>
    <xf numFmtId="49" fontId="86" fillId="0" borderId="0" xfId="0" applyNumberFormat="1" applyFont="1" applyAlignment="1">
      <alignment vertical="center" wrapText="1"/>
    </xf>
    <xf numFmtId="0" fontId="92" fillId="0" borderId="0" xfId="0" applyFont="1" applyAlignment="1">
      <alignment horizontal="center" vertical="center"/>
    </xf>
    <xf numFmtId="49" fontId="86" fillId="0" borderId="0" xfId="0" applyNumberFormat="1" applyFont="1" applyAlignment="1">
      <alignment horizontal="center" vertical="center" wrapText="1"/>
    </xf>
    <xf numFmtId="0" fontId="96" fillId="0" borderId="0" xfId="0" applyFont="1" applyAlignment="1">
      <alignment horizontal="left" vertical="center" wrapText="1"/>
    </xf>
    <xf numFmtId="0" fontId="92" fillId="28" borderId="4" xfId="0" applyFont="1" applyFill="1" applyBorder="1" applyAlignment="1">
      <alignment horizontal="center" vertical="center"/>
    </xf>
    <xf numFmtId="0" fontId="88" fillId="0" borderId="0" xfId="0" applyFont="1" applyAlignment="1">
      <alignment horizontal="center" vertical="center" wrapText="1"/>
    </xf>
    <xf numFmtId="0" fontId="88" fillId="28" borderId="36" xfId="0" applyFont="1" applyFill="1" applyBorder="1" applyAlignment="1">
      <alignment horizontal="center" wrapText="1"/>
    </xf>
    <xf numFmtId="0" fontId="88" fillId="28" borderId="0" xfId="0" applyFont="1" applyFill="1" applyAlignment="1">
      <alignment horizontal="center" wrapText="1"/>
    </xf>
    <xf numFmtId="0" fontId="98" fillId="28" borderId="0" xfId="0" applyFont="1" applyFill="1" applyAlignment="1">
      <alignment horizontal="center" vertical="center"/>
    </xf>
    <xf numFmtId="0" fontId="92" fillId="17" borderId="0" xfId="0" applyFont="1" applyFill="1" applyAlignment="1">
      <alignment horizontal="center" vertical="center"/>
    </xf>
    <xf numFmtId="0" fontId="92" fillId="17" borderId="44" xfId="0" applyFont="1" applyFill="1" applyBorder="1" applyAlignment="1">
      <alignment horizontal="center" vertical="center"/>
    </xf>
    <xf numFmtId="0" fontId="92" fillId="17" borderId="51" xfId="0" applyFont="1" applyFill="1" applyBorder="1" applyAlignment="1">
      <alignment horizontal="center" vertical="center"/>
    </xf>
    <xf numFmtId="0" fontId="92" fillId="17" borderId="43" xfId="0" applyFont="1" applyFill="1" applyBorder="1" applyAlignment="1">
      <alignment horizontal="center" vertical="center"/>
    </xf>
    <xf numFmtId="0" fontId="88" fillId="0" borderId="0" xfId="0" applyFont="1" applyAlignment="1">
      <alignment horizontal="center" wrapText="1"/>
    </xf>
    <xf numFmtId="0" fontId="92" fillId="17" borderId="36" xfId="0" applyFont="1" applyFill="1" applyBorder="1" applyAlignment="1">
      <alignment horizontal="center" vertical="center"/>
    </xf>
    <xf numFmtId="0" fontId="88" fillId="27" borderId="0" xfId="0" applyFont="1" applyFill="1" applyAlignment="1">
      <alignment horizontal="right" vertical="center" wrapText="1"/>
    </xf>
    <xf numFmtId="0" fontId="88" fillId="27" borderId="0" xfId="0" applyFont="1" applyFill="1" applyAlignment="1">
      <alignment horizontal="left" vertical="center" wrapText="1"/>
    </xf>
    <xf numFmtId="49" fontId="86" fillId="0" borderId="24" xfId="0" applyNumberFormat="1" applyFont="1" applyBorder="1" applyAlignment="1">
      <alignment horizontal="left" vertical="center" wrapText="1"/>
    </xf>
    <xf numFmtId="0" fontId="80" fillId="7" borderId="22" xfId="0" applyFont="1" applyFill="1" applyBorder="1" applyAlignment="1">
      <alignment horizontal="center" vertical="center"/>
    </xf>
    <xf numFmtId="49" fontId="86" fillId="0" borderId="36" xfId="0" applyNumberFormat="1" applyFont="1" applyBorder="1" applyAlignment="1" quotePrefix="1">
      <alignment horizontal="center" vertical="center" wrapText="1"/>
    </xf>
    <xf numFmtId="49" fontId="86" fillId="0" borderId="0" xfId="0" applyNumberFormat="1" applyFont="1" applyAlignment="1" quotePrefix="1">
      <alignment horizontal="center" vertical="center" wrapText="1"/>
    </xf>
    <xf numFmtId="49" fontId="86" fillId="0" borderId="24" xfId="0" applyNumberFormat="1" applyFont="1" applyBorder="1" applyAlignment="1">
      <alignment horizontal="center" vertical="center" wrapText="1"/>
    </xf>
    <xf numFmtId="0" fontId="80" fillId="7" borderId="0" xfId="40" applyFont="1" applyFill="1" applyAlignment="1">
      <alignment horizontal="center" vertical="center" wrapText="1"/>
      <protection/>
    </xf>
    <xf numFmtId="0" fontId="95" fillId="7" borderId="9" xfId="40" applyFont="1" applyFill="1" applyBorder="1" applyAlignment="1">
      <alignment horizontal="center" vertical="center" wrapText="1"/>
      <protection/>
    </xf>
    <xf numFmtId="0" fontId="95" fillId="7" borderId="4" xfId="40" applyFont="1" applyFill="1" applyBorder="1" applyAlignment="1">
      <alignment horizontal="center" vertical="center" wrapText="1"/>
      <protection/>
    </xf>
    <xf numFmtId="0" fontId="95" fillId="7" borderId="4" xfId="40" applyFont="1" applyFill="1" applyBorder="1" applyAlignment="1">
      <alignment horizontal="left" vertical="center"/>
      <protection/>
    </xf>
    <xf numFmtId="169" fontId="95" fillId="7" borderId="4" xfId="40" applyNumberFormat="1" applyFont="1" applyFill="1" applyBorder="1" applyAlignment="1">
      <alignment horizontal="center" vertical="center" wrapText="1"/>
      <protection/>
    </xf>
    <xf numFmtId="169" fontId="95" fillId="7" borderId="13" xfId="40" applyNumberFormat="1" applyFont="1" applyFill="1" applyBorder="1" applyAlignment="1">
      <alignment horizontal="center" vertical="center" wrapText="1"/>
      <protection/>
    </xf>
    <xf numFmtId="0" fontId="95" fillId="7" borderId="4" xfId="40" applyFont="1" applyFill="1" applyBorder="1" applyAlignment="1">
      <alignment horizontal="left" vertical="center" wrapText="1"/>
      <protection/>
    </xf>
    <xf numFmtId="0" fontId="95" fillId="7" borderId="44" xfId="40" applyFont="1" applyFill="1" applyBorder="1" applyAlignment="1">
      <alignment horizontal="center" vertical="center" wrapText="1"/>
      <protection/>
    </xf>
    <xf numFmtId="0" fontId="95" fillId="7" borderId="43" xfId="40" applyFont="1" applyFill="1" applyBorder="1" applyAlignment="1">
      <alignment horizontal="center" vertical="center" wrapText="1"/>
      <protection/>
    </xf>
    <xf numFmtId="0" fontId="109" fillId="0" borderId="44" xfId="0" applyFont="1" applyBorder="1" applyAlignment="1">
      <alignment horizontal="center" vertical="center"/>
    </xf>
    <xf numFmtId="0" fontId="109" fillId="0" borderId="51" xfId="0" applyFont="1" applyBorder="1" applyAlignment="1">
      <alignment horizontal="center" vertical="center"/>
    </xf>
    <xf numFmtId="0" fontId="109" fillId="0" borderId="43" xfId="0" applyFont="1" applyBorder="1" applyAlignment="1">
      <alignment horizontal="center" vertical="center"/>
    </xf>
    <xf numFmtId="0" fontId="109" fillId="0" borderId="4" xfId="0" applyFont="1" applyBorder="1" applyAlignment="1">
      <alignment horizontal="center" vertical="center"/>
    </xf>
    <xf numFmtId="1" fontId="95" fillId="7" borderId="4" xfId="40" applyNumberFormat="1" applyFont="1" applyFill="1" applyBorder="1" applyAlignment="1">
      <alignment horizontal="center" vertical="center" wrapText="1"/>
      <protection/>
    </xf>
    <xf numFmtId="1" fontId="95" fillId="7" borderId="13" xfId="40" applyNumberFormat="1" applyFont="1" applyFill="1" applyBorder="1" applyAlignment="1">
      <alignment horizontal="center" vertical="center" wrapText="1"/>
      <protection/>
    </xf>
    <xf numFmtId="0" fontId="83" fillId="7" borderId="0" xfId="0" applyFont="1" applyFill="1" applyAlignment="1">
      <alignment horizontal="center" vertical="center"/>
    </xf>
    <xf numFmtId="0" fontId="77" fillId="31" borderId="0" xfId="40" applyFont="1" applyFill="1" applyAlignment="1">
      <alignment horizontal="center"/>
      <protection/>
    </xf>
    <xf numFmtId="169" fontId="95" fillId="7" borderId="44" xfId="40" applyNumberFormat="1" applyFont="1" applyFill="1" applyBorder="1" applyAlignment="1">
      <alignment horizontal="center" vertical="center" wrapText="1"/>
      <protection/>
    </xf>
    <xf numFmtId="169" fontId="95" fillId="7" borderId="51" xfId="40" applyNumberFormat="1" applyFont="1" applyFill="1" applyBorder="1" applyAlignment="1">
      <alignment horizontal="center" vertical="center" wrapText="1"/>
      <protection/>
    </xf>
    <xf numFmtId="169" fontId="95" fillId="7" borderId="43" xfId="40" applyNumberFormat="1" applyFont="1" applyFill="1" applyBorder="1" applyAlignment="1">
      <alignment horizontal="center" vertical="center" wrapText="1"/>
      <protection/>
    </xf>
    <xf numFmtId="0" fontId="80" fillId="7" borderId="0" xfId="0" applyFont="1" applyFill="1" applyAlignment="1">
      <alignment horizontal="center"/>
    </xf>
    <xf numFmtId="0" fontId="95" fillId="7" borderId="13" xfId="40" applyFont="1" applyFill="1" applyBorder="1" applyAlignment="1">
      <alignment horizontal="center" vertical="center" wrapText="1"/>
      <protection/>
    </xf>
    <xf numFmtId="0" fontId="109" fillId="0" borderId="66" xfId="0" applyFont="1" applyBorder="1" applyAlignment="1">
      <alignment horizontal="center" vertical="center"/>
    </xf>
    <xf numFmtId="0" fontId="109" fillId="0" borderId="67" xfId="0" applyFont="1" applyBorder="1" applyAlignment="1">
      <alignment horizontal="center" vertical="center"/>
    </xf>
    <xf numFmtId="0" fontId="109" fillId="0" borderId="16" xfId="0" applyFont="1" applyBorder="1" applyAlignment="1">
      <alignment horizontal="center" vertical="center"/>
    </xf>
    <xf numFmtId="0" fontId="95" fillId="7" borderId="66" xfId="40" applyFont="1" applyFill="1" applyBorder="1" applyAlignment="1">
      <alignment horizontal="center" vertical="center"/>
      <protection/>
    </xf>
    <xf numFmtId="0" fontId="95" fillId="7" borderId="67" xfId="40" applyFont="1" applyFill="1" applyBorder="1" applyAlignment="1">
      <alignment horizontal="center" vertical="center"/>
      <protection/>
    </xf>
    <xf numFmtId="172" fontId="95" fillId="7" borderId="4" xfId="40" applyNumberFormat="1" applyFont="1" applyFill="1" applyBorder="1" applyAlignment="1">
      <alignment horizontal="center" vertical="center"/>
      <protection/>
    </xf>
    <xf numFmtId="0" fontId="95" fillId="7" borderId="59" xfId="40" applyFont="1" applyFill="1" applyBorder="1" applyAlignment="1">
      <alignment horizontal="left" vertical="center" wrapText="1"/>
      <protection/>
    </xf>
    <xf numFmtId="0" fontId="95" fillId="7" borderId="6" xfId="40" applyFont="1" applyFill="1" applyBorder="1" applyAlignment="1">
      <alignment horizontal="left" vertical="center" wrapText="1"/>
      <protection/>
    </xf>
    <xf numFmtId="0" fontId="95" fillId="7" borderId="69" xfId="40" applyFont="1" applyFill="1" applyBorder="1" applyAlignment="1">
      <alignment horizontal="left" vertical="center" wrapText="1"/>
      <protection/>
    </xf>
    <xf numFmtId="0" fontId="95" fillId="7" borderId="9" xfId="40" applyFont="1" applyFill="1" applyBorder="1" applyAlignment="1">
      <alignment horizontal="left" vertical="center" wrapText="1"/>
      <protection/>
    </xf>
    <xf numFmtId="0" fontId="95" fillId="7" borderId="13" xfId="40" applyFont="1" applyFill="1" applyBorder="1" applyAlignment="1">
      <alignment horizontal="left" vertical="center" wrapText="1"/>
      <protection/>
    </xf>
    <xf numFmtId="0" fontId="77" fillId="7" borderId="16" xfId="40" applyFont="1" applyFill="1" applyBorder="1" applyAlignment="1">
      <alignment horizontal="center" vertical="center" wrapText="1"/>
      <protection/>
    </xf>
    <xf numFmtId="0" fontId="77" fillId="7" borderId="16" xfId="0" applyFont="1" applyFill="1" applyBorder="1" applyAlignment="1">
      <alignment horizontal="center"/>
    </xf>
    <xf numFmtId="0" fontId="77" fillId="7" borderId="0" xfId="0" applyFont="1" applyFill="1" applyAlignment="1">
      <alignment horizontal="center"/>
    </xf>
    <xf numFmtId="0" fontId="78" fillId="7" borderId="0" xfId="40" applyFont="1" applyFill="1" applyAlignment="1">
      <alignment horizontal="center" vertical="center" wrapText="1"/>
      <protection/>
    </xf>
    <xf numFmtId="0" fontId="78" fillId="7" borderId="0" xfId="0" applyFont="1" applyFill="1" applyAlignment="1">
      <alignment horizontal="center"/>
    </xf>
    <xf numFmtId="0" fontId="61" fillId="7" borderId="4" xfId="40" applyFont="1" applyFill="1" applyBorder="1" applyAlignment="1">
      <alignment horizontal="center" vertical="center" wrapText="1"/>
      <protection/>
    </xf>
    <xf numFmtId="0" fontId="61" fillId="7" borderId="13" xfId="40" applyFont="1" applyFill="1" applyBorder="1" applyAlignment="1">
      <alignment horizontal="center" vertical="center" wrapText="1"/>
      <protection/>
    </xf>
    <xf numFmtId="0" fontId="62" fillId="0" borderId="66" xfId="0" applyFont="1" applyBorder="1" applyAlignment="1">
      <alignment horizontal="center"/>
    </xf>
    <xf numFmtId="0" fontId="62" fillId="0" borderId="67" xfId="0" applyFont="1" applyBorder="1" applyAlignment="1">
      <alignment horizontal="center"/>
    </xf>
    <xf numFmtId="0" fontId="62" fillId="0" borderId="70" xfId="0" applyFont="1" applyBorder="1" applyAlignment="1">
      <alignment horizontal="center"/>
    </xf>
    <xf numFmtId="172" fontId="60" fillId="7" borderId="61" xfId="40" applyNumberFormat="1" applyFont="1" applyFill="1" applyBorder="1" applyAlignment="1">
      <alignment horizontal="right" vertical="center"/>
      <protection/>
    </xf>
    <xf numFmtId="172" fontId="60" fillId="7" borderId="62" xfId="40" applyNumberFormat="1" applyFont="1" applyFill="1" applyBorder="1" applyAlignment="1">
      <alignment horizontal="right" vertical="center"/>
      <protection/>
    </xf>
    <xf numFmtId="0" fontId="60" fillId="7" borderId="71" xfId="40" applyFont="1" applyFill="1" applyBorder="1" applyAlignment="1">
      <alignment horizontal="left" vertical="center"/>
      <protection/>
    </xf>
    <xf numFmtId="0" fontId="61" fillId="7" borderId="72" xfId="0" applyFont="1" applyFill="1" applyBorder="1" applyAlignment="1">
      <alignment vertical="center"/>
    </xf>
    <xf numFmtId="0" fontId="61" fillId="7" borderId="73" xfId="0" applyFont="1" applyFill="1" applyBorder="1" applyAlignment="1">
      <alignment vertical="center"/>
    </xf>
    <xf numFmtId="0" fontId="60" fillId="7" borderId="59" xfId="40" applyFont="1" applyFill="1" applyBorder="1" applyAlignment="1">
      <alignment horizontal="left" vertical="center" wrapText="1"/>
      <protection/>
    </xf>
    <xf numFmtId="0" fontId="60" fillId="7" borderId="6" xfId="40" applyFont="1" applyFill="1" applyBorder="1" applyAlignment="1">
      <alignment horizontal="left" vertical="center" wrapText="1"/>
      <protection/>
    </xf>
    <xf numFmtId="0" fontId="60" fillId="7" borderId="69" xfId="40" applyFont="1" applyFill="1" applyBorder="1" applyAlignment="1">
      <alignment horizontal="left" vertical="center" wrapText="1"/>
      <protection/>
    </xf>
    <xf numFmtId="0" fontId="60" fillId="7" borderId="9" xfId="40" applyFont="1" applyFill="1" applyBorder="1" applyAlignment="1">
      <alignment horizontal="left" vertical="center" wrapText="1"/>
      <protection/>
    </xf>
    <xf numFmtId="0" fontId="60" fillId="7" borderId="4" xfId="40" applyFont="1" applyFill="1" applyBorder="1" applyAlignment="1">
      <alignment horizontal="left" vertical="center" wrapText="1"/>
      <protection/>
    </xf>
    <xf numFmtId="0" fontId="60" fillId="7" borderId="13" xfId="40" applyFont="1" applyFill="1" applyBorder="1" applyAlignment="1">
      <alignment horizontal="left" vertical="center" wrapText="1"/>
      <protection/>
    </xf>
    <xf numFmtId="0" fontId="61" fillId="7" borderId="16" xfId="40" applyFont="1" applyFill="1" applyBorder="1" applyAlignment="1">
      <alignment horizontal="center" vertical="center" wrapText="1"/>
      <protection/>
    </xf>
    <xf numFmtId="0" fontId="61" fillId="7" borderId="16" xfId="0" applyFont="1" applyFill="1" applyBorder="1" applyAlignment="1">
      <alignment horizontal="center"/>
    </xf>
    <xf numFmtId="0" fontId="61" fillId="7" borderId="0" xfId="40" applyFont="1" applyFill="1" applyAlignment="1">
      <alignment horizontal="center" vertical="center" wrapText="1"/>
      <protection/>
    </xf>
    <xf numFmtId="0" fontId="61" fillId="7" borderId="0" xfId="0" applyFont="1" applyFill="1" applyAlignment="1">
      <alignment horizontal="center"/>
    </xf>
    <xf numFmtId="0" fontId="60" fillId="7" borderId="9" xfId="40" applyFont="1" applyFill="1" applyBorder="1" applyAlignment="1">
      <alignment horizontal="center" vertical="center" wrapText="1"/>
      <protection/>
    </xf>
    <xf numFmtId="0" fontId="60" fillId="7" borderId="4" xfId="40" applyFont="1" applyFill="1" applyBorder="1" applyAlignment="1">
      <alignment horizontal="center" vertical="center" wrapText="1"/>
      <protection/>
    </xf>
    <xf numFmtId="169" fontId="61" fillId="7" borderId="4" xfId="40" applyNumberFormat="1" applyFont="1" applyFill="1" applyBorder="1" applyAlignment="1">
      <alignment horizontal="center" vertical="center" wrapText="1"/>
      <protection/>
    </xf>
    <xf numFmtId="0" fontId="62" fillId="0" borderId="44" xfId="0" applyFont="1" applyBorder="1" applyAlignment="1">
      <alignment horizontal="center" vertical="center"/>
    </xf>
    <xf numFmtId="0" fontId="62" fillId="0" borderId="51" xfId="0" applyFont="1" applyBorder="1" applyAlignment="1">
      <alignment horizontal="center" vertical="center"/>
    </xf>
    <xf numFmtId="0" fontId="62" fillId="0" borderId="43" xfId="0" applyFont="1" applyBorder="1" applyAlignment="1">
      <alignment horizontal="center" vertical="center"/>
    </xf>
    <xf numFmtId="0" fontId="61" fillId="7" borderId="44" xfId="40" applyFont="1" applyFill="1" applyBorder="1" applyAlignment="1">
      <alignment horizontal="center" vertical="center" wrapText="1"/>
      <protection/>
    </xf>
    <xf numFmtId="0" fontId="61" fillId="7" borderId="43" xfId="40" applyFont="1" applyFill="1" applyBorder="1" applyAlignment="1">
      <alignment horizontal="center" vertical="center" wrapText="1"/>
      <protection/>
    </xf>
    <xf numFmtId="0" fontId="62" fillId="0" borderId="4" xfId="0" applyFont="1" applyBorder="1" applyAlignment="1">
      <alignment horizontal="center" vertical="center"/>
    </xf>
    <xf numFmtId="0" fontId="60" fillId="7" borderId="0" xfId="40" applyFont="1" applyFill="1" applyAlignment="1">
      <alignment horizontal="center" vertical="center"/>
      <protection/>
    </xf>
    <xf numFmtId="0" fontId="60" fillId="31" borderId="0" xfId="40" applyFont="1" applyFill="1" applyAlignment="1">
      <alignment horizontal="center"/>
      <protection/>
    </xf>
    <xf numFmtId="0" fontId="60" fillId="7" borderId="4" xfId="40" applyFont="1" applyFill="1" applyBorder="1" applyAlignment="1">
      <alignment horizontal="left" vertical="center"/>
      <protection/>
    </xf>
    <xf numFmtId="0" fontId="61" fillId="7" borderId="22" xfId="0" applyFont="1" applyFill="1" applyBorder="1" applyAlignment="1">
      <alignment horizontal="right" vertical="center"/>
    </xf>
    <xf numFmtId="0" fontId="61" fillId="7" borderId="22" xfId="0" applyFont="1" applyFill="1" applyBorder="1" applyAlignment="1">
      <alignment horizontal="center" vertical="center"/>
    </xf>
    <xf numFmtId="0" fontId="61" fillId="7" borderId="28" xfId="0" applyFont="1" applyFill="1" applyBorder="1" applyAlignment="1">
      <alignment horizontal="center" vertical="center"/>
    </xf>
    <xf numFmtId="0" fontId="24" fillId="0" borderId="0" xfId="34" applyFont="1" applyAlignment="1">
      <alignment horizontal="center" vertical="center"/>
      <protection/>
    </xf>
    <xf numFmtId="0" fontId="24" fillId="0" borderId="27" xfId="34" applyFont="1" applyBorder="1" applyAlignment="1">
      <alignment horizontal="center" vertical="center"/>
      <protection/>
    </xf>
    <xf numFmtId="0" fontId="25" fillId="0" borderId="17" xfId="0" applyFont="1" applyBorder="1" applyAlignment="1">
      <alignment horizontal="center" vertical="center"/>
    </xf>
    <xf numFmtId="0" fontId="25" fillId="0" borderId="27" xfId="0" applyFont="1" applyBorder="1" applyAlignment="1">
      <alignment horizontal="center" vertical="center"/>
    </xf>
    <xf numFmtId="0" fontId="26" fillId="7" borderId="17" xfId="0" applyFont="1" applyFill="1" applyBorder="1" applyAlignment="1">
      <alignment horizontal="center" vertical="center"/>
    </xf>
    <xf numFmtId="0" fontId="26" fillId="12" borderId="5" xfId="0" applyFont="1" applyFill="1" applyBorder="1" applyAlignment="1">
      <alignment horizontal="center" vertical="center" wrapText="1"/>
    </xf>
    <xf numFmtId="0" fontId="26" fillId="12" borderId="6" xfId="0" applyFont="1" applyFill="1" applyBorder="1" applyAlignment="1">
      <alignment horizontal="center" vertical="center" wrapText="1"/>
    </xf>
    <xf numFmtId="0" fontId="26" fillId="12" borderId="5" xfId="0" applyFont="1" applyFill="1" applyBorder="1" applyAlignment="1">
      <alignment horizontal="center" vertical="center"/>
    </xf>
    <xf numFmtId="0" fontId="26" fillId="12" borderId="6" xfId="0" applyFont="1" applyFill="1" applyBorder="1" applyAlignment="1">
      <alignment horizontal="center" vertical="center"/>
    </xf>
    <xf numFmtId="170" fontId="27" fillId="12" borderId="17" xfId="0" applyNumberFormat="1" applyFont="1" applyFill="1" applyBorder="1" applyAlignment="1">
      <alignment horizontal="center" vertical="center"/>
    </xf>
    <xf numFmtId="0" fontId="26" fillId="12" borderId="23" xfId="0" applyFont="1" applyFill="1" applyBorder="1" applyAlignment="1">
      <alignment horizontal="center" vertical="center" wrapText="1"/>
    </xf>
    <xf numFmtId="0" fontId="26" fillId="12" borderId="26" xfId="0" applyFont="1" applyFill="1" applyBorder="1" applyAlignment="1">
      <alignment horizontal="center" vertical="center" wrapText="1"/>
    </xf>
    <xf numFmtId="0" fontId="26" fillId="12" borderId="21" xfId="0" applyFont="1" applyFill="1" applyBorder="1" applyAlignment="1">
      <alignment horizontal="center" vertical="center" wrapText="1"/>
    </xf>
    <xf numFmtId="0" fontId="26" fillId="12" borderId="28" xfId="0" applyFont="1" applyFill="1" applyBorder="1" applyAlignment="1">
      <alignment horizontal="center" vertical="center" wrapText="1"/>
    </xf>
    <xf numFmtId="0" fontId="18" fillId="0" borderId="4" xfId="0" applyFont="1" applyBorder="1" applyAlignment="1">
      <alignment horizontal="center" vertical="center"/>
    </xf>
    <xf numFmtId="0" fontId="26" fillId="0" borderId="44" xfId="0" applyFont="1" applyBorder="1" applyAlignment="1">
      <alignment horizontal="center" vertical="center"/>
    </xf>
    <xf numFmtId="0" fontId="12" fillId="0" borderId="9" xfId="0" applyFont="1" applyBorder="1" applyAlignment="1">
      <alignment horizontal="center" wrapText="1"/>
    </xf>
    <xf numFmtId="0" fontId="12" fillId="0" borderId="13" xfId="0" applyFont="1" applyBorder="1" applyAlignment="1">
      <alignment horizontal="center" wrapText="1"/>
    </xf>
    <xf numFmtId="0" fontId="11" fillId="7" borderId="52"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11" fillId="7" borderId="68" xfId="0" applyFont="1" applyFill="1" applyBorder="1" applyAlignment="1">
      <alignment horizontal="center" vertical="center" wrapText="1"/>
    </xf>
    <xf numFmtId="0" fontId="13" fillId="36" borderId="7" xfId="0" applyFont="1" applyFill="1" applyBorder="1" applyAlignment="1">
      <alignment horizontal="center" vertical="center" wrapText="1"/>
    </xf>
    <xf numFmtId="0" fontId="13" fillId="36" borderId="8" xfId="0" applyFont="1" applyFill="1" applyBorder="1" applyAlignment="1">
      <alignment horizontal="center" vertical="center" wrapText="1"/>
    </xf>
    <xf numFmtId="0" fontId="13" fillId="11" borderId="8" xfId="0" applyFont="1" applyFill="1" applyBorder="1" applyAlignment="1">
      <alignment horizontal="center" vertical="center"/>
    </xf>
    <xf numFmtId="0" fontId="13" fillId="11" borderId="74" xfId="0" applyFont="1" applyFill="1" applyBorder="1" applyAlignment="1">
      <alignment horizontal="center" vertical="center"/>
    </xf>
    <xf numFmtId="1" fontId="14" fillId="11" borderId="4" xfId="0" applyNumberFormat="1" applyFont="1" applyFill="1" applyBorder="1" applyAlignment="1">
      <alignment horizontal="center" vertical="center" wrapText="1"/>
    </xf>
    <xf numFmtId="1" fontId="14" fillId="11" borderId="4" xfId="0" applyNumberFormat="1" applyFont="1" applyFill="1" applyBorder="1" applyAlignment="1">
      <alignment horizontal="center" vertical="center"/>
    </xf>
    <xf numFmtId="169" fontId="14" fillId="11" borderId="4" xfId="0" applyNumberFormat="1" applyFont="1" applyFill="1" applyBorder="1" applyAlignment="1">
      <alignment horizontal="center" vertical="center"/>
    </xf>
    <xf numFmtId="169" fontId="14" fillId="11" borderId="13" xfId="0" applyNumberFormat="1" applyFont="1" applyFill="1" applyBorder="1" applyAlignment="1">
      <alignment horizontal="center" vertical="center"/>
    </xf>
    <xf numFmtId="1" fontId="14" fillId="11" borderId="10" xfId="0" applyNumberFormat="1" applyFont="1" applyFill="1" applyBorder="1" applyAlignment="1">
      <alignment horizontal="center" vertical="center" wrapText="1"/>
    </xf>
    <xf numFmtId="49" fontId="14" fillId="11" borderId="4" xfId="0" applyNumberFormat="1" applyFont="1" applyFill="1" applyBorder="1" applyAlignment="1">
      <alignment horizontal="center" vertical="center" wrapText="1"/>
    </xf>
    <xf numFmtId="49" fontId="14" fillId="11" borderId="10" xfId="0" applyNumberFormat="1" applyFont="1" applyFill="1" applyBorder="1" applyAlignment="1">
      <alignment horizontal="center" vertical="center" wrapText="1"/>
    </xf>
    <xf numFmtId="167" fontId="14" fillId="11" borderId="4" xfId="0" applyNumberFormat="1" applyFont="1" applyFill="1" applyBorder="1" applyAlignment="1">
      <alignment horizontal="center" vertical="center" wrapText="1"/>
    </xf>
    <xf numFmtId="167" fontId="14" fillId="11" borderId="10" xfId="0" applyNumberFormat="1" applyFont="1" applyFill="1" applyBorder="1" applyAlignment="1">
      <alignment horizontal="center" vertical="center" wrapText="1"/>
    </xf>
    <xf numFmtId="0" fontId="18" fillId="11" borderId="4" xfId="0" applyFont="1" applyFill="1" applyBorder="1" applyAlignment="1">
      <alignment horizontal="center" vertical="center" wrapText="1"/>
    </xf>
    <xf numFmtId="0" fontId="18" fillId="11" borderId="10" xfId="0" applyFont="1" applyFill="1" applyBorder="1" applyAlignment="1">
      <alignment horizontal="center" vertical="center" wrapText="1"/>
    </xf>
    <xf numFmtId="2" fontId="14" fillId="11" borderId="4" xfId="0" applyNumberFormat="1" applyFont="1" applyFill="1" applyBorder="1" applyAlignment="1">
      <alignment horizontal="center" vertical="center" wrapText="1"/>
    </xf>
    <xf numFmtId="2" fontId="14" fillId="11" borderId="10" xfId="0" applyNumberFormat="1" applyFont="1" applyFill="1" applyBorder="1" applyAlignment="1">
      <alignment horizontal="center" vertical="center" wrapText="1"/>
    </xf>
    <xf numFmtId="0" fontId="22" fillId="0" borderId="0" xfId="0" applyFont="1" applyAlignment="1">
      <alignment horizontal="center" vertical="top"/>
    </xf>
    <xf numFmtId="0" fontId="13" fillId="0" borderId="61" xfId="0" applyFont="1" applyBorder="1" applyAlignment="1">
      <alignment horizontal="center" vertical="center" wrapText="1"/>
    </xf>
    <xf numFmtId="0" fontId="13" fillId="0" borderId="62" xfId="0" applyFont="1" applyBorder="1" applyAlignment="1">
      <alignment horizontal="center" vertical="center" wrapText="1"/>
    </xf>
    <xf numFmtId="0" fontId="13" fillId="0" borderId="62" xfId="0" applyFont="1" applyBorder="1" applyAlignment="1">
      <alignment horizontal="center" vertical="center"/>
    </xf>
    <xf numFmtId="0" fontId="13" fillId="0" borderId="63" xfId="0" applyFont="1" applyBorder="1" applyAlignment="1">
      <alignment horizontal="center" vertical="center"/>
    </xf>
    <xf numFmtId="1" fontId="14" fillId="36" borderId="9" xfId="0" applyNumberFormat="1" applyFont="1" applyFill="1" applyBorder="1" applyAlignment="1">
      <alignment horizontal="center" vertical="center" wrapText="1"/>
    </xf>
    <xf numFmtId="1" fontId="14" fillId="36" borderId="14" xfId="0" applyNumberFormat="1" applyFont="1" applyFill="1" applyBorder="1" applyAlignment="1">
      <alignment horizontal="center" vertical="center" wrapText="1"/>
    </xf>
    <xf numFmtId="49" fontId="14" fillId="36" borderId="4" xfId="0" applyNumberFormat="1" applyFont="1" applyFill="1" applyBorder="1" applyAlignment="1">
      <alignment horizontal="center" vertical="center" wrapText="1"/>
    </xf>
    <xf numFmtId="49" fontId="14" fillId="36" borderId="10" xfId="0" applyNumberFormat="1" applyFont="1" applyFill="1" applyBorder="1" applyAlignment="1">
      <alignment horizontal="center" vertical="center" wrapText="1"/>
    </xf>
    <xf numFmtId="1" fontId="14" fillId="36" borderId="4" xfId="0" applyNumberFormat="1" applyFont="1" applyFill="1" applyBorder="1" applyAlignment="1">
      <alignment horizontal="center" vertical="center" wrapText="1"/>
    </xf>
    <xf numFmtId="1" fontId="14" fillId="36" borderId="10" xfId="0" applyNumberFormat="1" applyFont="1" applyFill="1" applyBorder="1" applyAlignment="1">
      <alignment horizontal="center" vertical="center" wrapText="1"/>
    </xf>
    <xf numFmtId="167" fontId="14" fillId="36" borderId="4" xfId="0" applyNumberFormat="1" applyFont="1" applyFill="1" applyBorder="1" applyAlignment="1">
      <alignment horizontal="center" vertical="center" wrapText="1"/>
    </xf>
    <xf numFmtId="167" fontId="14" fillId="36" borderId="10" xfId="0" applyNumberFormat="1" applyFont="1" applyFill="1" applyBorder="1" applyAlignment="1">
      <alignment horizontal="center" vertical="center" wrapText="1"/>
    </xf>
    <xf numFmtId="2" fontId="14" fillId="36" borderId="4" xfId="0" applyNumberFormat="1" applyFont="1" applyFill="1" applyBorder="1" applyAlignment="1">
      <alignment horizontal="center" vertical="center" wrapText="1"/>
    </xf>
    <xf numFmtId="2" fontId="14" fillId="36" borderId="10" xfId="0" applyNumberFormat="1" applyFont="1" applyFill="1" applyBorder="1" applyAlignment="1">
      <alignment horizontal="center" vertical="center" wrapText="1"/>
    </xf>
    <xf numFmtId="0" fontId="0" fillId="0" borderId="4" xfId="0" applyBorder="1" applyAlignment="1">
      <alignment horizontal="center" vertical="center"/>
    </xf>
    <xf numFmtId="0" fontId="137" fillId="7" borderId="44" xfId="40" applyFont="1" applyFill="1" applyBorder="1" applyAlignment="1">
      <alignment horizontal="center" vertical="center" wrapText="1"/>
      <protection/>
    </xf>
    <xf numFmtId="0" fontId="137" fillId="7" borderId="43" xfId="40" applyFont="1" applyFill="1" applyBorder="1" applyAlignment="1">
      <alignment horizontal="center" vertical="center" wrapText="1"/>
      <protection/>
    </xf>
    <xf numFmtId="0" fontId="137" fillId="7" borderId="51" xfId="40" applyFont="1" applyFill="1" applyBorder="1" applyAlignment="1">
      <alignment horizontal="center" vertical="center" wrapText="1"/>
      <protection/>
    </xf>
    <xf numFmtId="169" fontId="137" fillId="7" borderId="44" xfId="40" applyNumberFormat="1" applyFont="1" applyFill="1" applyBorder="1" applyAlignment="1">
      <alignment horizontal="center" vertical="center" wrapText="1"/>
      <protection/>
    </xf>
    <xf numFmtId="169" fontId="137" fillId="7" borderId="43" xfId="40" applyNumberFormat="1" applyFont="1" applyFill="1" applyBorder="1" applyAlignment="1">
      <alignment horizontal="center" vertical="center" wrapText="1"/>
      <protection/>
    </xf>
    <xf numFmtId="0" fontId="137" fillId="7" borderId="53" xfId="40" applyFont="1" applyFill="1" applyBorder="1" applyAlignment="1">
      <alignment horizontal="center" vertical="center" wrapText="1"/>
      <protection/>
    </xf>
    <xf numFmtId="0" fontId="137" fillId="7" borderId="54" xfId="40" applyFont="1" applyFill="1" applyBorder="1" applyAlignment="1">
      <alignment horizontal="center" vertical="center" wrapText="1"/>
      <protection/>
    </xf>
    <xf numFmtId="0" fontId="137" fillId="7" borderId="55" xfId="40" applyFont="1" applyFill="1" applyBorder="1" applyAlignment="1">
      <alignment horizontal="center" vertical="center" wrapText="1"/>
      <protection/>
    </xf>
    <xf numFmtId="169" fontId="137" fillId="7" borderId="21" xfId="40" applyNumberFormat="1" applyFont="1" applyFill="1" applyBorder="1" applyAlignment="1">
      <alignment horizontal="center" vertical="center" wrapText="1"/>
      <protection/>
    </xf>
    <xf numFmtId="169" fontId="137" fillId="7" borderId="28" xfId="40" applyNumberFormat="1" applyFont="1" applyFill="1" applyBorder="1" applyAlignment="1">
      <alignment horizontal="center" vertical="center" wrapText="1"/>
      <protection/>
    </xf>
    <xf numFmtId="0" fontId="138" fillId="0" borderId="21" xfId="0" applyFont="1" applyBorder="1" applyAlignment="1">
      <alignment horizontal="center"/>
    </xf>
    <xf numFmtId="0" fontId="138" fillId="0" borderId="28" xfId="0" applyFont="1" applyBorder="1" applyAlignment="1">
      <alignment horizontal="center"/>
    </xf>
    <xf numFmtId="0" fontId="137" fillId="7" borderId="21" xfId="40" applyFont="1" applyFill="1" applyBorder="1" applyAlignment="1">
      <alignment horizontal="center" vertical="center" wrapText="1"/>
      <protection/>
    </xf>
    <xf numFmtId="0" fontId="137" fillId="7" borderId="28" xfId="40" applyFont="1" applyFill="1" applyBorder="1" applyAlignment="1">
      <alignment horizontal="center" vertical="center" wrapText="1"/>
      <protection/>
    </xf>
    <xf numFmtId="0" fontId="137" fillId="7" borderId="22" xfId="40" applyFont="1" applyFill="1" applyBorder="1" applyAlignment="1">
      <alignment horizontal="center" vertical="center" wrapText="1"/>
      <protection/>
    </xf>
    <xf numFmtId="0" fontId="76" fillId="0" borderId="44" xfId="0" applyFont="1" applyBorder="1" applyAlignment="1">
      <alignment horizontal="center" vertical="center"/>
    </xf>
    <xf numFmtId="0" fontId="76" fillId="0" borderId="43" xfId="0" applyFont="1" applyBorder="1" applyAlignment="1">
      <alignment horizontal="center" vertical="center"/>
    </xf>
    <xf numFmtId="0" fontId="138" fillId="0" borderId="24" xfId="0" applyFont="1" applyBorder="1" applyAlignment="1">
      <alignment horizontal="center"/>
    </xf>
    <xf numFmtId="0" fontId="138" fillId="0" borderId="26" xfId="0" applyFont="1" applyBorder="1" applyAlignment="1">
      <alignment horizontal="center"/>
    </xf>
    <xf numFmtId="0" fontId="131" fillId="0" borderId="0" xfId="0" applyFont="1" applyAlignment="1">
      <alignment horizontal="center"/>
    </xf>
    <xf numFmtId="0" fontId="131" fillId="7" borderId="16" xfId="0" applyFont="1" applyFill="1" applyBorder="1" applyAlignment="1">
      <alignment horizontal="center" vertical="center"/>
    </xf>
    <xf numFmtId="0" fontId="141" fillId="7" borderId="44" xfId="40" applyFont="1" applyFill="1" applyBorder="1" applyAlignment="1">
      <alignment horizontal="center" vertical="center" wrapText="1"/>
      <protection/>
    </xf>
    <xf numFmtId="0" fontId="141" fillId="7" borderId="43" xfId="40" applyFont="1" applyFill="1" applyBorder="1" applyAlignment="1">
      <alignment horizontal="center" vertical="center" wrapText="1"/>
      <protection/>
    </xf>
    <xf numFmtId="0" fontId="141" fillId="7" borderId="51" xfId="40" applyFont="1" applyFill="1" applyBorder="1" applyAlignment="1">
      <alignment horizontal="center" vertical="center" wrapText="1"/>
      <protection/>
    </xf>
    <xf numFmtId="0" fontId="131" fillId="0" borderId="36" xfId="0" applyFont="1" applyBorder="1" applyAlignment="1">
      <alignment horizontal="center"/>
    </xf>
    <xf numFmtId="0" fontId="131" fillId="0" borderId="36" xfId="0" applyFont="1" applyBorder="1" applyAlignment="1">
      <alignment horizontal="right" vertical="top"/>
    </xf>
    <xf numFmtId="0" fontId="131" fillId="0" borderId="0" xfId="0" applyFont="1" applyAlignment="1">
      <alignment horizontal="right" vertical="top"/>
    </xf>
    <xf numFmtId="0" fontId="131" fillId="0" borderId="0" xfId="0" applyFont="1" applyAlignment="1">
      <alignment horizontal="center" vertical="top"/>
    </xf>
    <xf numFmtId="0" fontId="131" fillId="7" borderId="0" xfId="0" applyFont="1" applyFill="1" applyAlignment="1">
      <alignment horizontal="center" vertical="center"/>
    </xf>
    <xf numFmtId="169" fontId="137" fillId="7" borderId="58" xfId="40" applyNumberFormat="1" applyFont="1" applyFill="1" applyBorder="1" applyAlignment="1">
      <alignment horizontal="center" vertical="center" wrapText="1"/>
      <protection/>
    </xf>
    <xf numFmtId="169" fontId="137" fillId="7" borderId="73" xfId="40" applyNumberFormat="1" applyFont="1" applyFill="1" applyBorder="1" applyAlignment="1">
      <alignment horizontal="center" vertical="center" wrapText="1"/>
      <protection/>
    </xf>
    <xf numFmtId="0" fontId="137" fillId="7" borderId="58" xfId="40" applyFont="1" applyFill="1" applyBorder="1" applyAlignment="1">
      <alignment horizontal="center" vertical="center" wrapText="1"/>
      <protection/>
    </xf>
    <xf numFmtId="0" fontId="137" fillId="7" borderId="73" xfId="40" applyFont="1" applyFill="1" applyBorder="1" applyAlignment="1">
      <alignment horizontal="center" vertical="center" wrapText="1"/>
      <protection/>
    </xf>
    <xf numFmtId="0" fontId="137" fillId="7" borderId="10" xfId="40" applyFont="1" applyFill="1" applyBorder="1" applyAlignment="1">
      <alignment horizontal="center" vertical="center" wrapText="1"/>
      <protection/>
    </xf>
    <xf numFmtId="0" fontId="139" fillId="7" borderId="4" xfId="40" applyFont="1" applyFill="1" applyBorder="1" applyAlignment="1">
      <alignment horizontal="left" vertical="center" wrapText="1"/>
      <protection/>
    </xf>
    <xf numFmtId="0" fontId="137" fillId="7" borderId="72" xfId="40" applyFont="1" applyFill="1" applyBorder="1" applyAlignment="1">
      <alignment horizontal="center" vertical="center" wrapText="1"/>
      <protection/>
    </xf>
    <xf numFmtId="0" fontId="141" fillId="7" borderId="58" xfId="40" applyFont="1" applyFill="1" applyBorder="1" applyAlignment="1">
      <alignment horizontal="center" vertical="center" wrapText="1"/>
      <protection/>
    </xf>
    <xf numFmtId="0" fontId="141" fillId="7" borderId="73" xfId="40" applyFont="1" applyFill="1" applyBorder="1" applyAlignment="1">
      <alignment horizontal="center" vertical="center" wrapText="1"/>
      <protection/>
    </xf>
    <xf numFmtId="0" fontId="141" fillId="7" borderId="72" xfId="40" applyFont="1" applyFill="1" applyBorder="1" applyAlignment="1">
      <alignment horizontal="center" vertical="center" wrapText="1"/>
      <protection/>
    </xf>
    <xf numFmtId="0" fontId="137" fillId="7" borderId="4" xfId="40" applyFont="1" applyFill="1" applyBorder="1" applyAlignment="1">
      <alignment horizontal="center" vertical="center" wrapText="1"/>
      <protection/>
    </xf>
    <xf numFmtId="0" fontId="129" fillId="10" borderId="0" xfId="0" applyFont="1" applyFill="1" applyAlignment="1">
      <alignment horizontal="center" vertical="center"/>
    </xf>
    <xf numFmtId="0" fontId="129" fillId="10" borderId="38" xfId="0" applyFont="1" applyFill="1" applyBorder="1" applyAlignment="1">
      <alignment horizontal="center" vertical="center"/>
    </xf>
    <xf numFmtId="0" fontId="134" fillId="0" borderId="41" xfId="67" applyFont="1" applyBorder="1" applyAlignment="1">
      <alignment horizontal="center" vertical="center"/>
      <protection/>
    </xf>
    <xf numFmtId="0" fontId="134" fillId="0" borderId="16" xfId="67" applyFont="1" applyBorder="1" applyAlignment="1">
      <alignment horizontal="center" vertical="center"/>
      <protection/>
    </xf>
    <xf numFmtId="0" fontId="134" fillId="0" borderId="0" xfId="67" applyFont="1" applyAlignment="1">
      <alignment horizontal="center" vertical="center"/>
      <protection/>
    </xf>
    <xf numFmtId="0" fontId="134" fillId="0" borderId="42" xfId="67" applyFont="1" applyBorder="1" applyAlignment="1">
      <alignment horizontal="center" vertical="center"/>
      <protection/>
    </xf>
    <xf numFmtId="0" fontId="129" fillId="19" borderId="66" xfId="67" applyFont="1" applyFill="1" applyBorder="1" applyAlignment="1">
      <alignment horizontal="center" vertical="center" wrapText="1"/>
      <protection/>
    </xf>
    <xf numFmtId="0" fontId="129" fillId="19" borderId="67" xfId="67" applyFont="1" applyFill="1" applyBorder="1" applyAlignment="1">
      <alignment horizontal="center" vertical="center" wrapText="1"/>
      <protection/>
    </xf>
    <xf numFmtId="0" fontId="129" fillId="19" borderId="48" xfId="67" applyFont="1" applyFill="1" applyBorder="1" applyAlignment="1">
      <alignment horizontal="center" vertical="center" wrapText="1"/>
      <protection/>
    </xf>
    <xf numFmtId="0" fontId="136" fillId="0" borderId="36" xfId="0" applyFont="1" applyBorder="1" applyAlignment="1">
      <alignment horizontal="left" vertical="center" wrapText="1"/>
    </xf>
    <xf numFmtId="0" fontId="136" fillId="0" borderId="0" xfId="0" applyFont="1" applyAlignment="1">
      <alignment horizontal="left" vertical="center" wrapText="1"/>
    </xf>
    <xf numFmtId="0" fontId="130" fillId="0" borderId="36" xfId="67" applyFont="1" applyBorder="1" applyAlignment="1">
      <alignment horizontal="left" vertical="center" wrapText="1"/>
      <protection/>
    </xf>
    <xf numFmtId="0" fontId="130" fillId="0" borderId="0" xfId="67" applyFont="1" applyAlignment="1">
      <alignment horizontal="left" vertical="center" wrapText="1"/>
      <protection/>
    </xf>
    <xf numFmtId="0" fontId="124" fillId="19" borderId="66" xfId="67" applyFont="1" applyFill="1" applyBorder="1" applyAlignment="1">
      <alignment horizontal="center" vertical="center" wrapText="1"/>
      <protection/>
    </xf>
    <xf numFmtId="0" fontId="124" fillId="19" borderId="67" xfId="67" applyFont="1" applyFill="1" applyBorder="1" applyAlignment="1">
      <alignment horizontal="center" vertical="center" wrapText="1"/>
      <protection/>
    </xf>
    <xf numFmtId="0" fontId="124" fillId="19" borderId="48" xfId="67" applyFont="1" applyFill="1" applyBorder="1" applyAlignment="1">
      <alignment horizontal="center" vertical="center" wrapText="1"/>
      <protection/>
    </xf>
    <xf numFmtId="0" fontId="135" fillId="0" borderId="41" xfId="0" applyFont="1" applyBorder="1" applyAlignment="1">
      <alignment horizontal="center" vertical="center" wrapText="1"/>
    </xf>
    <xf numFmtId="0" fontId="135" fillId="0" borderId="16" xfId="0" applyFont="1" applyBorder="1" applyAlignment="1">
      <alignment horizontal="center" vertical="center" wrapText="1"/>
    </xf>
    <xf numFmtId="0" fontId="134" fillId="7" borderId="36" xfId="67" applyFont="1" applyFill="1" applyBorder="1" applyAlignment="1">
      <alignment horizontal="left" vertical="center" wrapText="1"/>
      <protection/>
    </xf>
    <xf numFmtId="0" fontId="134" fillId="7" borderId="0" xfId="67" applyFont="1" applyFill="1" applyAlignment="1">
      <alignment horizontal="left" vertical="center" wrapText="1"/>
      <protection/>
    </xf>
    <xf numFmtId="0" fontId="139" fillId="7" borderId="10" xfId="40" applyFont="1" applyFill="1" applyBorder="1" applyAlignment="1">
      <alignment horizontal="left" vertical="center" wrapText="1"/>
      <protection/>
    </xf>
    <xf numFmtId="0" fontId="144" fillId="10" borderId="37" xfId="67" applyFont="1" applyFill="1" applyBorder="1" applyAlignment="1">
      <alignment horizontal="left" vertical="center"/>
      <protection/>
    </xf>
    <xf numFmtId="0" fontId="144" fillId="10" borderId="38" xfId="67" applyFont="1" applyFill="1" applyBorder="1" applyAlignment="1">
      <alignment horizontal="left" vertical="center"/>
      <protection/>
    </xf>
    <xf numFmtId="0" fontId="133" fillId="0" borderId="7" xfId="0" applyFont="1" applyBorder="1" applyAlignment="1">
      <alignment horizontal="center" vertical="center"/>
    </xf>
    <xf numFmtId="0" fontId="133" fillId="0" borderId="8" xfId="0" applyFont="1" applyBorder="1" applyAlignment="1">
      <alignment horizontal="center" vertical="center"/>
    </xf>
    <xf numFmtId="0" fontId="133" fillId="0" borderId="11" xfId="0" applyFont="1" applyBorder="1" applyAlignment="1">
      <alignment horizontal="center" vertical="center"/>
    </xf>
    <xf numFmtId="0" fontId="133" fillId="7" borderId="9" xfId="0" applyFont="1" applyFill="1" applyBorder="1" applyAlignment="1">
      <alignment horizontal="center" vertical="center" wrapText="1"/>
    </xf>
    <xf numFmtId="0" fontId="133" fillId="7" borderId="4" xfId="0" applyFont="1" applyFill="1" applyBorder="1" applyAlignment="1">
      <alignment horizontal="center" vertical="center" wrapText="1"/>
    </xf>
    <xf numFmtId="0" fontId="133" fillId="7" borderId="13" xfId="0" applyFont="1" applyFill="1" applyBorder="1" applyAlignment="1">
      <alignment horizontal="center" vertical="center" wrapText="1"/>
    </xf>
    <xf numFmtId="0" fontId="133" fillId="7" borderId="5" xfId="0" applyFont="1" applyFill="1" applyBorder="1" applyAlignment="1">
      <alignment horizontal="center" vertical="center" wrapText="1"/>
    </xf>
    <xf numFmtId="0" fontId="133" fillId="7" borderId="68" xfId="0" applyFont="1" applyFill="1" applyBorder="1" applyAlignment="1">
      <alignment horizontal="center" vertical="center" wrapText="1"/>
    </xf>
    <xf numFmtId="0" fontId="139" fillId="22" borderId="57" xfId="40" applyFont="1" applyFill="1" applyBorder="1" applyAlignment="1">
      <alignment horizontal="center" vertical="center" wrapText="1"/>
      <protection/>
    </xf>
    <xf numFmtId="0" fontId="139" fillId="22" borderId="49" xfId="40" applyFont="1" applyFill="1" applyBorder="1" applyAlignment="1">
      <alignment horizontal="center" vertical="center" wrapText="1"/>
      <protection/>
    </xf>
    <xf numFmtId="0" fontId="139" fillId="31" borderId="66" xfId="40" applyFont="1" applyFill="1" applyBorder="1" applyAlignment="1">
      <alignment horizontal="center" vertical="center" wrapText="1"/>
      <protection/>
    </xf>
    <xf numFmtId="0" fontId="139" fillId="31" borderId="67" xfId="40" applyFont="1" applyFill="1" applyBorder="1" applyAlignment="1">
      <alignment horizontal="center" vertical="center" wrapText="1"/>
      <protection/>
    </xf>
    <xf numFmtId="0" fontId="139" fillId="31" borderId="48" xfId="40" applyFont="1" applyFill="1" applyBorder="1" applyAlignment="1">
      <alignment horizontal="center" vertical="center" wrapText="1"/>
      <protection/>
    </xf>
    <xf numFmtId="0" fontId="139" fillId="37" borderId="53" xfId="40" applyFont="1" applyFill="1" applyBorder="1" applyAlignment="1">
      <alignment horizontal="center" vertical="center" wrapText="1"/>
      <protection/>
    </xf>
    <xf numFmtId="0" fontId="139" fillId="37" borderId="54" xfId="40" applyFont="1" applyFill="1" applyBorder="1" applyAlignment="1">
      <alignment horizontal="center" vertical="center" wrapText="1"/>
      <protection/>
    </xf>
    <xf numFmtId="0" fontId="139" fillId="37" borderId="55" xfId="40" applyFont="1" applyFill="1" applyBorder="1" applyAlignment="1">
      <alignment horizontal="center" vertical="center" wrapText="1"/>
      <protection/>
    </xf>
    <xf numFmtId="0" fontId="95" fillId="38" borderId="41" xfId="40" applyFont="1" applyFill="1" applyBorder="1" applyAlignment="1">
      <alignment horizontal="center" vertical="center" wrapText="1"/>
      <protection/>
    </xf>
    <xf numFmtId="0" fontId="95" fillId="38" borderId="42" xfId="40" applyFont="1" applyFill="1" applyBorder="1" applyAlignment="1">
      <alignment horizontal="center" vertical="center" wrapText="1"/>
      <protection/>
    </xf>
    <xf numFmtId="0" fontId="95" fillId="38" borderId="37" xfId="40" applyFont="1" applyFill="1" applyBorder="1" applyAlignment="1">
      <alignment horizontal="center" vertical="center" wrapText="1"/>
      <protection/>
    </xf>
    <xf numFmtId="0" fontId="95" fillId="38" borderId="40" xfId="40" applyFont="1" applyFill="1" applyBorder="1" applyAlignment="1">
      <alignment horizontal="center" vertical="center" wrapText="1"/>
      <protection/>
    </xf>
    <xf numFmtId="0" fontId="95" fillId="38" borderId="38" xfId="40" applyFont="1" applyFill="1" applyBorder="1" applyAlignment="1">
      <alignment horizontal="center" vertical="center" wrapText="1"/>
      <protection/>
    </xf>
    <xf numFmtId="0" fontId="140" fillId="28" borderId="37" xfId="0" applyFont="1" applyFill="1" applyBorder="1" applyAlignment="1">
      <alignment horizontal="center" vertical="center" wrapText="1"/>
    </xf>
    <xf numFmtId="0" fontId="140" fillId="28" borderId="38" xfId="0" applyFont="1" applyFill="1" applyBorder="1" applyAlignment="1">
      <alignment horizontal="center" vertical="center" wrapText="1"/>
    </xf>
    <xf numFmtId="0" fontId="140" fillId="28" borderId="66" xfId="0" applyFont="1" applyFill="1" applyBorder="1" applyAlignment="1">
      <alignment horizontal="center" vertical="center" wrapText="1"/>
    </xf>
    <xf numFmtId="0" fontId="140" fillId="28" borderId="48" xfId="0" applyFont="1" applyFill="1" applyBorder="1" applyAlignment="1">
      <alignment horizontal="center" vertical="center" wrapText="1"/>
    </xf>
    <xf numFmtId="0" fontId="140" fillId="39" borderId="37" xfId="0" applyFont="1" applyFill="1" applyBorder="1" applyAlignment="1">
      <alignment horizontal="center" vertical="center" wrapText="1"/>
    </xf>
    <xf numFmtId="0" fontId="140" fillId="39" borderId="40" xfId="0" applyFont="1" applyFill="1" applyBorder="1" applyAlignment="1">
      <alignment horizontal="center" vertical="center" wrapText="1"/>
    </xf>
    <xf numFmtId="0" fontId="95" fillId="7" borderId="41" xfId="40" applyFont="1" applyFill="1" applyBorder="1" applyAlignment="1">
      <alignment horizontal="center" vertical="center" wrapText="1"/>
      <protection/>
    </xf>
    <xf numFmtId="0" fontId="95" fillId="7" borderId="67" xfId="40" applyFont="1" applyFill="1" applyBorder="1" applyAlignment="1">
      <alignment horizontal="center" vertical="center" wrapText="1"/>
      <protection/>
    </xf>
    <xf numFmtId="0" fontId="95" fillId="7" borderId="48" xfId="40" applyFont="1" applyFill="1" applyBorder="1" applyAlignment="1">
      <alignment horizontal="center" vertical="center" wrapText="1"/>
      <protection/>
    </xf>
    <xf numFmtId="0" fontId="140" fillId="39" borderId="66" xfId="0" applyFont="1" applyFill="1" applyBorder="1" applyAlignment="1">
      <alignment horizontal="center" vertical="center" wrapText="1"/>
    </xf>
    <xf numFmtId="0" fontId="140" fillId="39" borderId="48" xfId="0" applyFont="1" applyFill="1" applyBorder="1" applyAlignment="1">
      <alignment horizontal="center" vertical="center" wrapText="1"/>
    </xf>
    <xf numFmtId="0" fontId="137" fillId="7" borderId="66" xfId="40" applyFont="1" applyFill="1" applyBorder="1" applyAlignment="1">
      <alignment horizontal="center" vertical="center" wrapText="1"/>
      <protection/>
    </xf>
    <xf numFmtId="0" fontId="137" fillId="7" borderId="67" xfId="40" applyFont="1" applyFill="1" applyBorder="1" applyAlignment="1">
      <alignment horizontal="center" vertical="center" wrapText="1"/>
      <protection/>
    </xf>
    <xf numFmtId="0" fontId="137" fillId="7" borderId="48" xfId="40" applyFont="1" applyFill="1" applyBorder="1" applyAlignment="1">
      <alignment horizontal="center" vertical="center" wrapText="1"/>
      <protection/>
    </xf>
    <xf numFmtId="172" fontId="95" fillId="7" borderId="41" xfId="40" applyNumberFormat="1" applyFont="1" applyFill="1" applyBorder="1" applyAlignment="1">
      <alignment horizontal="center" vertical="center"/>
      <protection/>
    </xf>
    <xf numFmtId="172" fontId="95" fillId="7" borderId="42" xfId="40" applyNumberFormat="1" applyFont="1" applyFill="1" applyBorder="1" applyAlignment="1">
      <alignment horizontal="center" vertical="center"/>
      <protection/>
    </xf>
    <xf numFmtId="172" fontId="95" fillId="7" borderId="37" xfId="40" applyNumberFormat="1" applyFont="1" applyFill="1" applyBorder="1" applyAlignment="1">
      <alignment horizontal="center" vertical="center"/>
      <protection/>
    </xf>
    <xf numFmtId="172" fontId="95" fillId="7" borderId="40" xfId="40" applyNumberFormat="1" applyFont="1" applyFill="1" applyBorder="1" applyAlignment="1">
      <alignment horizontal="center" vertical="center"/>
      <protection/>
    </xf>
    <xf numFmtId="175" fontId="95" fillId="7" borderId="16" xfId="40" applyNumberFormat="1" applyFont="1" applyFill="1" applyBorder="1" applyAlignment="1">
      <alignment horizontal="center" vertical="center" wrapText="1"/>
      <protection/>
    </xf>
    <xf numFmtId="175" fontId="95" fillId="7" borderId="42" xfId="40" applyNumberFormat="1" applyFont="1" applyFill="1" applyBorder="1" applyAlignment="1">
      <alignment horizontal="center" vertical="center" wrapText="1"/>
      <protection/>
    </xf>
    <xf numFmtId="175" fontId="95" fillId="7" borderId="38" xfId="40" applyNumberFormat="1" applyFont="1" applyFill="1" applyBorder="1" applyAlignment="1">
      <alignment horizontal="center" vertical="center" wrapText="1"/>
      <protection/>
    </xf>
    <xf numFmtId="175" fontId="95" fillId="7" borderId="40" xfId="40" applyNumberFormat="1" applyFont="1" applyFill="1" applyBorder="1" applyAlignment="1">
      <alignment horizontal="center" vertical="center" wrapText="1"/>
      <protection/>
    </xf>
    <xf numFmtId="0" fontId="95" fillId="7" borderId="75" xfId="40" applyFont="1" applyFill="1" applyBorder="1" applyAlignment="1">
      <alignment horizontal="center" vertical="center" wrapText="1"/>
      <protection/>
    </xf>
    <xf numFmtId="0" fontId="95" fillId="7" borderId="24" xfId="40" applyFont="1" applyFill="1" applyBorder="1" applyAlignment="1">
      <alignment horizontal="center" vertical="center" wrapText="1"/>
      <protection/>
    </xf>
    <xf numFmtId="0" fontId="95" fillId="7" borderId="26" xfId="40" applyFont="1" applyFill="1" applyBorder="1" applyAlignment="1">
      <alignment horizontal="center" vertical="center" wrapText="1"/>
      <protection/>
    </xf>
    <xf numFmtId="0" fontId="95" fillId="7" borderId="37" xfId="40" applyFont="1" applyFill="1" applyBorder="1" applyAlignment="1">
      <alignment horizontal="center" vertical="center" wrapText="1"/>
      <protection/>
    </xf>
    <xf numFmtId="0" fontId="95" fillId="7" borderId="38" xfId="40" applyFont="1" applyFill="1" applyBorder="1" applyAlignment="1">
      <alignment horizontal="center" vertical="center" wrapText="1"/>
      <protection/>
    </xf>
    <xf numFmtId="0" fontId="95" fillId="7" borderId="76" xfId="40" applyFont="1" applyFill="1" applyBorder="1" applyAlignment="1">
      <alignment horizontal="center" vertical="center" wrapText="1"/>
      <protection/>
    </xf>
    <xf numFmtId="0" fontId="86" fillId="7" borderId="41" xfId="40" applyFont="1" applyFill="1" applyBorder="1" applyAlignment="1">
      <alignment horizontal="center" vertical="center" wrapText="1"/>
      <protection/>
    </xf>
    <xf numFmtId="0" fontId="86" fillId="7" borderId="16" xfId="40" applyFont="1" applyFill="1" applyBorder="1" applyAlignment="1">
      <alignment horizontal="center" vertical="center" wrapText="1"/>
      <protection/>
    </xf>
    <xf numFmtId="0" fontId="86" fillId="7" borderId="42" xfId="40" applyFont="1" applyFill="1" applyBorder="1" applyAlignment="1">
      <alignment horizontal="center" vertical="center" wrapText="1"/>
      <protection/>
    </xf>
    <xf numFmtId="0" fontId="86" fillId="7" borderId="36" xfId="40" applyFont="1" applyFill="1" applyBorder="1" applyAlignment="1">
      <alignment horizontal="center" vertical="center" wrapText="1"/>
      <protection/>
    </xf>
    <xf numFmtId="0" fontId="86" fillId="7" borderId="0" xfId="40" applyFont="1" applyFill="1" applyAlignment="1">
      <alignment horizontal="center" vertical="center" wrapText="1"/>
      <protection/>
    </xf>
    <xf numFmtId="0" fontId="86" fillId="7" borderId="39" xfId="40" applyFont="1" applyFill="1" applyBorder="1" applyAlignment="1">
      <alignment horizontal="center" vertical="center" wrapText="1"/>
      <protection/>
    </xf>
    <xf numFmtId="0" fontId="86" fillId="7" borderId="77" xfId="40" applyFont="1" applyFill="1" applyBorder="1" applyAlignment="1">
      <alignment horizontal="center" vertical="center" wrapText="1"/>
      <protection/>
    </xf>
    <xf numFmtId="0" fontId="86" fillId="7" borderId="22" xfId="40" applyFont="1" applyFill="1" applyBorder="1" applyAlignment="1">
      <alignment horizontal="center" vertical="center" wrapText="1"/>
      <protection/>
    </xf>
    <xf numFmtId="0" fontId="86" fillId="7" borderId="78" xfId="40" applyFont="1" applyFill="1" applyBorder="1" applyAlignment="1">
      <alignment horizontal="center" vertical="center" wrapText="1"/>
      <protection/>
    </xf>
    <xf numFmtId="0" fontId="86" fillId="7" borderId="75" xfId="40" applyFont="1" applyFill="1" applyBorder="1" applyAlignment="1">
      <alignment horizontal="center" vertical="top" wrapText="1"/>
      <protection/>
    </xf>
    <xf numFmtId="0" fontId="86" fillId="7" borderId="24" xfId="40" applyFont="1" applyFill="1" applyBorder="1" applyAlignment="1">
      <alignment horizontal="center" vertical="top" wrapText="1"/>
      <protection/>
    </xf>
    <xf numFmtId="0" fontId="86" fillId="7" borderId="79" xfId="40" applyFont="1" applyFill="1" applyBorder="1" applyAlignment="1">
      <alignment horizontal="center" vertical="top" wrapText="1"/>
      <protection/>
    </xf>
    <xf numFmtId="0" fontId="86" fillId="7" borderId="37" xfId="40" applyFont="1" applyFill="1" applyBorder="1" applyAlignment="1">
      <alignment horizontal="center" vertical="top" wrapText="1"/>
      <protection/>
    </xf>
    <xf numFmtId="0" fontId="86" fillId="7" borderId="38" xfId="40" applyFont="1" applyFill="1" applyBorder="1" applyAlignment="1">
      <alignment horizontal="center" vertical="top" wrapText="1"/>
      <protection/>
    </xf>
    <xf numFmtId="0" fontId="86" fillId="7" borderId="40" xfId="40" applyFont="1" applyFill="1" applyBorder="1" applyAlignment="1">
      <alignment horizontal="center" vertical="top" wrapText="1"/>
      <protection/>
    </xf>
    <xf numFmtId="0" fontId="86" fillId="7" borderId="41" xfId="40" applyFont="1" applyFill="1" applyBorder="1" applyAlignment="1">
      <alignment horizontal="center" vertical="top" wrapText="1"/>
      <protection/>
    </xf>
    <xf numFmtId="0" fontId="86" fillId="7" borderId="16" xfId="40" applyFont="1" applyFill="1" applyBorder="1" applyAlignment="1">
      <alignment horizontal="center" vertical="top" wrapText="1"/>
      <protection/>
    </xf>
    <xf numFmtId="0" fontId="86" fillId="7" borderId="42" xfId="40" applyFont="1" applyFill="1" applyBorder="1" applyAlignment="1">
      <alignment horizontal="center" vertical="top" wrapText="1"/>
      <protection/>
    </xf>
    <xf numFmtId="0" fontId="86" fillId="7" borderId="77" xfId="40" applyFont="1" applyFill="1" applyBorder="1" applyAlignment="1">
      <alignment horizontal="center" vertical="top" wrapText="1"/>
      <protection/>
    </xf>
    <xf numFmtId="0" fontId="86" fillId="7" borderId="22" xfId="40" applyFont="1" applyFill="1" applyBorder="1" applyAlignment="1">
      <alignment horizontal="center" vertical="top" wrapText="1"/>
      <protection/>
    </xf>
    <xf numFmtId="0" fontId="86" fillId="7" borderId="78" xfId="40" applyFont="1" applyFill="1" applyBorder="1" applyAlignment="1">
      <alignment horizontal="center" vertical="top" wrapText="1"/>
      <protection/>
    </xf>
    <xf numFmtId="0" fontId="139" fillId="7" borderId="6" xfId="40" applyFont="1" applyFill="1" applyBorder="1" applyAlignment="1">
      <alignment horizontal="left" vertical="center" wrapText="1"/>
      <protection/>
    </xf>
    <xf numFmtId="0" fontId="139" fillId="22" borderId="7" xfId="40" applyFont="1" applyFill="1" applyBorder="1" applyAlignment="1">
      <alignment horizontal="center" vertical="center" wrapText="1"/>
      <protection/>
    </xf>
    <xf numFmtId="0" fontId="139" fillId="22" borderId="8" xfId="40" applyFont="1" applyFill="1" applyBorder="1" applyAlignment="1">
      <alignment horizontal="center" vertical="center" wrapText="1"/>
      <protection/>
    </xf>
    <xf numFmtId="0" fontId="139" fillId="22" borderId="11" xfId="40" applyFont="1" applyFill="1" applyBorder="1" applyAlignment="1">
      <alignment horizontal="center" vertical="center" wrapText="1"/>
      <protection/>
    </xf>
    <xf numFmtId="0" fontId="139" fillId="22" borderId="14" xfId="40" applyFont="1" applyFill="1" applyBorder="1" applyAlignment="1">
      <alignment horizontal="center" vertical="center" wrapText="1"/>
      <protection/>
    </xf>
    <xf numFmtId="0" fontId="139" fillId="22" borderId="10" xfId="40" applyFont="1" applyFill="1" applyBorder="1" applyAlignment="1">
      <alignment horizontal="center" vertical="center" wrapText="1"/>
      <protection/>
    </xf>
    <xf numFmtId="0" fontId="139" fillId="22" borderId="12" xfId="40" applyFont="1" applyFill="1" applyBorder="1" applyAlignment="1">
      <alignment horizontal="center" vertical="center" wrapText="1"/>
      <protection/>
    </xf>
    <xf numFmtId="0" fontId="141" fillId="7" borderId="21" xfId="40" applyFont="1" applyFill="1" applyBorder="1" applyAlignment="1">
      <alignment horizontal="center" vertical="center" wrapText="1"/>
      <protection/>
    </xf>
    <xf numFmtId="0" fontId="141" fillId="7" borderId="28" xfId="40" applyFont="1" applyFill="1" applyBorder="1" applyAlignment="1">
      <alignment horizontal="center" vertical="center" wrapText="1"/>
      <protection/>
    </xf>
    <xf numFmtId="0" fontId="141" fillId="7" borderId="22" xfId="40" applyFont="1" applyFill="1" applyBorder="1" applyAlignment="1">
      <alignment horizontal="center" vertical="center" wrapText="1"/>
      <protection/>
    </xf>
    <xf numFmtId="0" fontId="138" fillId="0" borderId="44" xfId="0" applyFont="1" applyBorder="1" applyAlignment="1">
      <alignment horizontal="center"/>
    </xf>
    <xf numFmtId="0" fontId="138" fillId="0" borderId="43" xfId="0" applyFont="1" applyBorder="1" applyAlignment="1">
      <alignment horizontal="center"/>
    </xf>
    <xf numFmtId="1" fontId="3" fillId="7" borderId="0" xfId="0" applyNumberFormat="1" applyFont="1" applyFill="1" applyAlignment="1">
      <alignment horizontal="left" vertical="center" wrapText="1"/>
    </xf>
    <xf numFmtId="0" fontId="3" fillId="7" borderId="0" xfId="0" applyFont="1" applyFill="1" applyAlignment="1">
      <alignment horizontal="left" vertical="center" wrapText="1"/>
    </xf>
    <xf numFmtId="0" fontId="3" fillId="8" borderId="5" xfId="0" applyFont="1" applyFill="1" applyBorder="1" applyAlignment="1">
      <alignment horizontal="center" vertical="center" wrapText="1"/>
    </xf>
    <xf numFmtId="0" fontId="5" fillId="8" borderId="6" xfId="0" applyFont="1" applyFill="1" applyBorder="1"/>
    <xf numFmtId="0" fontId="3" fillId="8" borderId="6" xfId="0" applyFont="1" applyFill="1" applyBorder="1" applyAlignment="1">
      <alignment horizontal="center" vertical="center" wrapText="1"/>
    </xf>
    <xf numFmtId="0" fontId="5" fillId="8" borderId="6" xfId="0" applyFont="1" applyFill="1" applyBorder="1" applyAlignment="1">
      <alignment horizontal="center"/>
    </xf>
    <xf numFmtId="0" fontId="3" fillId="8" borderId="5" xfId="0" applyFont="1" applyFill="1" applyBorder="1" applyAlignment="1">
      <alignment horizontal="center" vertical="center" textRotation="90" wrapText="1"/>
    </xf>
    <xf numFmtId="0" fontId="6" fillId="7" borderId="24" xfId="0" applyFont="1" applyFill="1" applyBorder="1" applyAlignment="1">
      <alignment horizontal="center" vertical="center"/>
    </xf>
    <xf numFmtId="0" fontId="6" fillId="7" borderId="0" xfId="0" applyFont="1" applyFill="1" applyAlignment="1">
      <alignment horizontal="center" vertical="center"/>
    </xf>
  </cellXfs>
  <cellStyles count="224">
    <cellStyle name="Normal" xfId="0" builtinId="0"/>
    <cellStyle name="Percent" xfId="15" builtinId="5"/>
    <cellStyle name="Currency" xfId="16" builtinId="4"/>
    <cellStyle name="Currency [0]" xfId="17" builtinId="7"/>
    <cellStyle name="Comma" xfId="18" builtinId="3"/>
    <cellStyle name="Comma [0]" xfId="19" builtinId="6"/>
    <cellStyle name="Check Cell" xfId="20" builtinId="23"/>
    <cellStyle name="Good" xfId="21" builtinId="26"/>
    <cellStyle name="20% - Accent1" xfId="22" builtinId="30"/>
    <cellStyle name="Comma 2 2 2" xfId="23"/>
    <cellStyle name="Comma 2 3 2" xfId="24"/>
    <cellStyle name="Comma 29" xfId="25"/>
    <cellStyle name="Normal 10 2" xfId="26"/>
    <cellStyle name="Normal 11 2" xfId="27"/>
    <cellStyle name="Normal 13 2" xfId="28"/>
    <cellStyle name="Normal 14" xfId="29"/>
    <cellStyle name="Normal 2" xfId="30"/>
    <cellStyle name="Normal 2 2" xfId="31"/>
    <cellStyle name="Normal 2 2 2 3" xfId="32"/>
    <cellStyle name="Normal 2 3" xfId="33"/>
    <cellStyle name="Normal 2 3 9" xfId="34"/>
    <cellStyle name="Normal 2 4" xfId="35"/>
    <cellStyle name="Normal 23 3" xfId="36"/>
    <cellStyle name="Normal 3 2" xfId="37"/>
    <cellStyle name="Normal 4" xfId="38"/>
    <cellStyle name="Normal 4 2 2" xfId="39"/>
    <cellStyle name="Normal 5 3" xfId="40"/>
    <cellStyle name="Normal 6" xfId="41"/>
    <cellStyle name="Normal 6 2" xfId="42"/>
    <cellStyle name="Normal 8 2" xfId="43"/>
    <cellStyle name="Normal 9 2" xfId="44"/>
    <cellStyle name="Percent 2" xfId="45"/>
    <cellStyle name="Normal 12" xfId="46"/>
    <cellStyle name="Normal 10" xfId="47"/>
    <cellStyle name="Normal 17" xfId="48"/>
    <cellStyle name="Normal 18" xfId="49"/>
    <cellStyle name="Normal 19" xfId="50"/>
    <cellStyle name="Normal 3" xfId="51"/>
    <cellStyle name="Normal 3 2 2" xfId="52"/>
    <cellStyle name="Normal 4 3" xfId="53"/>
    <cellStyle name="Normal 5" xfId="54"/>
    <cellStyle name="Normal 6 3" xfId="55"/>
    <cellStyle name="Normal 7" xfId="56"/>
    <cellStyle name="Normal 8" xfId="57"/>
    <cellStyle name="Normal 9" xfId="58"/>
    <cellStyle name="Normal 9 2 2" xfId="59"/>
    <cellStyle name="Normal 5 2" xfId="60"/>
    <cellStyle name="=C:\WINNT\SYSTEM32\COMMAND.COM" xfId="61"/>
    <cellStyle name="Check Cell 2" xfId="62"/>
    <cellStyle name="Comma 2" xfId="63"/>
    <cellStyle name="Normal 4 2" xfId="64"/>
    <cellStyle name="Normal 11" xfId="65"/>
    <cellStyle name="Hyperlink" xfId="66" builtinId="8"/>
    <cellStyle name="Normal 7 3" xfId="67"/>
    <cellStyle name="Comma 3" xfId="68"/>
    <cellStyle name="Currency 2" xfId="69"/>
    <cellStyle name="Percent 3" xfId="70"/>
    <cellStyle name="20% - Accent1 2" xfId="71"/>
    <cellStyle name="Comma 2 2 2 2" xfId="72"/>
    <cellStyle name="Comma 2 3 2 2" xfId="73"/>
    <cellStyle name="Comma 29 2" xfId="74"/>
    <cellStyle name="Normal 2 5" xfId="75"/>
    <cellStyle name="Normal 23 3 2" xfId="76"/>
    <cellStyle name="Normal 4 5" xfId="77"/>
    <cellStyle name="Normal 12 2" xfId="78"/>
    <cellStyle name="Normal 10 4" xfId="79"/>
    <cellStyle name="Normal 17 3" xfId="80"/>
    <cellStyle name="Normal 18 3" xfId="81"/>
    <cellStyle name="Normal 19 3" xfId="82"/>
    <cellStyle name="Normal 4 3 2" xfId="83"/>
    <cellStyle name="Normal 6 3 2" xfId="84"/>
    <cellStyle name="Normal 7 4" xfId="85"/>
    <cellStyle name="Normal 8 4" xfId="86"/>
    <cellStyle name="Normal 9 4" xfId="87"/>
    <cellStyle name="Normal 9 2 2 2" xfId="88"/>
    <cellStyle name="Comma 2 2" xfId="89"/>
    <cellStyle name="Normal 7 3 2" xfId="90"/>
    <cellStyle name="Normal 13" xfId="91"/>
    <cellStyle name="Normal 10 3" xfId="92"/>
    <cellStyle name="Normal 17 2" xfId="93"/>
    <cellStyle name="Normal 18 2" xfId="94"/>
    <cellStyle name="Normal 19 2" xfId="95"/>
    <cellStyle name="Normal 4 4" xfId="96"/>
    <cellStyle name="Normal 6 4" xfId="97"/>
    <cellStyle name="Normal 7 2" xfId="98"/>
    <cellStyle name="Normal 8 3" xfId="99"/>
    <cellStyle name="Normal 9 3" xfId="100"/>
    <cellStyle name="Normal 9 2 3" xfId="101"/>
    <cellStyle name="Normal 15" xfId="102"/>
    <cellStyle name="Normal 10 5" xfId="103"/>
    <cellStyle name="Normal 17 4" xfId="104"/>
    <cellStyle name="Normal 18 4" xfId="105"/>
    <cellStyle name="Normal 19 4" xfId="106"/>
    <cellStyle name="Normal 4 6" xfId="107"/>
    <cellStyle name="Normal 6 5" xfId="108"/>
    <cellStyle name="Normal 7 5" xfId="109"/>
    <cellStyle name="Normal 8 5" xfId="110"/>
    <cellStyle name="Normal 9 5" xfId="111"/>
    <cellStyle name="Normal 9 2 4" xfId="112"/>
    <cellStyle name="Currency 2 2" xfId="113"/>
    <cellStyle name="Normal 16" xfId="114"/>
    <cellStyle name="Comma 5" xfId="115"/>
    <cellStyle name="Currency 4" xfId="116"/>
    <cellStyle name="Percent 5" xfId="117"/>
    <cellStyle name="20% - Accent1 4" xfId="118"/>
    <cellStyle name="Comma 2 2 2 4" xfId="119"/>
    <cellStyle name="Comma 29 4" xfId="120"/>
    <cellStyle name="Normal 2 7" xfId="121"/>
    <cellStyle name="Normal 23 3 4" xfId="122"/>
    <cellStyle name="Normal 4 8" xfId="123"/>
    <cellStyle name="Normal 12 4" xfId="124"/>
    <cellStyle name="Normal 10 7" xfId="125"/>
    <cellStyle name="Normal 17 6" xfId="126"/>
    <cellStyle name="Normal 18 6" xfId="127"/>
    <cellStyle name="Normal 19 6" xfId="128"/>
    <cellStyle name="Normal 4 3 4" xfId="129"/>
    <cellStyle name="Normal 6 3 4" xfId="130"/>
    <cellStyle name="Normal 7 7" xfId="131"/>
    <cellStyle name="Normal 8 7" xfId="132"/>
    <cellStyle name="Normal 9 7" xfId="133"/>
    <cellStyle name="Normal 9 2 2 4" xfId="134"/>
    <cellStyle name="Comma 2 4" xfId="135"/>
    <cellStyle name="Normal 7 3 4" xfId="136"/>
    <cellStyle name="Comma 3 3" xfId="137"/>
    <cellStyle name="Currency 2 3" xfId="138"/>
    <cellStyle name="Percent 3 3" xfId="139"/>
    <cellStyle name="20% - Accent1 2 3" xfId="140"/>
    <cellStyle name="Comma 2 2 2 2 3" xfId="141"/>
    <cellStyle name="Comma 2 3 2 2 3" xfId="142"/>
    <cellStyle name="Comma 29 2 3" xfId="143"/>
    <cellStyle name="Normal 2 5 3" xfId="144"/>
    <cellStyle name="Normal 23 3 2 3" xfId="145"/>
    <cellStyle name="Normal 4 5 3" xfId="146"/>
    <cellStyle name="Normal 12 2 3" xfId="147"/>
    <cellStyle name="Normal 10 4 3" xfId="148"/>
    <cellStyle name="Normal 17 3 3" xfId="149"/>
    <cellStyle name="Normal 18 3 3" xfId="150"/>
    <cellStyle name="Normal 19 3 3" xfId="151"/>
    <cellStyle name="Normal 4 3 2 3" xfId="152"/>
    <cellStyle name="Normal 6 3 2 3" xfId="153"/>
    <cellStyle name="Normal 7 4 3" xfId="154"/>
    <cellStyle name="Normal 8 4 3" xfId="155"/>
    <cellStyle name="Normal 9 4 3" xfId="156"/>
    <cellStyle name="Normal 9 2 2 2 3" xfId="157"/>
    <cellStyle name="Comma 2 2 4" xfId="158"/>
    <cellStyle name="Normal 7 3 2 3" xfId="159"/>
    <cellStyle name="Normal 13 4" xfId="160"/>
    <cellStyle name="Normal 10 3 3" xfId="161"/>
    <cellStyle name="Normal 17 2 3" xfId="162"/>
    <cellStyle name="Normal 18 2 3" xfId="163"/>
    <cellStyle name="Normal 19 2 3" xfId="164"/>
    <cellStyle name="Normal 4 4 3" xfId="165"/>
    <cellStyle name="Normal 6 4 3" xfId="166"/>
    <cellStyle name="Normal 7 2 3" xfId="167"/>
    <cellStyle name="Normal 8 3 3" xfId="168"/>
    <cellStyle name="Normal 9 3 3" xfId="169"/>
    <cellStyle name="Normal 9 2 3 3" xfId="170"/>
    <cellStyle name="Normal 15 2" xfId="171"/>
    <cellStyle name="Normal 10 5 2" xfId="172"/>
    <cellStyle name="Normal 17 4 2" xfId="173"/>
    <cellStyle name="Normal 18 4 2" xfId="174"/>
    <cellStyle name="Normal 19 4 2" xfId="175"/>
    <cellStyle name="Normal 4 6 2" xfId="176"/>
    <cellStyle name="Normal 6 5 2" xfId="177"/>
    <cellStyle name="Normal 7 5 2" xfId="178"/>
    <cellStyle name="Normal 8 5 2" xfId="179"/>
    <cellStyle name="Normal 9 5 2" xfId="180"/>
    <cellStyle name="Normal 9 2 4 2" xfId="181"/>
    <cellStyle name="Comma 4" xfId="182"/>
    <cellStyle name="Currency 3" xfId="183"/>
    <cellStyle name="Percent 4" xfId="184"/>
    <cellStyle name="20% - Accent1 3" xfId="185"/>
    <cellStyle name="Comma 2 2 2 3" xfId="186"/>
    <cellStyle name="Comma 29 3" xfId="187"/>
    <cellStyle name="Normal 2 6" xfId="188"/>
    <cellStyle name="Normal 23 3 3" xfId="189"/>
    <cellStyle name="Normal 4 7" xfId="190"/>
    <cellStyle name="Normal 12 3" xfId="191"/>
    <cellStyle name="Normal 10 6" xfId="192"/>
    <cellStyle name="Normal 17 5" xfId="193"/>
    <cellStyle name="Normal 18 5" xfId="194"/>
    <cellStyle name="Normal 19 5" xfId="195"/>
    <cellStyle name="Normal 4 3 3" xfId="196"/>
    <cellStyle name="Normal 6 3 3" xfId="197"/>
    <cellStyle name="Normal 7 6" xfId="198"/>
    <cellStyle name="Normal 8 6" xfId="199"/>
    <cellStyle name="Normal 9 6" xfId="200"/>
    <cellStyle name="Normal 9 2 2 3" xfId="201"/>
    <cellStyle name="Comma 2 3" xfId="202"/>
    <cellStyle name="Normal 7 3 3" xfId="203"/>
    <cellStyle name="Comma 3 2" xfId="204"/>
    <cellStyle name="Currency 2 2 2" xfId="205"/>
    <cellStyle name="Percent 3 2" xfId="206"/>
    <cellStyle name="20% - Accent1 2 2" xfId="207"/>
    <cellStyle name="Comma 2 2 2 2 2" xfId="208"/>
    <cellStyle name="Comma 2 3 2 2 2" xfId="209"/>
    <cellStyle name="Comma 29 2 2" xfId="210"/>
    <cellStyle name="Normal 2 5 2" xfId="211"/>
    <cellStyle name="Normal 23 3 2 2" xfId="212"/>
    <cellStyle name="Normal 4 5 2" xfId="213"/>
    <cellStyle name="Normal 12 2 2" xfId="214"/>
    <cellStyle name="Normal 10 4 2" xfId="215"/>
    <cellStyle name="Normal 17 3 2" xfId="216"/>
    <cellStyle name="Normal 18 3 2" xfId="217"/>
    <cellStyle name="Normal 19 3 2" xfId="218"/>
    <cellStyle name="Normal 4 3 2 2" xfId="219"/>
    <cellStyle name="Normal 6 3 2 2" xfId="220"/>
    <cellStyle name="Normal 7 4 2" xfId="221"/>
    <cellStyle name="Normal 8 4 2" xfId="222"/>
    <cellStyle name="Normal 9 4 2" xfId="223"/>
    <cellStyle name="Normal 9 2 2 2 2" xfId="224"/>
    <cellStyle name="Comma 2 2 3" xfId="225"/>
    <cellStyle name="Normal 7 3 2 2" xfId="226"/>
    <cellStyle name="Normal 13 3" xfId="227"/>
    <cellStyle name="Normal 10 3 2" xfId="228"/>
    <cellStyle name="Normal 17 2 2" xfId="229"/>
    <cellStyle name="Normal 18 2 2" xfId="230"/>
    <cellStyle name="Normal 19 2 2" xfId="231"/>
    <cellStyle name="Normal 4 4 2" xfId="232"/>
    <cellStyle name="Normal 6 4 2" xfId="233"/>
    <cellStyle name="Normal 7 2 2" xfId="234"/>
    <cellStyle name="Normal 8 3 2" xfId="235"/>
    <cellStyle name="Normal 9 3 2" xfId="236"/>
    <cellStyle name="Normal 9 2 3 2" xfId="237"/>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0" Type="http://schemas.openxmlformats.org/officeDocument/2006/relationships/worksheet" Target="worksheets/sheet18.xml" /><Relationship Id="rId22" Type="http://schemas.openxmlformats.org/officeDocument/2006/relationships/worksheet" Target="worksheets/sheet20.xml" /><Relationship Id="rId21" Type="http://schemas.openxmlformats.org/officeDocument/2006/relationships/worksheet" Target="worksheets/sheet19.xml" /><Relationship Id="rId24" Type="http://schemas.openxmlformats.org/officeDocument/2006/relationships/worksheet" Target="worksheets/sheet22.xml" /><Relationship Id="rId23" Type="http://schemas.openxmlformats.org/officeDocument/2006/relationships/worksheet" Target="worksheets/sheet21.xml" /><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9" Type="http://schemas.openxmlformats.org/officeDocument/2006/relationships/worksheet" Target="worksheets/sheet7.xml" /><Relationship Id="rId26" Type="http://schemas.openxmlformats.org/officeDocument/2006/relationships/worksheet" Target="worksheets/sheet24.xml" /><Relationship Id="rId25" Type="http://schemas.openxmlformats.org/officeDocument/2006/relationships/worksheet" Target="worksheets/sheet23.xml" /><Relationship Id="rId28" Type="http://schemas.openxmlformats.org/officeDocument/2006/relationships/worksheet" Target="worksheets/sheet26.xml" /><Relationship Id="rId27" Type="http://schemas.openxmlformats.org/officeDocument/2006/relationships/worksheet" Target="worksheets/sheet25.xml" /><Relationship Id="rId5" Type="http://schemas.openxmlformats.org/officeDocument/2006/relationships/worksheet" Target="worksheets/sheet3.xml" /><Relationship Id="rId6" Type="http://schemas.openxmlformats.org/officeDocument/2006/relationships/worksheet" Target="worksheets/sheet4.xml" /><Relationship Id="rId29" Type="http://schemas.openxmlformats.org/officeDocument/2006/relationships/worksheet" Target="worksheets/sheet27.xml" /><Relationship Id="rId7" Type="http://schemas.openxmlformats.org/officeDocument/2006/relationships/worksheet" Target="worksheets/sheet5.xml" /><Relationship Id="rId8" Type="http://schemas.openxmlformats.org/officeDocument/2006/relationships/worksheet" Target="worksheets/sheet6.xml" /><Relationship Id="rId31" Type="http://schemas.openxmlformats.org/officeDocument/2006/relationships/worksheet" Target="worksheets/sheet29.xml" /><Relationship Id="rId30" Type="http://schemas.openxmlformats.org/officeDocument/2006/relationships/worksheet" Target="worksheets/sheet28.xml" /><Relationship Id="rId11" Type="http://schemas.openxmlformats.org/officeDocument/2006/relationships/worksheet" Target="worksheets/sheet9.xml" /><Relationship Id="rId33" Type="http://schemas.openxmlformats.org/officeDocument/2006/relationships/worksheet" Target="worksheets/sheet31.xml" /><Relationship Id="rId10" Type="http://schemas.openxmlformats.org/officeDocument/2006/relationships/worksheet" Target="worksheets/sheet8.xml" /><Relationship Id="rId32" Type="http://schemas.openxmlformats.org/officeDocument/2006/relationships/worksheet" Target="worksheets/sheet30.xml" /><Relationship Id="rId13" Type="http://schemas.openxmlformats.org/officeDocument/2006/relationships/worksheet" Target="worksheets/sheet11.xml" /><Relationship Id="rId35" Type="http://schemas.openxmlformats.org/officeDocument/2006/relationships/worksheet" Target="worksheets/sheet33.xml" /><Relationship Id="rId12" Type="http://schemas.openxmlformats.org/officeDocument/2006/relationships/worksheet" Target="worksheets/sheet10.xml" /><Relationship Id="rId34" Type="http://schemas.openxmlformats.org/officeDocument/2006/relationships/worksheet" Target="worksheets/sheet32.xml" /><Relationship Id="rId15" Type="http://schemas.openxmlformats.org/officeDocument/2006/relationships/worksheet" Target="worksheets/sheet13.xml" /><Relationship Id="rId37" Type="http://schemas.openxmlformats.org/officeDocument/2006/relationships/customXml" Target="../customXml/item1.xml" /><Relationship Id="rId14" Type="http://schemas.openxmlformats.org/officeDocument/2006/relationships/worksheet" Target="worksheets/sheet12.xml" /><Relationship Id="rId36" Type="http://schemas.openxmlformats.org/officeDocument/2006/relationships/sharedStrings" Target="sharedStrings.xml" /><Relationship Id="rId17" Type="http://schemas.openxmlformats.org/officeDocument/2006/relationships/worksheet" Target="worksheets/sheet15.xml" /><Relationship Id="rId16" Type="http://schemas.openxmlformats.org/officeDocument/2006/relationships/worksheet" Target="worksheets/sheet14.xml" /><Relationship Id="rId38" Type="http://schemas.openxmlformats.org/officeDocument/2006/relationships/calcChain" Target="calcChain.xml" /><Relationship Id="rId19" Type="http://schemas.openxmlformats.org/officeDocument/2006/relationships/worksheet" Target="worksheets/sheet17.xml" /><Relationship Id="rId18" Type="http://schemas.openxmlformats.org/officeDocument/2006/relationships/worksheet" Target="worksheets/sheet16.xml" /></Relationships>
</file>

<file path=xl/drawings/_rels/drawing1.xml.rels><?xml version="1.0" encoding="UTF-8" standalone="yes"?><Relationships xmlns="http://schemas.openxmlformats.org/package/2006/relationships"><Relationship Id="rId1" Type="http://schemas.openxmlformats.org/officeDocument/2006/relationships/image" Target="../media/image1.jpe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jpeg" /><Relationship Id="rId3" Type="http://schemas.openxmlformats.org/officeDocument/2006/relationships/image" Target="../media/image3.jpe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jpeg" /><Relationship Id="rId3" Type="http://schemas.openxmlformats.org/officeDocument/2006/relationships/image" Target="../media/image3.jpeg" /></Relationships>
</file>

<file path=xl/drawings/_rels/drawing4.xml.rels><?xml version="1.0" encoding="UTF-8" standalone="yes"?><Relationships xmlns="http://schemas.openxmlformats.org/package/2006/relationships"><Relationship Id="rId1" Type="http://schemas.openxmlformats.org/officeDocument/2006/relationships/image" Target="../media/image1.emf" /><Relationship Id="rId2" Type="http://schemas.openxmlformats.org/officeDocument/2006/relationships/image" Target="../media/image2.png" /><Relationship Id="rId3" Type="http://schemas.openxmlformats.org/officeDocument/2006/relationships/image" Target="../media/image3.png" /></Relationships>
</file>

<file path=xl/drawings/_rels/drawing5.xml.rels><?xml version="1.0" encoding="UTF-8" standalone="yes"?><Relationships xmlns="http://schemas.openxmlformats.org/package/2006/relationships"><Relationship Id="rId1" Type="http://schemas.openxmlformats.org/officeDocument/2006/relationships/image" Target="../media/image1.emf" /><Relationship Id="rId2" Type="http://schemas.openxmlformats.org/officeDocument/2006/relationships/image" Target="../media/image2.png" /><Relationship Id="rId3" Type="http://schemas.openxmlformats.org/officeDocument/2006/relationships/image" Target="../media/image3.png" /></Relationships>
</file>

<file path=xl/drawings/_rels/drawing7.xml.rels><?xml version="1.0" encoding="UTF-8" standalone="yes"?><Relationships xmlns="http://schemas.openxmlformats.org/package/2006/relationships"><Relationship Id="rId1" Type="http://schemas.openxmlformats.org/officeDocument/2006/relationships/image" Target="../media/image4.jpeg" /><Relationship Id="rId2" Type="http://schemas.openxmlformats.org/officeDocument/2006/relationships/image" Target="../media/image4.png" /><Relationship Id="rId3" Type="http://schemas.openxmlformats.org/officeDocument/2006/relationships/image" Target="../media/image5.png" /></Relationships>
</file>

<file path=xl/drawings/_rels/drawing8.xml.rels><?xml version="1.0" encoding="UTF-8" standalone="yes"?><Relationships xmlns="http://schemas.openxmlformats.org/package/2006/relationships"><Relationship Id="rId1" Type="http://schemas.openxmlformats.org/officeDocument/2006/relationships/image" Target="../media/image4.jpeg" /><Relationship Id="rId2" Type="http://schemas.openxmlformats.org/officeDocument/2006/relationships/image" Target="../media/image4.png" /><Relationship Id="rId3" Type="http://schemas.openxmlformats.org/officeDocument/2006/relationships/image" Target="../media/image5.png" /></Relationships>
</file>

<file path=xl/drawings/_rels/drawing9.xml.rels><?xml version="1.0" encoding="UTF-8" standalone="yes"?><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jpeg" /><Relationship Id="rId3" Type="http://schemas.openxmlformats.org/officeDocument/2006/relationships/image" Target="../media/image3.jpeg" /></Relationships>
</file>

<file path=xl/drawings/_rels/drawing10.xml.rels><?xml version="1.0" encoding="UTF-8" standalone="yes"?><Relationships xmlns="http://schemas.openxmlformats.org/package/2006/relationships"><Relationship Id="rId1" Type="http://schemas.openxmlformats.org/officeDocument/2006/relationships/image" Target="../media/image2.jpeg" /></Relationships>
</file>

<file path=xl/drawings/_rels/drawing11.xml.rels><?xml version="1.0" encoding="UTF-8" standalone="yes"?><Relationships xmlns="http://schemas.openxmlformats.org/package/2006/relationships"><Relationship Id="rId1" Type="http://schemas.openxmlformats.org/officeDocument/2006/relationships/image" Target="../media/image5.png" /><Relationship Id="rId2" Type="http://schemas.openxmlformats.org/officeDocument/2006/relationships/image" Target="../media/image6.png" /><Relationship Id="rId3" Type="http://schemas.openxmlformats.org/officeDocument/2006/relationships/customXml" Target="../ink/ink1.xml"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rrowheads="1" noChangeAspect="1"/>
        </xdr:cNvPicPr>
      </xdr:nvPicPr>
      <xdr:blipFill>
        <a:blip r:embed="rId1">
          <a:extLst>
            <a:ext uri="{28A0092B-C50C-407E-A947-70E740481C1C}">
              <a14:useLocalDpi xmlns:a14="http://schemas.microsoft.com/office/drawing/2010/main"/>
            </a:ext>
          </a:extLst>
        </a:blip>
        <a:stretch>
          <a:fillRect/>
        </a:stretch>
      </xdr:blipFill>
      <xdr:spPr>
        <a:xfrm>
          <a:off x="114300" y="57150"/>
          <a:ext cx="647700" cy="5429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7</xdr:col>
      <xdr:colOff>157032</xdr:colOff>
      <xdr:row>202</xdr:row>
      <xdr:rowOff>127660</xdr:rowOff>
    </xdr:from>
    <xdr:to>
      <xdr:col>7</xdr:col>
      <xdr:colOff>423732</xdr:colOff>
      <xdr:row>204</xdr:row>
      <xdr:rowOff>127660</xdr:rowOff>
    </xdr:to>
    <xdr:sp>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552950" y="36680775"/>
          <a:ext cx="266700" cy="3619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6934200" y="36233100"/>
          <a:ext cx="266700" cy="381000"/>
        </a:xfrm>
        <a:prstGeom prst="line"/>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6838950" y="36204525"/>
          <a:ext cx="266700" cy="361950"/>
        </a:xfrm>
        <a:prstGeom prst="line"/>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8">
          <a:off x="2676525" y="37414200"/>
          <a:ext cx="171450" cy="333375"/>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19">
          <a:off x="4638675" y="37747575"/>
          <a:ext cx="171450" cy="40957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rrowheads="1" noChangeAspect="1"/>
        </xdr:cNvPicPr>
      </xdr:nvPicPr>
      <xdr:blipFill>
        <a:blip r:embed="rId1">
          <a:extLst>
            <a:ext uri="{28A0092B-C50C-407E-A947-70E740481C1C}">
              <a14:useLocalDpi xmlns:a14="http://schemas.microsoft.com/office/drawing/2010/main"/>
            </a:ext>
          </a:extLst>
        </a:blip>
        <a:stretch>
          <a:fillRect/>
        </a:stretch>
      </xdr:blipFill>
      <xdr:spPr>
        <a:xfrm>
          <a:off x="9944100" y="36690300"/>
          <a:ext cx="304800" cy="2952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xdr:nvSpPr>
        <xdr:cNvPr id="8" name="Parallelogram 7">
          <a:extLst>
            <a:ext uri="{FF2B5EF4-FFF2-40B4-BE49-F238E27FC236}">
              <a16:creationId xmlns:a16="http://schemas.microsoft.com/office/drawing/2014/main" id="{00000000-0008-0000-0900-000008000000}"/>
            </a:ext>
          </a:extLst>
        </xdr:cNvPr>
        <xdr:cNvSpPr/>
      </xdr:nvSpPr>
      <xdr:spPr>
        <a:xfrm rot="1440000">
          <a:off x="7067550" y="37766625"/>
          <a:ext cx="190500" cy="371475"/>
        </a:xfrm>
        <a:prstGeom prst="parallelogram"/>
      </xdr:spPr>
      <xdr:style>
        <a:lnRef idx="2">
          <a:schemeClr val="tx1">
            <a:shade val="50000"/>
          </a:schemeClr>
        </a:lnRef>
        <a:fillRef idx="1">
          <a:schemeClr val="tx1"/>
        </a:fillRef>
        <a:effectRef idx="0">
          <a:schemeClr val="tx1"/>
        </a:effectRef>
        <a:fontRef idx="minor">
          <a:schemeClr val="bg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067550" y="37776150"/>
          <a:ext cx="200025" cy="333375"/>
        </a:xfrm>
        <a:prstGeom prst="line"/>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xdr:nvSpPr>
        <xdr:cNvPr id="10" name="Isosceles Triangle 9">
          <a:extLst>
            <a:ext uri="{FF2B5EF4-FFF2-40B4-BE49-F238E27FC236}">
              <a16:creationId xmlns:a16="http://schemas.microsoft.com/office/drawing/2014/main" id="{00000000-0008-0000-0900-00000a000000}"/>
            </a:ext>
          </a:extLst>
        </xdr:cNvPr>
        <xdr:cNvSpPr/>
      </xdr:nvSpPr>
      <xdr:spPr>
        <a:xfrm>
          <a:off x="3200400" y="35185350"/>
          <a:ext cx="600075" cy="285750"/>
        </a:xfrm>
        <a:prstGeom prst="triangle"/>
        <a:solidFill>
          <a:schemeClr val="accent6">
            <a:lumMod val="75000"/>
          </a:schemeClr>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xdr:nvSpPr>
        <xdr:cNvPr id="11" name="Isosceles Triangle 10">
          <a:extLst>
            <a:ext uri="{FF2B5EF4-FFF2-40B4-BE49-F238E27FC236}">
              <a16:creationId xmlns:a16="http://schemas.microsoft.com/office/drawing/2014/main" id="{00000000-0008-0000-0900-00000b000000}"/>
            </a:ext>
          </a:extLst>
        </xdr:cNvPr>
        <xdr:cNvSpPr/>
      </xdr:nvSpPr>
      <xdr:spPr>
        <a:xfrm>
          <a:off x="4400550" y="35185350"/>
          <a:ext cx="600075" cy="285750"/>
        </a:xfrm>
        <a:prstGeom prst="triangle"/>
        <a:solidFill>
          <a:schemeClr val="accent6">
            <a:lumMod val="60000"/>
            <a:lumOff val="40000"/>
          </a:schemeClr>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xdr:nvSpPr>
        <xdr:cNvPr id="12" name="Isosceles Triangle 11">
          <a:extLst>
            <a:ext uri="{FF2B5EF4-FFF2-40B4-BE49-F238E27FC236}">
              <a16:creationId xmlns:a16="http://schemas.microsoft.com/office/drawing/2014/main" id="{00000000-0008-0000-0900-00000c000000}"/>
            </a:ext>
          </a:extLst>
        </xdr:cNvPr>
        <xdr:cNvSpPr/>
      </xdr:nvSpPr>
      <xdr:spPr>
        <a:xfrm>
          <a:off x="5600700" y="35185350"/>
          <a:ext cx="600075" cy="285750"/>
        </a:xfrm>
        <a:prstGeom prst="triangle"/>
        <a:solidFill>
          <a:schemeClr val="accent6">
            <a:lumMod val="75000"/>
          </a:schemeClr>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xdr:nvSpPr>
        <xdr:cNvPr id="13" name="Freeform 1071">
          <a:extLst>
            <a:ext uri="{FF2B5EF4-FFF2-40B4-BE49-F238E27FC236}">
              <a16:creationId xmlns:a16="http://schemas.microsoft.com/office/drawing/2014/main" id="{00000000-0008-0000-0900-00000d000000}"/>
            </a:ext>
          </a:extLst>
        </xdr:cNvPr>
        <xdr:cNvSpPr/>
      </xdr:nvSpPr>
      <xdr:spPr>
        <a:xfrm>
          <a:off x="3486150" y="35156775"/>
          <a:ext cx="1257300" cy="95250"/>
        </a:xfrm>
        <a:custGeom>
          <a:gdLst>
            <a:gd name="connsiteX0" fmla="*/ 0 w 1209675"/>
            <a:gd name="connsiteY0" fmla="*/ 42862 h 114299"/>
            <a:gd name="connsiteX1" fmla="*/ 609600 w 1209675"/>
            <a:gd name="connsiteY1" fmla="*/ 109537 h 114299"/>
            <a:gd name="connsiteX2" fmla="*/ 1209675 w 1209675"/>
            <a:gd name="connsiteY2" fmla="*/ 14287 h 114299"/>
          </a:gdLst>
          <a:rect l="l" t="t" r="r" b="b"/>
          <a:pathLst>
            <a:path h="114299" w="1209675">
              <a:moveTo>
                <a:pt x="0" y="42862"/>
              </a:moveTo>
              <a:cubicBezTo>
                <a:pt x="203994" y="78580"/>
                <a:pt x="407988" y="114299"/>
                <a:pt x="609600" y="109537"/>
              </a:cubicBezTo>
              <a:cubicBezTo>
                <a:pt x="811212" y="104775"/>
                <a:pt x="1117600" y="0"/>
                <a:pt x="1209675" y="14287"/>
              </a:cubicBezTo>
            </a:path>
          </a:pathLst>
        </a:custGeom>
      </xdr:spPr>
      <xdr:style>
        <a:lnRef idx="2">
          <a:schemeClr val="tx1"/>
        </a:lnRef>
        <a:fillRef idx="0">
          <a:schemeClr val="tx1"/>
        </a:fillRef>
        <a:effectRef idx="1">
          <a:schemeClr val="tx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xdr:nvSpPr>
        <xdr:cNvPr id="14" name="Freeform 1072">
          <a:extLst>
            <a:ext uri="{FF2B5EF4-FFF2-40B4-BE49-F238E27FC236}">
              <a16:creationId xmlns:a16="http://schemas.microsoft.com/office/drawing/2014/main" id="{00000000-0008-0000-0900-00000e000000}"/>
            </a:ext>
          </a:extLst>
        </xdr:cNvPr>
        <xdr:cNvSpPr/>
      </xdr:nvSpPr>
      <xdr:spPr>
        <a:xfrm>
          <a:off x="4686300" y="35128200"/>
          <a:ext cx="1285875" cy="171450"/>
        </a:xfrm>
        <a:custGeom>
          <a:gdLst>
            <a:gd name="connsiteX0" fmla="*/ 0 w 1219200"/>
            <a:gd name="connsiteY0" fmla="*/ 41275 h 176212"/>
            <a:gd name="connsiteX1" fmla="*/ 657225 w 1219200"/>
            <a:gd name="connsiteY1" fmla="*/ 174625 h 176212"/>
            <a:gd name="connsiteX2" fmla="*/ 1219200 w 1219200"/>
            <a:gd name="connsiteY2" fmla="*/ 31750 h 176212"/>
          </a:gdLst>
          <a:rect l="l" t="t" r="r" b="b"/>
          <a:pathLst>
            <a:path h="176212" w="1219200">
              <a:moveTo>
                <a:pt x="0" y="41275"/>
              </a:moveTo>
              <a:cubicBezTo>
                <a:pt x="227012" y="108743"/>
                <a:pt x="454025" y="176212"/>
                <a:pt x="657225" y="174625"/>
              </a:cubicBezTo>
              <a:cubicBezTo>
                <a:pt x="860425" y="173038"/>
                <a:pt x="1143000" y="0"/>
                <a:pt x="1219200" y="31750"/>
              </a:cubicBezTo>
            </a:path>
          </a:pathLst>
        </a:custGeom>
        <a:ln>
          <a:solidFill>
            <a:schemeClr val="tx1"/>
          </a:solidFill>
          <a:prstDash val="dash"/>
        </a:ln>
      </xdr:spPr>
      <xdr:style>
        <a:lnRef idx="2">
          <a:schemeClr val="tx1"/>
        </a:lnRef>
        <a:fillRef idx="0">
          <a:schemeClr val="tx1"/>
        </a:fillRef>
        <a:effectRef idx="1">
          <a:schemeClr val="tx1"/>
        </a:effectRef>
        <a:fontRef idx="minor">
          <a:schemeClr val="tx1"/>
        </a:fontRef>
      </xdr:style>
      <xdr:txBody>
        <a:bodyPr rtlCol="0" anchor="ctr"/>
        <a:lstStyle/>
        <a:p>
          <a:pPr algn="ctr" indent="0" marL="0"/>
          <a:endParaRPr lang="en-US" sz="1100">
            <a:solidFill>
              <a:schemeClr val="tx1"/>
            </a:solidFill>
            <a:latin typeface="+mn-lt"/>
            <a:ea typeface="+mn-ea"/>
            <a:cs typeface="+mn-cs"/>
          </a:endParaRPr>
        </a:p>
      </xdr:txBody>
    </xdr:sp>
    <xdr:clientData/>
  </xdr:twoCellAnchor>
  <xdr:oneCellAnchor>
    <xdr:from>
      <xdr:col>6</xdr:col>
      <xdr:colOff>209550</xdr:colOff>
      <xdr:row>195</xdr:row>
      <xdr:rowOff>142875</xdr:rowOff>
    </xdr:from>
    <xdr:ext cx="228600" cy="504825"/>
    <xdr:pic>
      <xdr:nvPicPr>
        <xdr:cNvPr id="15" name="Picture 14">
          <a:extLst>
            <a:ext uri="{FF2B5EF4-FFF2-40B4-BE49-F238E27FC236}">
              <a16:creationId xmlns:a16="http://schemas.microsoft.com/office/drawing/2014/main" id="{00000000-0008-0000-0900-00000f000000}"/>
            </a:ext>
          </a:extLst>
        </xdr:cNvPr>
        <xdr:cNvPicPr>
          <a:picLocks noChangeArrowheads="1" noChangeAspect="1"/>
        </xdr:cNvPicPr>
      </xdr:nvPicPr>
      <xdr:blipFill>
        <a:blip r:embed="rId1">
          <a:extLst>
            <a:ext uri="{28A0092B-C50C-407E-A947-70E740481C1C}">
              <a14:useLocalDpi xmlns:a14="http://schemas.microsoft.com/office/drawing/2010/main"/>
            </a:ext>
          </a:extLst>
        </a:blip>
        <a:stretch>
          <a:fillRect/>
        </a:stretch>
      </xdr:blipFill>
      <xdr:spPr>
        <a:xfrm rot="1800000" flipH="1">
          <a:off x="4010025" y="35433000"/>
          <a:ext cx="228600" cy="504825"/>
        </a:xfrm>
        <a:prstGeom prst="rect"/>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xdr:nvSpPr>
        <xdr:cNvPr id="16" name="Curved Down Ribbon 1963">
          <a:extLst>
            <a:ext uri="{FF2B5EF4-FFF2-40B4-BE49-F238E27FC236}">
              <a16:creationId xmlns:a16="http://schemas.microsoft.com/office/drawing/2014/main" id="{00000000-0008-0000-0900-000010000000}"/>
            </a:ext>
          </a:extLst>
        </xdr:cNvPr>
        <xdr:cNvSpPr/>
      </xdr:nvSpPr>
      <xdr:spPr>
        <a:xfrm>
          <a:off x="6324600" y="35480625"/>
          <a:ext cx="85725" cy="142875"/>
        </a:xfrm>
        <a:prstGeom prst="ellipseRibbon"/>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xdr:nvSpPr>
        <xdr:cNvPr id="17" name="Isosceles Triangle 16">
          <a:extLst>
            <a:ext uri="{FF2B5EF4-FFF2-40B4-BE49-F238E27FC236}">
              <a16:creationId xmlns:a16="http://schemas.microsoft.com/office/drawing/2014/main" id="{00000000-0008-0000-0900-000011000000}"/>
            </a:ext>
          </a:extLst>
        </xdr:cNvPr>
        <xdr:cNvSpPr/>
      </xdr:nvSpPr>
      <xdr:spPr>
        <a:xfrm>
          <a:off x="9801225" y="35109150"/>
          <a:ext cx="600075" cy="276225"/>
        </a:xfrm>
        <a:prstGeom prst="triangle"/>
        <a:solidFill>
          <a:srgbClr val="00B0F0"/>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xdr:nvSpPr>
        <xdr:cNvPr id="18" name="Isosceles Triangle 17">
          <a:extLst>
            <a:ext uri="{FF2B5EF4-FFF2-40B4-BE49-F238E27FC236}">
              <a16:creationId xmlns:a16="http://schemas.microsoft.com/office/drawing/2014/main" id="{00000000-0008-0000-0900-000012000000}"/>
            </a:ext>
          </a:extLst>
        </xdr:cNvPr>
        <xdr:cNvSpPr/>
      </xdr:nvSpPr>
      <xdr:spPr>
        <a:xfrm>
          <a:off x="9801225" y="35652075"/>
          <a:ext cx="600075"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xdr:nvSpPr>
        <xdr:cNvPr id="19" name="Curved Right Arrow 2121">
          <a:extLst>
            <a:ext uri="{FF2B5EF4-FFF2-40B4-BE49-F238E27FC236}">
              <a16:creationId xmlns:a16="http://schemas.microsoft.com/office/drawing/2014/main" id="{00000000-0008-0000-0900-000013000000}"/>
            </a:ext>
          </a:extLst>
        </xdr:cNvPr>
        <xdr:cNvSpPr/>
      </xdr:nvSpPr>
      <xdr:spPr>
        <a:xfrm>
          <a:off x="10001250" y="35747325"/>
          <a:ext cx="152400" cy="152400"/>
        </a:xfrm>
        <a:prstGeom prst="curvedRightArrow"/>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xdr:nvSpPr>
        <xdr:cNvPr id="20" name="Flowchart: Connector 19">
          <a:extLst>
            <a:ext uri="{FF2B5EF4-FFF2-40B4-BE49-F238E27FC236}">
              <a16:creationId xmlns:a16="http://schemas.microsoft.com/office/drawing/2014/main" id="{00000000-0008-0000-0900-000014000000}"/>
            </a:ext>
          </a:extLst>
        </xdr:cNvPr>
        <xdr:cNvSpPr/>
      </xdr:nvSpPr>
      <xdr:spPr>
        <a:xfrm>
          <a:off x="5848350" y="35299650"/>
          <a:ext cx="133350" cy="133350"/>
        </a:xfrm>
        <a:prstGeom prst="flowChartConnector"/>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057900" y="35204400"/>
          <a:ext cx="361950" cy="133350"/>
        </a:xfrm>
        <a:prstGeom prst="straightConnector1"/>
        <a:ln>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xdr:nvSpPr>
        <xdr:cNvPr id="22" name="Oval 21">
          <a:extLst>
            <a:ext uri="{FF2B5EF4-FFF2-40B4-BE49-F238E27FC236}">
              <a16:creationId xmlns:a16="http://schemas.microsoft.com/office/drawing/2014/main" id="{00000000-0008-0000-0900-000016000000}"/>
            </a:ext>
          </a:extLst>
        </xdr:cNvPr>
        <xdr:cNvSpPr/>
      </xdr:nvSpPr>
      <xdr:spPr>
        <a:xfrm flipH="1">
          <a:off x="1800225" y="36966525"/>
          <a:ext cx="104775" cy="85725"/>
        </a:xfrm>
        <a:prstGeom prst="ellipse"/>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xdr:nvSpPr>
        <xdr:cNvPr id="23" name="Oval 22">
          <a:extLst>
            <a:ext uri="{FF2B5EF4-FFF2-40B4-BE49-F238E27FC236}">
              <a16:creationId xmlns:a16="http://schemas.microsoft.com/office/drawing/2014/main" id="{00000000-0008-0000-0900-000017000000}"/>
            </a:ext>
          </a:extLst>
        </xdr:cNvPr>
        <xdr:cNvSpPr/>
      </xdr:nvSpPr>
      <xdr:spPr>
        <a:xfrm flipH="1">
          <a:off x="1952625" y="37147500"/>
          <a:ext cx="104775" cy="85725"/>
        </a:xfrm>
        <a:prstGeom prst="ellipse"/>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xdr:nvSpPr>
        <xdr:cNvPr id="25" name="Isosceles Triangle 24">
          <a:extLst>
            <a:ext uri="{FF2B5EF4-FFF2-40B4-BE49-F238E27FC236}">
              <a16:creationId xmlns:a16="http://schemas.microsoft.com/office/drawing/2014/main" id="{00000000-0008-0000-0900-000019000000}"/>
            </a:ext>
          </a:extLst>
        </xdr:cNvPr>
        <xdr:cNvSpPr/>
      </xdr:nvSpPr>
      <xdr:spPr>
        <a:xfrm>
          <a:off x="2600325" y="15335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xdr:nvSpPr>
        <xdr:cNvPr id="26" name="Isosceles Triangle 25">
          <a:extLst>
            <a:ext uri="{FF2B5EF4-FFF2-40B4-BE49-F238E27FC236}">
              <a16:creationId xmlns:a16="http://schemas.microsoft.com/office/drawing/2014/main" id="{00000000-0008-0000-0900-00001a000000}"/>
            </a:ext>
          </a:extLst>
        </xdr:cNvPr>
        <xdr:cNvSpPr/>
      </xdr:nvSpPr>
      <xdr:spPr>
        <a:xfrm>
          <a:off x="3800475" y="15240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xdr:nvSpPr>
        <xdr:cNvPr id="27" name="Isosceles Triangle 26">
          <a:extLst>
            <a:ext uri="{FF2B5EF4-FFF2-40B4-BE49-F238E27FC236}">
              <a16:creationId xmlns:a16="http://schemas.microsoft.com/office/drawing/2014/main" id="{00000000-0008-0000-0900-00001b000000}"/>
            </a:ext>
          </a:extLst>
        </xdr:cNvPr>
        <xdr:cNvSpPr/>
      </xdr:nvSpPr>
      <xdr:spPr>
        <a:xfrm>
          <a:off x="5000625" y="15240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xdr:nvSpPr>
        <xdr:cNvPr id="28" name="Isosceles Triangle 27">
          <a:extLst>
            <a:ext uri="{FF2B5EF4-FFF2-40B4-BE49-F238E27FC236}">
              <a16:creationId xmlns:a16="http://schemas.microsoft.com/office/drawing/2014/main" id="{00000000-0008-0000-0900-00001c000000}"/>
            </a:ext>
          </a:extLst>
        </xdr:cNvPr>
        <xdr:cNvSpPr/>
      </xdr:nvSpPr>
      <xdr:spPr>
        <a:xfrm>
          <a:off x="6200775" y="1533525"/>
          <a:ext cx="600075"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xdr:nvSpPr>
        <xdr:cNvPr id="29" name="Isosceles Triangle 28">
          <a:extLst>
            <a:ext uri="{FF2B5EF4-FFF2-40B4-BE49-F238E27FC236}">
              <a16:creationId xmlns:a16="http://schemas.microsoft.com/office/drawing/2014/main" id="{00000000-0008-0000-0900-00001d000000}"/>
            </a:ext>
          </a:extLst>
        </xdr:cNvPr>
        <xdr:cNvSpPr/>
      </xdr:nvSpPr>
      <xdr:spPr>
        <a:xfrm>
          <a:off x="7410450" y="1533525"/>
          <a:ext cx="600075"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xdr:nvSpPr>
        <xdr:cNvPr id="30" name="Isosceles Triangle 29">
          <a:extLst>
            <a:ext uri="{FF2B5EF4-FFF2-40B4-BE49-F238E27FC236}">
              <a16:creationId xmlns:a16="http://schemas.microsoft.com/office/drawing/2014/main" id="{00000000-0008-0000-0900-00001e000000}"/>
            </a:ext>
          </a:extLst>
        </xdr:cNvPr>
        <xdr:cNvSpPr/>
      </xdr:nvSpPr>
      <xdr:spPr>
        <a:xfrm>
          <a:off x="8601075" y="15240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xdr:nvSpPr>
        <xdr:cNvPr id="31" name="Isosceles Triangle 30">
          <a:extLst>
            <a:ext uri="{FF2B5EF4-FFF2-40B4-BE49-F238E27FC236}">
              <a16:creationId xmlns:a16="http://schemas.microsoft.com/office/drawing/2014/main" id="{00000000-0008-0000-0900-00001f000000}"/>
            </a:ext>
          </a:extLst>
        </xdr:cNvPr>
        <xdr:cNvSpPr/>
      </xdr:nvSpPr>
      <xdr:spPr>
        <a:xfrm>
          <a:off x="9801225" y="15240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xdr:nvSpPr>
        <xdr:cNvPr id="32" name="Isosceles Triangle 31">
          <a:extLst>
            <a:ext uri="{FF2B5EF4-FFF2-40B4-BE49-F238E27FC236}">
              <a16:creationId xmlns:a16="http://schemas.microsoft.com/office/drawing/2014/main" id="{00000000-0008-0000-0900-000020000000}"/>
            </a:ext>
          </a:extLst>
        </xdr:cNvPr>
        <xdr:cNvSpPr/>
      </xdr:nvSpPr>
      <xdr:spPr>
        <a:xfrm>
          <a:off x="11029950" y="15240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xdr:nvSpPr>
        <xdr:cNvPr id="33" name="Isosceles Triangle 32">
          <a:extLst>
            <a:ext uri="{FF2B5EF4-FFF2-40B4-BE49-F238E27FC236}">
              <a16:creationId xmlns:a16="http://schemas.microsoft.com/office/drawing/2014/main" id="{00000000-0008-0000-0900-000021000000}"/>
            </a:ext>
          </a:extLst>
        </xdr:cNvPr>
        <xdr:cNvSpPr/>
      </xdr:nvSpPr>
      <xdr:spPr>
        <a:xfrm>
          <a:off x="1200150" y="15240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xdr:nvSpPr>
        <xdr:cNvPr id="34" name="Isosceles Triangle 33">
          <a:extLst>
            <a:ext uri="{FF2B5EF4-FFF2-40B4-BE49-F238E27FC236}">
              <a16:creationId xmlns:a16="http://schemas.microsoft.com/office/drawing/2014/main" id="{00000000-0008-0000-0900-000022000000}"/>
            </a:ext>
          </a:extLst>
        </xdr:cNvPr>
        <xdr:cNvSpPr/>
      </xdr:nvSpPr>
      <xdr:spPr>
        <a:xfrm>
          <a:off x="9801225" y="15240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xdr:nvSpPr>
        <xdr:cNvPr id="35" name="Isosceles Triangle 34">
          <a:extLst>
            <a:ext uri="{FF2B5EF4-FFF2-40B4-BE49-F238E27FC236}">
              <a16:creationId xmlns:a16="http://schemas.microsoft.com/office/drawing/2014/main" id="{00000000-0008-0000-0900-000023000000}"/>
            </a:ext>
          </a:extLst>
        </xdr:cNvPr>
        <xdr:cNvSpPr/>
      </xdr:nvSpPr>
      <xdr:spPr>
        <a:xfrm>
          <a:off x="600075" y="3152775"/>
          <a:ext cx="600075" cy="28575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xdr:nvSpPr>
        <xdr:cNvPr id="36" name="Isosceles Triangle 35">
          <a:extLst>
            <a:ext uri="{FF2B5EF4-FFF2-40B4-BE49-F238E27FC236}">
              <a16:creationId xmlns:a16="http://schemas.microsoft.com/office/drawing/2014/main" id="{00000000-0008-0000-0900-000024000000}"/>
            </a:ext>
          </a:extLst>
        </xdr:cNvPr>
        <xdr:cNvSpPr/>
      </xdr:nvSpPr>
      <xdr:spPr>
        <a:xfrm>
          <a:off x="3200400" y="31527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xdr:nvSpPr>
        <xdr:cNvPr id="37" name="Isosceles Triangle 36">
          <a:extLst>
            <a:ext uri="{FF2B5EF4-FFF2-40B4-BE49-F238E27FC236}">
              <a16:creationId xmlns:a16="http://schemas.microsoft.com/office/drawing/2014/main" id="{00000000-0008-0000-0900-000025000000}"/>
            </a:ext>
          </a:extLst>
        </xdr:cNvPr>
        <xdr:cNvSpPr/>
      </xdr:nvSpPr>
      <xdr:spPr>
        <a:xfrm>
          <a:off x="4400550" y="31527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xdr:nvSpPr>
        <xdr:cNvPr id="38" name="Isosceles Triangle 37">
          <a:extLst>
            <a:ext uri="{FF2B5EF4-FFF2-40B4-BE49-F238E27FC236}">
              <a16:creationId xmlns:a16="http://schemas.microsoft.com/office/drawing/2014/main" id="{00000000-0008-0000-0900-000026000000}"/>
            </a:ext>
          </a:extLst>
        </xdr:cNvPr>
        <xdr:cNvSpPr/>
      </xdr:nvSpPr>
      <xdr:spPr>
        <a:xfrm>
          <a:off x="5600700" y="31527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xdr:nvSpPr>
        <xdr:cNvPr id="39" name="Isosceles Triangle 38">
          <a:extLst>
            <a:ext uri="{FF2B5EF4-FFF2-40B4-BE49-F238E27FC236}">
              <a16:creationId xmlns:a16="http://schemas.microsoft.com/office/drawing/2014/main" id="{00000000-0008-0000-0900-000027000000}"/>
            </a:ext>
          </a:extLst>
        </xdr:cNvPr>
        <xdr:cNvSpPr/>
      </xdr:nvSpPr>
      <xdr:spPr>
        <a:xfrm>
          <a:off x="6800850" y="31527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xdr:nvSpPr>
        <xdr:cNvPr id="40" name="Isosceles Triangle 39">
          <a:extLst>
            <a:ext uri="{FF2B5EF4-FFF2-40B4-BE49-F238E27FC236}">
              <a16:creationId xmlns:a16="http://schemas.microsoft.com/office/drawing/2014/main" id="{00000000-0008-0000-0900-000028000000}"/>
            </a:ext>
          </a:extLst>
        </xdr:cNvPr>
        <xdr:cNvSpPr/>
      </xdr:nvSpPr>
      <xdr:spPr>
        <a:xfrm>
          <a:off x="8001000" y="31527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xdr:nvSpPr>
        <xdr:cNvPr id="41" name="Isosceles Triangle 40">
          <a:extLst>
            <a:ext uri="{FF2B5EF4-FFF2-40B4-BE49-F238E27FC236}">
              <a16:creationId xmlns:a16="http://schemas.microsoft.com/office/drawing/2014/main" id="{00000000-0008-0000-0900-000029000000}"/>
            </a:ext>
          </a:extLst>
        </xdr:cNvPr>
        <xdr:cNvSpPr/>
      </xdr:nvSpPr>
      <xdr:spPr>
        <a:xfrm>
          <a:off x="9201150" y="31527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xdr:nvSpPr>
        <xdr:cNvPr id="42" name="Isosceles Triangle 41">
          <a:extLst>
            <a:ext uri="{FF2B5EF4-FFF2-40B4-BE49-F238E27FC236}">
              <a16:creationId xmlns:a16="http://schemas.microsoft.com/office/drawing/2014/main" id="{00000000-0008-0000-0900-00002a000000}"/>
            </a:ext>
          </a:extLst>
        </xdr:cNvPr>
        <xdr:cNvSpPr/>
      </xdr:nvSpPr>
      <xdr:spPr>
        <a:xfrm>
          <a:off x="10401300" y="31527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xdr:nvSpPr>
        <xdr:cNvPr id="43" name="Isosceles Triangle 42">
          <a:extLst>
            <a:ext uri="{FF2B5EF4-FFF2-40B4-BE49-F238E27FC236}">
              <a16:creationId xmlns:a16="http://schemas.microsoft.com/office/drawing/2014/main" id="{00000000-0008-0000-0900-00002b000000}"/>
            </a:ext>
          </a:extLst>
        </xdr:cNvPr>
        <xdr:cNvSpPr/>
      </xdr:nvSpPr>
      <xdr:spPr>
        <a:xfrm>
          <a:off x="11601450" y="31527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xdr:nvSpPr>
        <xdr:cNvPr id="44" name="Isosceles Triangle 43">
          <a:extLst>
            <a:ext uri="{FF2B5EF4-FFF2-40B4-BE49-F238E27FC236}">
              <a16:creationId xmlns:a16="http://schemas.microsoft.com/office/drawing/2014/main" id="{00000000-0008-0000-0900-00002c000000}"/>
            </a:ext>
          </a:extLst>
        </xdr:cNvPr>
        <xdr:cNvSpPr/>
      </xdr:nvSpPr>
      <xdr:spPr>
        <a:xfrm>
          <a:off x="1800225" y="3152775"/>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xdr:nvSpPr>
        <xdr:cNvPr id="45" name="Isosceles Triangle 44">
          <a:extLst>
            <a:ext uri="{FF2B5EF4-FFF2-40B4-BE49-F238E27FC236}">
              <a16:creationId xmlns:a16="http://schemas.microsoft.com/office/drawing/2014/main" id="{00000000-0008-0000-0900-00002d000000}"/>
            </a:ext>
          </a:extLst>
        </xdr:cNvPr>
        <xdr:cNvSpPr/>
      </xdr:nvSpPr>
      <xdr:spPr>
        <a:xfrm>
          <a:off x="10401300" y="31527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xdr:nvSpPr>
        <xdr:cNvPr id="47" name="Isosceles Triangle 46">
          <a:extLst>
            <a:ext uri="{FF2B5EF4-FFF2-40B4-BE49-F238E27FC236}">
              <a16:creationId xmlns:a16="http://schemas.microsoft.com/office/drawing/2014/main" id="{00000000-0008-0000-0900-00002f000000}"/>
            </a:ext>
          </a:extLst>
        </xdr:cNvPr>
        <xdr:cNvSpPr/>
      </xdr:nvSpPr>
      <xdr:spPr>
        <a:xfrm>
          <a:off x="3200400" y="47815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xdr:nvSpPr>
        <xdr:cNvPr id="48" name="Isosceles Triangle 47">
          <a:extLst>
            <a:ext uri="{FF2B5EF4-FFF2-40B4-BE49-F238E27FC236}">
              <a16:creationId xmlns:a16="http://schemas.microsoft.com/office/drawing/2014/main" id="{00000000-0008-0000-0900-000030000000}"/>
            </a:ext>
          </a:extLst>
        </xdr:cNvPr>
        <xdr:cNvSpPr/>
      </xdr:nvSpPr>
      <xdr:spPr>
        <a:xfrm>
          <a:off x="4400550" y="47815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xdr:nvSpPr>
        <xdr:cNvPr id="49" name="Isosceles Triangle 48">
          <a:extLst>
            <a:ext uri="{FF2B5EF4-FFF2-40B4-BE49-F238E27FC236}">
              <a16:creationId xmlns:a16="http://schemas.microsoft.com/office/drawing/2014/main" id="{00000000-0008-0000-0900-000031000000}"/>
            </a:ext>
          </a:extLst>
        </xdr:cNvPr>
        <xdr:cNvSpPr/>
      </xdr:nvSpPr>
      <xdr:spPr>
        <a:xfrm>
          <a:off x="5600700" y="47910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xdr:nvSpPr>
        <xdr:cNvPr id="50" name="Isosceles Triangle 49">
          <a:extLst>
            <a:ext uri="{FF2B5EF4-FFF2-40B4-BE49-F238E27FC236}">
              <a16:creationId xmlns:a16="http://schemas.microsoft.com/office/drawing/2014/main" id="{00000000-0008-0000-0900-000032000000}"/>
            </a:ext>
          </a:extLst>
        </xdr:cNvPr>
        <xdr:cNvSpPr/>
      </xdr:nvSpPr>
      <xdr:spPr>
        <a:xfrm>
          <a:off x="6800850" y="47815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xdr:nvSpPr>
        <xdr:cNvPr id="51" name="Isosceles Triangle 50">
          <a:extLst>
            <a:ext uri="{FF2B5EF4-FFF2-40B4-BE49-F238E27FC236}">
              <a16:creationId xmlns:a16="http://schemas.microsoft.com/office/drawing/2014/main" id="{00000000-0008-0000-0900-000033000000}"/>
            </a:ext>
          </a:extLst>
        </xdr:cNvPr>
        <xdr:cNvSpPr/>
      </xdr:nvSpPr>
      <xdr:spPr>
        <a:xfrm>
          <a:off x="8001000" y="47815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xdr:nvSpPr>
        <xdr:cNvPr id="52" name="Isosceles Triangle 51">
          <a:extLst>
            <a:ext uri="{FF2B5EF4-FFF2-40B4-BE49-F238E27FC236}">
              <a16:creationId xmlns:a16="http://schemas.microsoft.com/office/drawing/2014/main" id="{00000000-0008-0000-0900-000034000000}"/>
            </a:ext>
          </a:extLst>
        </xdr:cNvPr>
        <xdr:cNvSpPr/>
      </xdr:nvSpPr>
      <xdr:spPr>
        <a:xfrm>
          <a:off x="9201150" y="47815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xdr:nvSpPr>
        <xdr:cNvPr id="54" name="Isosceles Triangle 53">
          <a:extLst>
            <a:ext uri="{FF2B5EF4-FFF2-40B4-BE49-F238E27FC236}">
              <a16:creationId xmlns:a16="http://schemas.microsoft.com/office/drawing/2014/main" id="{00000000-0008-0000-0900-000036000000}"/>
            </a:ext>
          </a:extLst>
        </xdr:cNvPr>
        <xdr:cNvSpPr/>
      </xdr:nvSpPr>
      <xdr:spPr>
        <a:xfrm>
          <a:off x="11601450" y="47815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xdr:nvSpPr>
        <xdr:cNvPr id="56" name="Isosceles Triangle 55">
          <a:extLst>
            <a:ext uri="{FF2B5EF4-FFF2-40B4-BE49-F238E27FC236}">
              <a16:creationId xmlns:a16="http://schemas.microsoft.com/office/drawing/2014/main" id="{00000000-0008-0000-0900-000038000000}"/>
            </a:ext>
          </a:extLst>
        </xdr:cNvPr>
        <xdr:cNvSpPr/>
      </xdr:nvSpPr>
      <xdr:spPr>
        <a:xfrm>
          <a:off x="1800225" y="4781550"/>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xdr:nvSpPr>
        <xdr:cNvPr id="57" name="Isosceles Triangle 56">
          <a:extLst>
            <a:ext uri="{FF2B5EF4-FFF2-40B4-BE49-F238E27FC236}">
              <a16:creationId xmlns:a16="http://schemas.microsoft.com/office/drawing/2014/main" id="{00000000-0008-0000-0900-000039000000}"/>
            </a:ext>
          </a:extLst>
        </xdr:cNvPr>
        <xdr:cNvSpPr/>
      </xdr:nvSpPr>
      <xdr:spPr>
        <a:xfrm>
          <a:off x="600075" y="47815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xdr:nvSpPr>
        <xdr:cNvPr id="58" name="Isosceles Triangle 57">
          <a:extLst>
            <a:ext uri="{FF2B5EF4-FFF2-40B4-BE49-F238E27FC236}">
              <a16:creationId xmlns:a16="http://schemas.microsoft.com/office/drawing/2014/main" id="{00000000-0008-0000-0900-00003a000000}"/>
            </a:ext>
          </a:extLst>
        </xdr:cNvPr>
        <xdr:cNvSpPr/>
      </xdr:nvSpPr>
      <xdr:spPr>
        <a:xfrm>
          <a:off x="10401300" y="47815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xdr:nvSpPr>
        <xdr:cNvPr id="60" name="Isosceles Triangle 59">
          <a:extLst>
            <a:ext uri="{FF2B5EF4-FFF2-40B4-BE49-F238E27FC236}">
              <a16:creationId xmlns:a16="http://schemas.microsoft.com/office/drawing/2014/main" id="{00000000-0008-0000-0900-00003c000000}"/>
            </a:ext>
          </a:extLst>
        </xdr:cNvPr>
        <xdr:cNvSpPr/>
      </xdr:nvSpPr>
      <xdr:spPr>
        <a:xfrm>
          <a:off x="3228975" y="6429375"/>
          <a:ext cx="600075"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xdr:nvSpPr>
        <xdr:cNvPr id="61" name="Isosceles Triangle 60">
          <a:extLst>
            <a:ext uri="{FF2B5EF4-FFF2-40B4-BE49-F238E27FC236}">
              <a16:creationId xmlns:a16="http://schemas.microsoft.com/office/drawing/2014/main" id="{00000000-0008-0000-0900-00003d000000}"/>
            </a:ext>
          </a:extLst>
        </xdr:cNvPr>
        <xdr:cNvSpPr/>
      </xdr:nvSpPr>
      <xdr:spPr>
        <a:xfrm>
          <a:off x="4400550" y="6410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xdr:nvSpPr>
        <xdr:cNvPr id="62" name="Isosceles Triangle 61">
          <a:extLst>
            <a:ext uri="{FF2B5EF4-FFF2-40B4-BE49-F238E27FC236}">
              <a16:creationId xmlns:a16="http://schemas.microsoft.com/office/drawing/2014/main" id="{00000000-0008-0000-0900-00003e000000}"/>
            </a:ext>
          </a:extLst>
        </xdr:cNvPr>
        <xdr:cNvSpPr/>
      </xdr:nvSpPr>
      <xdr:spPr>
        <a:xfrm>
          <a:off x="5600700" y="6391275"/>
          <a:ext cx="600075" cy="2762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xdr:nvSpPr>
        <xdr:cNvPr id="63" name="Isosceles Triangle 62">
          <a:extLst>
            <a:ext uri="{FF2B5EF4-FFF2-40B4-BE49-F238E27FC236}">
              <a16:creationId xmlns:a16="http://schemas.microsoft.com/office/drawing/2014/main" id="{00000000-0008-0000-0900-00003f000000}"/>
            </a:ext>
          </a:extLst>
        </xdr:cNvPr>
        <xdr:cNvSpPr/>
      </xdr:nvSpPr>
      <xdr:spPr>
        <a:xfrm>
          <a:off x="6800850" y="6410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xdr:nvSpPr>
        <xdr:cNvPr id="64" name="Isosceles Triangle 63">
          <a:extLst>
            <a:ext uri="{FF2B5EF4-FFF2-40B4-BE49-F238E27FC236}">
              <a16:creationId xmlns:a16="http://schemas.microsoft.com/office/drawing/2014/main" id="{00000000-0008-0000-0900-000040000000}"/>
            </a:ext>
          </a:extLst>
        </xdr:cNvPr>
        <xdr:cNvSpPr/>
      </xdr:nvSpPr>
      <xdr:spPr>
        <a:xfrm>
          <a:off x="8001000" y="6410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xdr:nvSpPr>
        <xdr:cNvPr id="65" name="Isosceles Triangle 64">
          <a:extLst>
            <a:ext uri="{FF2B5EF4-FFF2-40B4-BE49-F238E27FC236}">
              <a16:creationId xmlns:a16="http://schemas.microsoft.com/office/drawing/2014/main" id="{00000000-0008-0000-0900-000041000000}"/>
            </a:ext>
          </a:extLst>
        </xdr:cNvPr>
        <xdr:cNvSpPr/>
      </xdr:nvSpPr>
      <xdr:spPr>
        <a:xfrm>
          <a:off x="10401300" y="6410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xdr:nvSpPr>
        <xdr:cNvPr id="66" name="Isosceles Triangle 65">
          <a:extLst>
            <a:ext uri="{FF2B5EF4-FFF2-40B4-BE49-F238E27FC236}">
              <a16:creationId xmlns:a16="http://schemas.microsoft.com/office/drawing/2014/main" id="{00000000-0008-0000-0900-000042000000}"/>
            </a:ext>
          </a:extLst>
        </xdr:cNvPr>
        <xdr:cNvSpPr/>
      </xdr:nvSpPr>
      <xdr:spPr>
        <a:xfrm>
          <a:off x="600075" y="6410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xdr:nvSpPr>
        <xdr:cNvPr id="67" name="Isosceles Triangle 66">
          <a:extLst>
            <a:ext uri="{FF2B5EF4-FFF2-40B4-BE49-F238E27FC236}">
              <a16:creationId xmlns:a16="http://schemas.microsoft.com/office/drawing/2014/main" id="{00000000-0008-0000-0900-000043000000}"/>
            </a:ext>
          </a:extLst>
        </xdr:cNvPr>
        <xdr:cNvSpPr/>
      </xdr:nvSpPr>
      <xdr:spPr>
        <a:xfrm>
          <a:off x="1800225" y="6410325"/>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xdr:nvSpPr>
        <xdr:cNvPr id="68" name="Isosceles Triangle 67">
          <a:extLst>
            <a:ext uri="{FF2B5EF4-FFF2-40B4-BE49-F238E27FC236}">
              <a16:creationId xmlns:a16="http://schemas.microsoft.com/office/drawing/2014/main" id="{00000000-0008-0000-0900-000044000000}"/>
            </a:ext>
          </a:extLst>
        </xdr:cNvPr>
        <xdr:cNvSpPr/>
      </xdr:nvSpPr>
      <xdr:spPr>
        <a:xfrm>
          <a:off x="600075" y="6410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xdr:nvSpPr>
        <xdr:cNvPr id="69" name="Isosceles Triangle 68">
          <a:extLst>
            <a:ext uri="{FF2B5EF4-FFF2-40B4-BE49-F238E27FC236}">
              <a16:creationId xmlns:a16="http://schemas.microsoft.com/office/drawing/2014/main" id="{00000000-0008-0000-0900-000045000000}"/>
            </a:ext>
          </a:extLst>
        </xdr:cNvPr>
        <xdr:cNvSpPr/>
      </xdr:nvSpPr>
      <xdr:spPr>
        <a:xfrm>
          <a:off x="9201150" y="6410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xdr:nvSpPr>
        <xdr:cNvPr id="71" name="Isosceles Triangle 70">
          <a:extLst>
            <a:ext uri="{FF2B5EF4-FFF2-40B4-BE49-F238E27FC236}">
              <a16:creationId xmlns:a16="http://schemas.microsoft.com/office/drawing/2014/main" id="{00000000-0008-0000-0900-000047000000}"/>
            </a:ext>
          </a:extLst>
        </xdr:cNvPr>
        <xdr:cNvSpPr/>
      </xdr:nvSpPr>
      <xdr:spPr>
        <a:xfrm>
          <a:off x="600075" y="7858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xdr:nvSpPr>
        <xdr:cNvPr id="72" name="Isosceles Triangle 71">
          <a:extLst>
            <a:ext uri="{FF2B5EF4-FFF2-40B4-BE49-F238E27FC236}">
              <a16:creationId xmlns:a16="http://schemas.microsoft.com/office/drawing/2014/main" id="{00000000-0008-0000-0900-000048000000}"/>
            </a:ext>
          </a:extLst>
        </xdr:cNvPr>
        <xdr:cNvSpPr/>
      </xdr:nvSpPr>
      <xdr:spPr>
        <a:xfrm>
          <a:off x="1800225" y="7858125"/>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xdr:nvSpPr>
        <xdr:cNvPr id="73" name="Isosceles Triangle 72">
          <a:extLst>
            <a:ext uri="{FF2B5EF4-FFF2-40B4-BE49-F238E27FC236}">
              <a16:creationId xmlns:a16="http://schemas.microsoft.com/office/drawing/2014/main" id="{00000000-0008-0000-0900-000049000000}"/>
            </a:ext>
          </a:extLst>
        </xdr:cNvPr>
        <xdr:cNvSpPr/>
      </xdr:nvSpPr>
      <xdr:spPr>
        <a:xfrm>
          <a:off x="3200400" y="7858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xdr:nvSpPr>
        <xdr:cNvPr id="74" name="Isosceles Triangle 73">
          <a:extLst>
            <a:ext uri="{FF2B5EF4-FFF2-40B4-BE49-F238E27FC236}">
              <a16:creationId xmlns:a16="http://schemas.microsoft.com/office/drawing/2014/main" id="{00000000-0008-0000-0900-00004a000000}"/>
            </a:ext>
          </a:extLst>
        </xdr:cNvPr>
        <xdr:cNvSpPr/>
      </xdr:nvSpPr>
      <xdr:spPr>
        <a:xfrm>
          <a:off x="4400550" y="7858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xdr:nvSpPr>
        <xdr:cNvPr id="75" name="Isosceles Triangle 74">
          <a:extLst>
            <a:ext uri="{FF2B5EF4-FFF2-40B4-BE49-F238E27FC236}">
              <a16:creationId xmlns:a16="http://schemas.microsoft.com/office/drawing/2014/main" id="{00000000-0008-0000-0900-00004b000000}"/>
            </a:ext>
          </a:extLst>
        </xdr:cNvPr>
        <xdr:cNvSpPr/>
      </xdr:nvSpPr>
      <xdr:spPr>
        <a:xfrm>
          <a:off x="5600700" y="7858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xdr:nvSpPr>
        <xdr:cNvPr id="76" name="Isosceles Triangle 75">
          <a:extLst>
            <a:ext uri="{FF2B5EF4-FFF2-40B4-BE49-F238E27FC236}">
              <a16:creationId xmlns:a16="http://schemas.microsoft.com/office/drawing/2014/main" id="{00000000-0008-0000-0900-00004c000000}"/>
            </a:ext>
          </a:extLst>
        </xdr:cNvPr>
        <xdr:cNvSpPr/>
      </xdr:nvSpPr>
      <xdr:spPr>
        <a:xfrm>
          <a:off x="6800850" y="78581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xdr:nvSpPr>
        <xdr:cNvPr id="77" name="Isosceles Triangle 76">
          <a:extLst>
            <a:ext uri="{FF2B5EF4-FFF2-40B4-BE49-F238E27FC236}">
              <a16:creationId xmlns:a16="http://schemas.microsoft.com/office/drawing/2014/main" id="{00000000-0008-0000-0900-00004d000000}"/>
            </a:ext>
          </a:extLst>
        </xdr:cNvPr>
        <xdr:cNvSpPr/>
      </xdr:nvSpPr>
      <xdr:spPr>
        <a:xfrm>
          <a:off x="8001000" y="7858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xdr:nvSpPr>
        <xdr:cNvPr id="78" name="Isosceles Triangle 77">
          <a:extLst>
            <a:ext uri="{FF2B5EF4-FFF2-40B4-BE49-F238E27FC236}">
              <a16:creationId xmlns:a16="http://schemas.microsoft.com/office/drawing/2014/main" id="{00000000-0008-0000-0900-00004e000000}"/>
            </a:ext>
          </a:extLst>
        </xdr:cNvPr>
        <xdr:cNvSpPr/>
      </xdr:nvSpPr>
      <xdr:spPr>
        <a:xfrm>
          <a:off x="9201150" y="7858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xdr:nvSpPr>
        <xdr:cNvPr id="80" name="Isosceles Triangle 79">
          <a:extLst>
            <a:ext uri="{FF2B5EF4-FFF2-40B4-BE49-F238E27FC236}">
              <a16:creationId xmlns:a16="http://schemas.microsoft.com/office/drawing/2014/main" id="{00000000-0008-0000-0900-000050000000}"/>
            </a:ext>
          </a:extLst>
        </xdr:cNvPr>
        <xdr:cNvSpPr/>
      </xdr:nvSpPr>
      <xdr:spPr>
        <a:xfrm>
          <a:off x="11601450" y="6410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xdr:nvSpPr>
        <xdr:cNvPr id="81" name="Isosceles Triangle 80">
          <a:extLst>
            <a:ext uri="{FF2B5EF4-FFF2-40B4-BE49-F238E27FC236}">
              <a16:creationId xmlns:a16="http://schemas.microsoft.com/office/drawing/2014/main" id="{00000000-0008-0000-0900-000051000000}"/>
            </a:ext>
          </a:extLst>
        </xdr:cNvPr>
        <xdr:cNvSpPr/>
      </xdr:nvSpPr>
      <xdr:spPr>
        <a:xfrm>
          <a:off x="8001000" y="7858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xdr:nvSpPr>
        <xdr:cNvPr id="82" name="Isosceles Triangle 81">
          <a:extLst>
            <a:ext uri="{FF2B5EF4-FFF2-40B4-BE49-F238E27FC236}">
              <a16:creationId xmlns:a16="http://schemas.microsoft.com/office/drawing/2014/main" id="{00000000-0008-0000-0900-000052000000}"/>
            </a:ext>
          </a:extLst>
        </xdr:cNvPr>
        <xdr:cNvSpPr/>
      </xdr:nvSpPr>
      <xdr:spPr>
        <a:xfrm>
          <a:off x="9201150" y="7858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xdr:nvSpPr>
        <xdr:cNvPr id="84" name="Isosceles Triangle 83">
          <a:extLst>
            <a:ext uri="{FF2B5EF4-FFF2-40B4-BE49-F238E27FC236}">
              <a16:creationId xmlns:a16="http://schemas.microsoft.com/office/drawing/2014/main" id="{00000000-0008-0000-0900-000054000000}"/>
            </a:ext>
          </a:extLst>
        </xdr:cNvPr>
        <xdr:cNvSpPr/>
      </xdr:nvSpPr>
      <xdr:spPr>
        <a:xfrm>
          <a:off x="11601450" y="10753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xdr:nvSpPr>
        <xdr:cNvPr id="92" name="Isosceles Triangle 91">
          <a:extLst>
            <a:ext uri="{FF2B5EF4-FFF2-40B4-BE49-F238E27FC236}">
              <a16:creationId xmlns:a16="http://schemas.microsoft.com/office/drawing/2014/main" id="{00000000-0008-0000-0900-00005c000000}"/>
            </a:ext>
          </a:extLst>
        </xdr:cNvPr>
        <xdr:cNvSpPr/>
      </xdr:nvSpPr>
      <xdr:spPr>
        <a:xfrm>
          <a:off x="10401300" y="10753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xdr:nvSpPr>
        <xdr:cNvPr id="93" name="Isosceles Triangle 92">
          <a:extLst>
            <a:ext uri="{FF2B5EF4-FFF2-40B4-BE49-F238E27FC236}">
              <a16:creationId xmlns:a16="http://schemas.microsoft.com/office/drawing/2014/main" id="{00000000-0008-0000-0900-00005d000000}"/>
            </a:ext>
          </a:extLst>
        </xdr:cNvPr>
        <xdr:cNvSpPr/>
      </xdr:nvSpPr>
      <xdr:spPr>
        <a:xfrm>
          <a:off x="9201150" y="10753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23975" y="8191500"/>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267450" y="8153400"/>
          <a:ext cx="266700" cy="3238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8715375" y="8181975"/>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144250" y="10982325"/>
          <a:ext cx="266700" cy="3429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10010775" y="11172825"/>
          <a:ext cx="542925"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3829050" y="8267700"/>
          <a:ext cx="495300"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6667500" y="35814000"/>
          <a:ext cx="542925" cy="666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rot="2805195" flipH="1">
          <a:off x="9829800" y="37480875"/>
          <a:ext cx="409575" cy="11430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xdr:nvSpPr>
        <xdr:cNvPr id="111" name="Flowchart: Magnetic Disk 110">
          <a:extLst>
            <a:ext uri="{FF2B5EF4-FFF2-40B4-BE49-F238E27FC236}">
              <a16:creationId xmlns:a16="http://schemas.microsoft.com/office/drawing/2014/main" id="{00000000-0008-0000-0900-00006f000000}"/>
            </a:ext>
          </a:extLst>
        </xdr:cNvPr>
        <xdr:cNvSpPr/>
      </xdr:nvSpPr>
      <xdr:spPr>
        <a:xfrm>
          <a:off x="4581525" y="36395025"/>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xdr:nvSpPr>
        <xdr:cNvPr id="112" name="Flowchart: Magnetic Disk 111">
          <a:extLst>
            <a:ext uri="{FF2B5EF4-FFF2-40B4-BE49-F238E27FC236}">
              <a16:creationId xmlns:a16="http://schemas.microsoft.com/office/drawing/2014/main" id="{00000000-0008-0000-0900-000070000000}"/>
            </a:ext>
          </a:extLst>
        </xdr:cNvPr>
        <xdr:cNvSpPr/>
      </xdr:nvSpPr>
      <xdr:spPr>
        <a:xfrm>
          <a:off x="1314450" y="8172450"/>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xdr:nvSpPr>
        <xdr:cNvPr id="113" name="Flowchart: Magnetic Disk 112">
          <a:extLst>
            <a:ext uri="{FF2B5EF4-FFF2-40B4-BE49-F238E27FC236}">
              <a16:creationId xmlns:a16="http://schemas.microsoft.com/office/drawing/2014/main" id="{00000000-0008-0000-0900-000071000000}"/>
            </a:ext>
          </a:extLst>
        </xdr:cNvPr>
        <xdr:cNvSpPr/>
      </xdr:nvSpPr>
      <xdr:spPr>
        <a:xfrm>
          <a:off x="7715250" y="8334375"/>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xdr:nvSpPr>
        <xdr:cNvPr id="114" name="Flowchart: Magnetic Disk 113">
          <a:extLst>
            <a:ext uri="{FF2B5EF4-FFF2-40B4-BE49-F238E27FC236}">
              <a16:creationId xmlns:a16="http://schemas.microsoft.com/office/drawing/2014/main" id="{00000000-0008-0000-0900-000072000000}"/>
            </a:ext>
          </a:extLst>
        </xdr:cNvPr>
        <xdr:cNvSpPr/>
      </xdr:nvSpPr>
      <xdr:spPr>
        <a:xfrm>
          <a:off x="8924925" y="8334375"/>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r>
            <a:rPr lang="en-IN" sz="1100" kern="1200">
              <a:solidFill>
                <a:schemeClr val="tx1"/>
              </a:solidFill>
            </a:rPr>
            <a:t>3</a:t>
          </a:r>
        </a:p>
      </xdr:txBody>
    </xdr:sp>
    <xdr:clientData/>
  </xdr:twoCellAnchor>
  <xdr:twoCellAnchor>
    <xdr:from>
      <xdr:col>16</xdr:col>
      <xdr:colOff>155510</xdr:colOff>
      <xdr:row>199</xdr:row>
      <xdr:rowOff>123113</xdr:rowOff>
    </xdr:from>
    <xdr:to>
      <xdr:col>16</xdr:col>
      <xdr:colOff>369336</xdr:colOff>
      <xdr:row>201</xdr:row>
      <xdr:rowOff>84235</xdr:rowOff>
    </xdr:to>
    <xdr:sp>
      <xdr:nvSpPr>
        <xdr:cNvPr id="115" name="Flowchart: Predefined Process 114">
          <a:extLst>
            <a:ext uri="{FF2B5EF4-FFF2-40B4-BE49-F238E27FC236}">
              <a16:creationId xmlns:a16="http://schemas.microsoft.com/office/drawing/2014/main" id="{00000000-0008-0000-0900-000073000000}"/>
            </a:ext>
          </a:extLst>
        </xdr:cNvPr>
        <xdr:cNvSpPr/>
      </xdr:nvSpPr>
      <xdr:spPr>
        <a:xfrm>
          <a:off x="9953625" y="36137850"/>
          <a:ext cx="209550" cy="32385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xdr:nvSpPr>
        <xdr:cNvPr id="120" name="Flowchart: Predefined Process 119">
          <a:extLst>
            <a:ext uri="{FF2B5EF4-FFF2-40B4-BE49-F238E27FC236}">
              <a16:creationId xmlns:a16="http://schemas.microsoft.com/office/drawing/2014/main" id="{00000000-0008-0000-0900-000078000000}"/>
            </a:ext>
          </a:extLst>
        </xdr:cNvPr>
        <xdr:cNvSpPr/>
      </xdr:nvSpPr>
      <xdr:spPr>
        <a:xfrm>
          <a:off x="1457325" y="8382000"/>
          <a:ext cx="209550" cy="31432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315075" y="8239125"/>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xdr:nvSpPr>
        <xdr:cNvPr id="122" name="Flowchart: Predefined Process 121">
          <a:extLst>
            <a:ext uri="{FF2B5EF4-FFF2-40B4-BE49-F238E27FC236}">
              <a16:creationId xmlns:a16="http://schemas.microsoft.com/office/drawing/2014/main" id="{00000000-0008-0000-0900-00007a000000}"/>
            </a:ext>
          </a:extLst>
        </xdr:cNvPr>
        <xdr:cNvSpPr/>
      </xdr:nvSpPr>
      <xdr:spPr>
        <a:xfrm>
          <a:off x="7467600" y="8229600"/>
          <a:ext cx="209550" cy="31432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9839325" y="10982325"/>
          <a:ext cx="266700" cy="34290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9886950" y="11068050"/>
          <a:ext cx="266700" cy="3333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075" y="36375975"/>
          <a:ext cx="171450" cy="152400"/>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xdr:nvSpPr>
        <xdr:cNvPr id="132" name="Isosceles Triangle 131">
          <a:extLst>
            <a:ext uri="{FF2B5EF4-FFF2-40B4-BE49-F238E27FC236}">
              <a16:creationId xmlns:a16="http://schemas.microsoft.com/office/drawing/2014/main" id="{00000000-0008-0000-0900-000084000000}"/>
            </a:ext>
          </a:extLst>
        </xdr:cNvPr>
        <xdr:cNvSpPr/>
      </xdr:nvSpPr>
      <xdr:spPr>
        <a:xfrm>
          <a:off x="238125" y="36690300"/>
          <a:ext cx="114300" cy="247650"/>
        </a:xfrm>
        <a:prstGeom prst="triangle"/>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xdr:nvSpPr>
        <xdr:cNvPr id="133" name="Flowchart: Decision 132">
          <a:extLst>
            <a:ext uri="{FF2B5EF4-FFF2-40B4-BE49-F238E27FC236}">
              <a16:creationId xmlns:a16="http://schemas.microsoft.com/office/drawing/2014/main" id="{00000000-0008-0000-0900-000085000000}"/>
            </a:ext>
          </a:extLst>
        </xdr:cNvPr>
        <xdr:cNvSpPr/>
      </xdr:nvSpPr>
      <xdr:spPr>
        <a:xfrm>
          <a:off x="1266825" y="85534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xdr:nvSpPr>
        <xdr:cNvPr id="134" name="Flowchart: Decision 133">
          <a:extLst>
            <a:ext uri="{FF2B5EF4-FFF2-40B4-BE49-F238E27FC236}">
              <a16:creationId xmlns:a16="http://schemas.microsoft.com/office/drawing/2014/main" id="{00000000-0008-0000-0900-000086000000}"/>
            </a:ext>
          </a:extLst>
        </xdr:cNvPr>
        <xdr:cNvSpPr/>
      </xdr:nvSpPr>
      <xdr:spPr>
        <a:xfrm>
          <a:off x="219075" y="37137975"/>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xdr:nvSpPr>
        <xdr:cNvPr id="135" name="Oval 134">
          <a:extLst>
            <a:ext uri="{FF2B5EF4-FFF2-40B4-BE49-F238E27FC236}">
              <a16:creationId xmlns:a16="http://schemas.microsoft.com/office/drawing/2014/main" id="{00000000-0008-0000-0900-000087000000}"/>
            </a:ext>
          </a:extLst>
        </xdr:cNvPr>
        <xdr:cNvSpPr/>
      </xdr:nvSpPr>
      <xdr:spPr>
        <a:xfrm>
          <a:off x="257175" y="37490400"/>
          <a:ext cx="152400" cy="123825"/>
        </a:xfrm>
        <a:prstGeom prst="ellipse"/>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xdr:nvSpPr>
        <xdr:cNvPr id="137" name="Arrow: Left-Right-Up 136">
          <a:extLst>
            <a:ext uri="{FF2B5EF4-FFF2-40B4-BE49-F238E27FC236}">
              <a16:creationId xmlns:a16="http://schemas.microsoft.com/office/drawing/2014/main" id="{00000000-0008-0000-0900-000089000000}"/>
            </a:ext>
          </a:extLst>
        </xdr:cNvPr>
        <xdr:cNvSpPr/>
      </xdr:nvSpPr>
      <xdr:spPr>
        <a:xfrm>
          <a:off x="257175" y="37795200"/>
          <a:ext cx="219075" cy="171450"/>
        </a:xfrm>
        <a:prstGeom prst="leftRightUpArrow"/>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505325" y="36976050"/>
          <a:ext cx="266700" cy="3619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533900" y="37157025"/>
          <a:ext cx="266700" cy="371475"/>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6924675" y="36928425"/>
          <a:ext cx="266700" cy="381000"/>
        </a:xfrm>
        <a:prstGeom prst="line"/>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6848475" y="36918900"/>
          <a:ext cx="266700" cy="333375"/>
        </a:xfrm>
        <a:prstGeom prst="line"/>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xdr:nvSpPr>
        <xdr:cNvPr id="144" name="Isosceles Triangle 143">
          <a:extLst>
            <a:ext uri="{FF2B5EF4-FFF2-40B4-BE49-F238E27FC236}">
              <a16:creationId xmlns:a16="http://schemas.microsoft.com/office/drawing/2014/main" id="{00000000-0008-0000-0900-000090000000}"/>
            </a:ext>
          </a:extLst>
        </xdr:cNvPr>
        <xdr:cNvSpPr/>
      </xdr:nvSpPr>
      <xdr:spPr>
        <a:xfrm>
          <a:off x="3200400" y="122015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xdr:nvSpPr>
        <xdr:cNvPr id="145" name="Isosceles Triangle 144">
          <a:extLst>
            <a:ext uri="{FF2B5EF4-FFF2-40B4-BE49-F238E27FC236}">
              <a16:creationId xmlns:a16="http://schemas.microsoft.com/office/drawing/2014/main" id="{00000000-0008-0000-0900-000091000000}"/>
            </a:ext>
          </a:extLst>
        </xdr:cNvPr>
        <xdr:cNvSpPr/>
      </xdr:nvSpPr>
      <xdr:spPr>
        <a:xfrm>
          <a:off x="4400550" y="122015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xdr:nvSpPr>
        <xdr:cNvPr id="146" name="Isosceles Triangle 145">
          <a:extLst>
            <a:ext uri="{FF2B5EF4-FFF2-40B4-BE49-F238E27FC236}">
              <a16:creationId xmlns:a16="http://schemas.microsoft.com/office/drawing/2014/main" id="{00000000-0008-0000-0900-000092000000}"/>
            </a:ext>
          </a:extLst>
        </xdr:cNvPr>
        <xdr:cNvSpPr/>
      </xdr:nvSpPr>
      <xdr:spPr>
        <a:xfrm>
          <a:off x="5600700" y="122015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xdr:nvSpPr>
        <xdr:cNvPr id="147" name="Isosceles Triangle 146">
          <a:extLst>
            <a:ext uri="{FF2B5EF4-FFF2-40B4-BE49-F238E27FC236}">
              <a16:creationId xmlns:a16="http://schemas.microsoft.com/office/drawing/2014/main" id="{00000000-0008-0000-0900-000093000000}"/>
            </a:ext>
          </a:extLst>
        </xdr:cNvPr>
        <xdr:cNvSpPr/>
      </xdr:nvSpPr>
      <xdr:spPr>
        <a:xfrm>
          <a:off x="8001000" y="122015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xdr:nvSpPr>
        <xdr:cNvPr id="148" name="Isosceles Triangle 147">
          <a:extLst>
            <a:ext uri="{FF2B5EF4-FFF2-40B4-BE49-F238E27FC236}">
              <a16:creationId xmlns:a16="http://schemas.microsoft.com/office/drawing/2014/main" id="{00000000-0008-0000-0900-000094000000}"/>
            </a:ext>
          </a:extLst>
        </xdr:cNvPr>
        <xdr:cNvSpPr/>
      </xdr:nvSpPr>
      <xdr:spPr>
        <a:xfrm>
          <a:off x="9201150" y="122015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xdr:nvSpPr>
        <xdr:cNvPr id="149" name="Isosceles Triangle 148">
          <a:extLst>
            <a:ext uri="{FF2B5EF4-FFF2-40B4-BE49-F238E27FC236}">
              <a16:creationId xmlns:a16="http://schemas.microsoft.com/office/drawing/2014/main" id="{00000000-0008-0000-0900-000095000000}"/>
            </a:ext>
          </a:extLst>
        </xdr:cNvPr>
        <xdr:cNvSpPr/>
      </xdr:nvSpPr>
      <xdr:spPr>
        <a:xfrm>
          <a:off x="11601450" y="122015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xdr:nvSpPr>
        <xdr:cNvPr id="151" name="Isosceles Triangle 150">
          <a:extLst>
            <a:ext uri="{FF2B5EF4-FFF2-40B4-BE49-F238E27FC236}">
              <a16:creationId xmlns:a16="http://schemas.microsoft.com/office/drawing/2014/main" id="{00000000-0008-0000-0900-000097000000}"/>
            </a:ext>
          </a:extLst>
        </xdr:cNvPr>
        <xdr:cNvSpPr/>
      </xdr:nvSpPr>
      <xdr:spPr>
        <a:xfrm>
          <a:off x="1800225" y="12201525"/>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xdr:nvSpPr>
        <xdr:cNvPr id="152" name="Isosceles Triangle 151">
          <a:extLst>
            <a:ext uri="{FF2B5EF4-FFF2-40B4-BE49-F238E27FC236}">
              <a16:creationId xmlns:a16="http://schemas.microsoft.com/office/drawing/2014/main" id="{00000000-0008-0000-0900-000098000000}"/>
            </a:ext>
          </a:extLst>
        </xdr:cNvPr>
        <xdr:cNvSpPr/>
      </xdr:nvSpPr>
      <xdr:spPr>
        <a:xfrm>
          <a:off x="600075" y="122015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xdr:nvSpPr>
        <xdr:cNvPr id="153" name="Isosceles Triangle 152">
          <a:extLst>
            <a:ext uri="{FF2B5EF4-FFF2-40B4-BE49-F238E27FC236}">
              <a16:creationId xmlns:a16="http://schemas.microsoft.com/office/drawing/2014/main" id="{00000000-0008-0000-0900-000099000000}"/>
            </a:ext>
          </a:extLst>
        </xdr:cNvPr>
        <xdr:cNvSpPr/>
      </xdr:nvSpPr>
      <xdr:spPr>
        <a:xfrm>
          <a:off x="10401300" y="122015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xdr:nvSpPr>
        <xdr:cNvPr id="155" name="Isosceles Triangle 154">
          <a:extLst>
            <a:ext uri="{FF2B5EF4-FFF2-40B4-BE49-F238E27FC236}">
              <a16:creationId xmlns:a16="http://schemas.microsoft.com/office/drawing/2014/main" id="{00000000-0008-0000-0900-00009b000000}"/>
            </a:ext>
          </a:extLst>
        </xdr:cNvPr>
        <xdr:cNvSpPr/>
      </xdr:nvSpPr>
      <xdr:spPr>
        <a:xfrm>
          <a:off x="4400550" y="13649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xdr:nvSpPr>
        <xdr:cNvPr id="156" name="Isosceles Triangle 155">
          <a:extLst>
            <a:ext uri="{FF2B5EF4-FFF2-40B4-BE49-F238E27FC236}">
              <a16:creationId xmlns:a16="http://schemas.microsoft.com/office/drawing/2014/main" id="{00000000-0008-0000-0900-00009c000000}"/>
            </a:ext>
          </a:extLst>
        </xdr:cNvPr>
        <xdr:cNvSpPr/>
      </xdr:nvSpPr>
      <xdr:spPr>
        <a:xfrm>
          <a:off x="5600700" y="13649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xdr:nvSpPr>
        <xdr:cNvPr id="157" name="Isosceles Triangle 156">
          <a:extLst>
            <a:ext uri="{FF2B5EF4-FFF2-40B4-BE49-F238E27FC236}">
              <a16:creationId xmlns:a16="http://schemas.microsoft.com/office/drawing/2014/main" id="{00000000-0008-0000-0900-00009d000000}"/>
            </a:ext>
          </a:extLst>
        </xdr:cNvPr>
        <xdr:cNvSpPr/>
      </xdr:nvSpPr>
      <xdr:spPr>
        <a:xfrm>
          <a:off x="6800850" y="13649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xdr:nvSpPr>
        <xdr:cNvPr id="158" name="Isosceles Triangle 157">
          <a:extLst>
            <a:ext uri="{FF2B5EF4-FFF2-40B4-BE49-F238E27FC236}">
              <a16:creationId xmlns:a16="http://schemas.microsoft.com/office/drawing/2014/main" id="{00000000-0008-0000-0900-00009e000000}"/>
            </a:ext>
          </a:extLst>
        </xdr:cNvPr>
        <xdr:cNvSpPr/>
      </xdr:nvSpPr>
      <xdr:spPr>
        <a:xfrm>
          <a:off x="8001000" y="13649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xdr:nvSpPr>
        <xdr:cNvPr id="159" name="Isosceles Triangle 158">
          <a:extLst>
            <a:ext uri="{FF2B5EF4-FFF2-40B4-BE49-F238E27FC236}">
              <a16:creationId xmlns:a16="http://schemas.microsoft.com/office/drawing/2014/main" id="{00000000-0008-0000-0900-00009f000000}"/>
            </a:ext>
          </a:extLst>
        </xdr:cNvPr>
        <xdr:cNvSpPr/>
      </xdr:nvSpPr>
      <xdr:spPr>
        <a:xfrm>
          <a:off x="9201150" y="13649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xdr:nvSpPr>
        <xdr:cNvPr id="161" name="Isosceles Triangle 160">
          <a:extLst>
            <a:ext uri="{FF2B5EF4-FFF2-40B4-BE49-F238E27FC236}">
              <a16:creationId xmlns:a16="http://schemas.microsoft.com/office/drawing/2014/main" id="{00000000-0008-0000-0900-0000a1000000}"/>
            </a:ext>
          </a:extLst>
        </xdr:cNvPr>
        <xdr:cNvSpPr/>
      </xdr:nvSpPr>
      <xdr:spPr>
        <a:xfrm>
          <a:off x="11601450" y="13649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xdr:nvSpPr>
        <xdr:cNvPr id="162" name="Isosceles Triangle 161">
          <a:extLst>
            <a:ext uri="{FF2B5EF4-FFF2-40B4-BE49-F238E27FC236}">
              <a16:creationId xmlns:a16="http://schemas.microsoft.com/office/drawing/2014/main" id="{00000000-0008-0000-0900-0000a2000000}"/>
            </a:ext>
          </a:extLst>
        </xdr:cNvPr>
        <xdr:cNvSpPr/>
      </xdr:nvSpPr>
      <xdr:spPr>
        <a:xfrm>
          <a:off x="600075" y="15097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xdr:nvSpPr>
        <xdr:cNvPr id="163" name="Isosceles Triangle 162">
          <a:extLst>
            <a:ext uri="{FF2B5EF4-FFF2-40B4-BE49-F238E27FC236}">
              <a16:creationId xmlns:a16="http://schemas.microsoft.com/office/drawing/2014/main" id="{00000000-0008-0000-0900-0000a3000000}"/>
            </a:ext>
          </a:extLst>
        </xdr:cNvPr>
        <xdr:cNvSpPr/>
      </xdr:nvSpPr>
      <xdr:spPr>
        <a:xfrm>
          <a:off x="3200400" y="13649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xdr:nvSpPr>
        <xdr:cNvPr id="164" name="Isosceles Triangle 163">
          <a:extLst>
            <a:ext uri="{FF2B5EF4-FFF2-40B4-BE49-F238E27FC236}">
              <a16:creationId xmlns:a16="http://schemas.microsoft.com/office/drawing/2014/main" id="{00000000-0008-0000-0900-0000a4000000}"/>
            </a:ext>
          </a:extLst>
        </xdr:cNvPr>
        <xdr:cNvSpPr/>
      </xdr:nvSpPr>
      <xdr:spPr>
        <a:xfrm>
          <a:off x="1800225" y="13649325"/>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xdr:nvSpPr>
        <xdr:cNvPr id="165" name="Isosceles Triangle 164">
          <a:extLst>
            <a:ext uri="{FF2B5EF4-FFF2-40B4-BE49-F238E27FC236}">
              <a16:creationId xmlns:a16="http://schemas.microsoft.com/office/drawing/2014/main" id="{00000000-0008-0000-0900-0000a5000000}"/>
            </a:ext>
          </a:extLst>
        </xdr:cNvPr>
        <xdr:cNvSpPr/>
      </xdr:nvSpPr>
      <xdr:spPr>
        <a:xfrm>
          <a:off x="10401300" y="13649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xdr:nvSpPr>
        <xdr:cNvPr id="166" name="Isosceles Triangle 165">
          <a:extLst>
            <a:ext uri="{FF2B5EF4-FFF2-40B4-BE49-F238E27FC236}">
              <a16:creationId xmlns:a16="http://schemas.microsoft.com/office/drawing/2014/main" id="{00000000-0008-0000-0900-0000a6000000}"/>
            </a:ext>
          </a:extLst>
        </xdr:cNvPr>
        <xdr:cNvSpPr/>
      </xdr:nvSpPr>
      <xdr:spPr>
        <a:xfrm>
          <a:off x="11601450" y="13649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xdr:nvSpPr>
        <xdr:cNvPr id="167" name="Isosceles Triangle 166">
          <a:extLst>
            <a:ext uri="{FF2B5EF4-FFF2-40B4-BE49-F238E27FC236}">
              <a16:creationId xmlns:a16="http://schemas.microsoft.com/office/drawing/2014/main" id="{00000000-0008-0000-0900-0000a7000000}"/>
            </a:ext>
          </a:extLst>
        </xdr:cNvPr>
        <xdr:cNvSpPr/>
      </xdr:nvSpPr>
      <xdr:spPr>
        <a:xfrm>
          <a:off x="6810375" y="12220575"/>
          <a:ext cx="600075"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xdr:nvSpPr>
        <xdr:cNvPr id="170" name="Isosceles Triangle 169">
          <a:extLst>
            <a:ext uri="{FF2B5EF4-FFF2-40B4-BE49-F238E27FC236}">
              <a16:creationId xmlns:a16="http://schemas.microsoft.com/office/drawing/2014/main" id="{00000000-0008-0000-0900-0000aa000000}"/>
            </a:ext>
          </a:extLst>
        </xdr:cNvPr>
        <xdr:cNvSpPr/>
      </xdr:nvSpPr>
      <xdr:spPr>
        <a:xfrm>
          <a:off x="4400550" y="15097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xdr:nvSpPr>
        <xdr:cNvPr id="171" name="Isosceles Triangle 170">
          <a:extLst>
            <a:ext uri="{FF2B5EF4-FFF2-40B4-BE49-F238E27FC236}">
              <a16:creationId xmlns:a16="http://schemas.microsoft.com/office/drawing/2014/main" id="{00000000-0008-0000-0900-0000ab000000}"/>
            </a:ext>
          </a:extLst>
        </xdr:cNvPr>
        <xdr:cNvSpPr/>
      </xdr:nvSpPr>
      <xdr:spPr>
        <a:xfrm>
          <a:off x="5600700" y="15097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xdr:nvSpPr>
        <xdr:cNvPr id="172" name="Isosceles Triangle 171">
          <a:extLst>
            <a:ext uri="{FF2B5EF4-FFF2-40B4-BE49-F238E27FC236}">
              <a16:creationId xmlns:a16="http://schemas.microsoft.com/office/drawing/2014/main" id="{00000000-0008-0000-0900-0000ac000000}"/>
            </a:ext>
          </a:extLst>
        </xdr:cNvPr>
        <xdr:cNvSpPr/>
      </xdr:nvSpPr>
      <xdr:spPr>
        <a:xfrm>
          <a:off x="6800850" y="150780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xdr:nvSpPr>
        <xdr:cNvPr id="173" name="Isosceles Triangle 172">
          <a:extLst>
            <a:ext uri="{FF2B5EF4-FFF2-40B4-BE49-F238E27FC236}">
              <a16:creationId xmlns:a16="http://schemas.microsoft.com/office/drawing/2014/main" id="{00000000-0008-0000-0900-0000ad000000}"/>
            </a:ext>
          </a:extLst>
        </xdr:cNvPr>
        <xdr:cNvSpPr/>
      </xdr:nvSpPr>
      <xdr:spPr>
        <a:xfrm>
          <a:off x="9201150" y="15097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xdr:nvSpPr>
        <xdr:cNvPr id="174" name="Isosceles Triangle 173">
          <a:extLst>
            <a:ext uri="{FF2B5EF4-FFF2-40B4-BE49-F238E27FC236}">
              <a16:creationId xmlns:a16="http://schemas.microsoft.com/office/drawing/2014/main" id="{00000000-0008-0000-0900-0000ae000000}"/>
            </a:ext>
          </a:extLst>
        </xdr:cNvPr>
        <xdr:cNvSpPr/>
      </xdr:nvSpPr>
      <xdr:spPr>
        <a:xfrm>
          <a:off x="10401300" y="15097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xdr:nvSpPr>
        <xdr:cNvPr id="175" name="Isosceles Triangle 174">
          <a:extLst>
            <a:ext uri="{FF2B5EF4-FFF2-40B4-BE49-F238E27FC236}">
              <a16:creationId xmlns:a16="http://schemas.microsoft.com/office/drawing/2014/main" id="{00000000-0008-0000-0900-0000af000000}"/>
            </a:ext>
          </a:extLst>
        </xdr:cNvPr>
        <xdr:cNvSpPr/>
      </xdr:nvSpPr>
      <xdr:spPr>
        <a:xfrm>
          <a:off x="600075" y="16544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xdr:nvSpPr>
        <xdr:cNvPr id="177" name="Isosceles Triangle 176">
          <a:extLst>
            <a:ext uri="{FF2B5EF4-FFF2-40B4-BE49-F238E27FC236}">
              <a16:creationId xmlns:a16="http://schemas.microsoft.com/office/drawing/2014/main" id="{00000000-0008-0000-0900-0000b1000000}"/>
            </a:ext>
          </a:extLst>
        </xdr:cNvPr>
        <xdr:cNvSpPr/>
      </xdr:nvSpPr>
      <xdr:spPr>
        <a:xfrm>
          <a:off x="3200400" y="15097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xdr:nvSpPr>
        <xdr:cNvPr id="178" name="Isosceles Triangle 177">
          <a:extLst>
            <a:ext uri="{FF2B5EF4-FFF2-40B4-BE49-F238E27FC236}">
              <a16:creationId xmlns:a16="http://schemas.microsoft.com/office/drawing/2014/main" id="{00000000-0008-0000-0900-0000b2000000}"/>
            </a:ext>
          </a:extLst>
        </xdr:cNvPr>
        <xdr:cNvSpPr/>
      </xdr:nvSpPr>
      <xdr:spPr>
        <a:xfrm>
          <a:off x="1800225" y="15097125"/>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xdr:nvSpPr>
        <xdr:cNvPr id="179" name="Isosceles Triangle 178">
          <a:extLst>
            <a:ext uri="{FF2B5EF4-FFF2-40B4-BE49-F238E27FC236}">
              <a16:creationId xmlns:a16="http://schemas.microsoft.com/office/drawing/2014/main" id="{00000000-0008-0000-0900-0000b3000000}"/>
            </a:ext>
          </a:extLst>
        </xdr:cNvPr>
        <xdr:cNvSpPr/>
      </xdr:nvSpPr>
      <xdr:spPr>
        <a:xfrm>
          <a:off x="11601450" y="15097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xdr:nvSpPr>
        <xdr:cNvPr id="181" name="Isosceles Triangle 180">
          <a:extLst>
            <a:ext uri="{FF2B5EF4-FFF2-40B4-BE49-F238E27FC236}">
              <a16:creationId xmlns:a16="http://schemas.microsoft.com/office/drawing/2014/main" id="{00000000-0008-0000-0900-0000b5000000}"/>
            </a:ext>
          </a:extLst>
        </xdr:cNvPr>
        <xdr:cNvSpPr/>
      </xdr:nvSpPr>
      <xdr:spPr>
        <a:xfrm>
          <a:off x="4400550" y="16544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xdr:nvSpPr>
        <xdr:cNvPr id="182" name="Isosceles Triangle 181">
          <a:extLst>
            <a:ext uri="{FF2B5EF4-FFF2-40B4-BE49-F238E27FC236}">
              <a16:creationId xmlns:a16="http://schemas.microsoft.com/office/drawing/2014/main" id="{00000000-0008-0000-0900-0000b6000000}"/>
            </a:ext>
          </a:extLst>
        </xdr:cNvPr>
        <xdr:cNvSpPr/>
      </xdr:nvSpPr>
      <xdr:spPr>
        <a:xfrm>
          <a:off x="5600700" y="16544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xdr:nvSpPr>
        <xdr:cNvPr id="183" name="Isosceles Triangle 182">
          <a:extLst>
            <a:ext uri="{FF2B5EF4-FFF2-40B4-BE49-F238E27FC236}">
              <a16:creationId xmlns:a16="http://schemas.microsoft.com/office/drawing/2014/main" id="{00000000-0008-0000-0900-0000b7000000}"/>
            </a:ext>
          </a:extLst>
        </xdr:cNvPr>
        <xdr:cNvSpPr/>
      </xdr:nvSpPr>
      <xdr:spPr>
        <a:xfrm>
          <a:off x="6800850" y="16544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xdr:nvSpPr>
        <xdr:cNvPr id="184" name="Isosceles Triangle 183">
          <a:extLst>
            <a:ext uri="{FF2B5EF4-FFF2-40B4-BE49-F238E27FC236}">
              <a16:creationId xmlns:a16="http://schemas.microsoft.com/office/drawing/2014/main" id="{00000000-0008-0000-0900-0000b8000000}"/>
            </a:ext>
          </a:extLst>
        </xdr:cNvPr>
        <xdr:cNvSpPr/>
      </xdr:nvSpPr>
      <xdr:spPr>
        <a:xfrm>
          <a:off x="8001000" y="16544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xdr:nvSpPr>
        <xdr:cNvPr id="185" name="Isosceles Triangle 184">
          <a:extLst>
            <a:ext uri="{FF2B5EF4-FFF2-40B4-BE49-F238E27FC236}">
              <a16:creationId xmlns:a16="http://schemas.microsoft.com/office/drawing/2014/main" id="{00000000-0008-0000-0900-0000b9000000}"/>
            </a:ext>
          </a:extLst>
        </xdr:cNvPr>
        <xdr:cNvSpPr/>
      </xdr:nvSpPr>
      <xdr:spPr>
        <a:xfrm>
          <a:off x="9201150" y="16544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xdr:nvSpPr>
        <xdr:cNvPr id="187" name="Isosceles Triangle 186">
          <a:extLst>
            <a:ext uri="{FF2B5EF4-FFF2-40B4-BE49-F238E27FC236}">
              <a16:creationId xmlns:a16="http://schemas.microsoft.com/office/drawing/2014/main" id="{00000000-0008-0000-0900-0000bb000000}"/>
            </a:ext>
          </a:extLst>
        </xdr:cNvPr>
        <xdr:cNvSpPr/>
      </xdr:nvSpPr>
      <xdr:spPr>
        <a:xfrm>
          <a:off x="11601450" y="16544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xdr:nvSpPr>
        <xdr:cNvPr id="188" name="Isosceles Triangle 187">
          <a:extLst>
            <a:ext uri="{FF2B5EF4-FFF2-40B4-BE49-F238E27FC236}">
              <a16:creationId xmlns:a16="http://schemas.microsoft.com/office/drawing/2014/main" id="{00000000-0008-0000-0900-0000bc000000}"/>
            </a:ext>
          </a:extLst>
        </xdr:cNvPr>
        <xdr:cNvSpPr/>
      </xdr:nvSpPr>
      <xdr:spPr>
        <a:xfrm>
          <a:off x="600075" y="17992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xdr:nvSpPr>
        <xdr:cNvPr id="189" name="Isosceles Triangle 188">
          <a:extLst>
            <a:ext uri="{FF2B5EF4-FFF2-40B4-BE49-F238E27FC236}">
              <a16:creationId xmlns:a16="http://schemas.microsoft.com/office/drawing/2014/main" id="{00000000-0008-0000-0900-0000bd000000}"/>
            </a:ext>
          </a:extLst>
        </xdr:cNvPr>
        <xdr:cNvSpPr/>
      </xdr:nvSpPr>
      <xdr:spPr>
        <a:xfrm>
          <a:off x="3200400" y="16544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xdr:nvSpPr>
        <xdr:cNvPr id="190" name="Isosceles Triangle 189">
          <a:extLst>
            <a:ext uri="{FF2B5EF4-FFF2-40B4-BE49-F238E27FC236}">
              <a16:creationId xmlns:a16="http://schemas.microsoft.com/office/drawing/2014/main" id="{00000000-0008-0000-0900-0000be000000}"/>
            </a:ext>
          </a:extLst>
        </xdr:cNvPr>
        <xdr:cNvSpPr/>
      </xdr:nvSpPr>
      <xdr:spPr>
        <a:xfrm>
          <a:off x="1800225" y="16544925"/>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xdr:nvSpPr>
        <xdr:cNvPr id="191" name="Isosceles Triangle 190">
          <a:extLst>
            <a:ext uri="{FF2B5EF4-FFF2-40B4-BE49-F238E27FC236}">
              <a16:creationId xmlns:a16="http://schemas.microsoft.com/office/drawing/2014/main" id="{00000000-0008-0000-0900-0000bf000000}"/>
            </a:ext>
          </a:extLst>
        </xdr:cNvPr>
        <xdr:cNvSpPr/>
      </xdr:nvSpPr>
      <xdr:spPr>
        <a:xfrm>
          <a:off x="10401300" y="16544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xdr:nvSpPr>
        <xdr:cNvPr id="193" name="Isosceles Triangle 192">
          <a:extLst>
            <a:ext uri="{FF2B5EF4-FFF2-40B4-BE49-F238E27FC236}">
              <a16:creationId xmlns:a16="http://schemas.microsoft.com/office/drawing/2014/main" id="{00000000-0008-0000-0900-0000c1000000}"/>
            </a:ext>
          </a:extLst>
        </xdr:cNvPr>
        <xdr:cNvSpPr/>
      </xdr:nvSpPr>
      <xdr:spPr>
        <a:xfrm>
          <a:off x="8010525" y="15106650"/>
          <a:ext cx="600075"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xdr:nvSpPr>
        <xdr:cNvPr id="194" name="Isosceles Triangle 193">
          <a:extLst>
            <a:ext uri="{FF2B5EF4-FFF2-40B4-BE49-F238E27FC236}">
              <a16:creationId xmlns:a16="http://schemas.microsoft.com/office/drawing/2014/main" id="{00000000-0008-0000-0900-0000c2000000}"/>
            </a:ext>
          </a:extLst>
        </xdr:cNvPr>
        <xdr:cNvSpPr/>
      </xdr:nvSpPr>
      <xdr:spPr>
        <a:xfrm>
          <a:off x="3200400" y="17992725"/>
          <a:ext cx="600075" cy="28575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xdr:nvSpPr>
        <xdr:cNvPr id="195" name="Isosceles Triangle 194">
          <a:extLst>
            <a:ext uri="{FF2B5EF4-FFF2-40B4-BE49-F238E27FC236}">
              <a16:creationId xmlns:a16="http://schemas.microsoft.com/office/drawing/2014/main" id="{00000000-0008-0000-0900-0000c3000000}"/>
            </a:ext>
          </a:extLst>
        </xdr:cNvPr>
        <xdr:cNvSpPr/>
      </xdr:nvSpPr>
      <xdr:spPr>
        <a:xfrm>
          <a:off x="4400550" y="17992725"/>
          <a:ext cx="600075" cy="28575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xdr:nvSpPr>
        <xdr:cNvPr id="196" name="Isosceles Triangle 195">
          <a:extLst>
            <a:ext uri="{FF2B5EF4-FFF2-40B4-BE49-F238E27FC236}">
              <a16:creationId xmlns:a16="http://schemas.microsoft.com/office/drawing/2014/main" id="{00000000-0008-0000-0900-0000c4000000}"/>
            </a:ext>
          </a:extLst>
        </xdr:cNvPr>
        <xdr:cNvSpPr/>
      </xdr:nvSpPr>
      <xdr:spPr>
        <a:xfrm>
          <a:off x="5600700" y="17992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xdr:nvSpPr>
        <xdr:cNvPr id="197" name="Isosceles Triangle 196">
          <a:extLst>
            <a:ext uri="{FF2B5EF4-FFF2-40B4-BE49-F238E27FC236}">
              <a16:creationId xmlns:a16="http://schemas.microsoft.com/office/drawing/2014/main" id="{00000000-0008-0000-0900-0000c5000000}"/>
            </a:ext>
          </a:extLst>
        </xdr:cNvPr>
        <xdr:cNvSpPr/>
      </xdr:nvSpPr>
      <xdr:spPr>
        <a:xfrm>
          <a:off x="6800850" y="17992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xdr:nvSpPr>
        <xdr:cNvPr id="198" name="Isosceles Triangle 197">
          <a:extLst>
            <a:ext uri="{FF2B5EF4-FFF2-40B4-BE49-F238E27FC236}">
              <a16:creationId xmlns:a16="http://schemas.microsoft.com/office/drawing/2014/main" id="{00000000-0008-0000-0900-0000c6000000}"/>
            </a:ext>
          </a:extLst>
        </xdr:cNvPr>
        <xdr:cNvSpPr/>
      </xdr:nvSpPr>
      <xdr:spPr>
        <a:xfrm>
          <a:off x="8001000" y="17992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xdr:nvSpPr>
        <xdr:cNvPr id="199" name="Isosceles Triangle 198">
          <a:extLst>
            <a:ext uri="{FF2B5EF4-FFF2-40B4-BE49-F238E27FC236}">
              <a16:creationId xmlns:a16="http://schemas.microsoft.com/office/drawing/2014/main" id="{00000000-0008-0000-0900-0000c7000000}"/>
            </a:ext>
          </a:extLst>
        </xdr:cNvPr>
        <xdr:cNvSpPr/>
      </xdr:nvSpPr>
      <xdr:spPr>
        <a:xfrm>
          <a:off x="10401300" y="17992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xdr:nvSpPr>
        <xdr:cNvPr id="200" name="Isosceles Triangle 199">
          <a:extLst>
            <a:ext uri="{FF2B5EF4-FFF2-40B4-BE49-F238E27FC236}">
              <a16:creationId xmlns:a16="http://schemas.microsoft.com/office/drawing/2014/main" id="{00000000-0008-0000-0900-0000c8000000}"/>
            </a:ext>
          </a:extLst>
        </xdr:cNvPr>
        <xdr:cNvSpPr/>
      </xdr:nvSpPr>
      <xdr:spPr>
        <a:xfrm>
          <a:off x="11601450" y="17992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xdr:nvSpPr>
        <xdr:cNvPr id="201" name="Isosceles Triangle 200">
          <a:extLst>
            <a:ext uri="{FF2B5EF4-FFF2-40B4-BE49-F238E27FC236}">
              <a16:creationId xmlns:a16="http://schemas.microsoft.com/office/drawing/2014/main" id="{00000000-0008-0000-0900-0000c9000000}"/>
            </a:ext>
          </a:extLst>
        </xdr:cNvPr>
        <xdr:cNvSpPr/>
      </xdr:nvSpPr>
      <xdr:spPr>
        <a:xfrm>
          <a:off x="1800225" y="19621500"/>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xdr:nvSpPr>
        <xdr:cNvPr id="202" name="Isosceles Triangle 201">
          <a:extLst>
            <a:ext uri="{FF2B5EF4-FFF2-40B4-BE49-F238E27FC236}">
              <a16:creationId xmlns:a16="http://schemas.microsoft.com/office/drawing/2014/main" id="{00000000-0008-0000-0900-0000ca000000}"/>
            </a:ext>
          </a:extLst>
        </xdr:cNvPr>
        <xdr:cNvSpPr/>
      </xdr:nvSpPr>
      <xdr:spPr>
        <a:xfrm>
          <a:off x="3200400" y="17992725"/>
          <a:ext cx="600075" cy="28575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xdr:nvSpPr>
        <xdr:cNvPr id="203" name="Isosceles Triangle 202">
          <a:extLst>
            <a:ext uri="{FF2B5EF4-FFF2-40B4-BE49-F238E27FC236}">
              <a16:creationId xmlns:a16="http://schemas.microsoft.com/office/drawing/2014/main" id="{00000000-0008-0000-0900-0000cb000000}"/>
            </a:ext>
          </a:extLst>
        </xdr:cNvPr>
        <xdr:cNvSpPr/>
      </xdr:nvSpPr>
      <xdr:spPr>
        <a:xfrm>
          <a:off x="4400550" y="17992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xdr:nvSpPr>
        <xdr:cNvPr id="204" name="Isosceles Triangle 203">
          <a:extLst>
            <a:ext uri="{FF2B5EF4-FFF2-40B4-BE49-F238E27FC236}">
              <a16:creationId xmlns:a16="http://schemas.microsoft.com/office/drawing/2014/main" id="{00000000-0008-0000-0900-0000cc000000}"/>
            </a:ext>
          </a:extLst>
        </xdr:cNvPr>
        <xdr:cNvSpPr/>
      </xdr:nvSpPr>
      <xdr:spPr>
        <a:xfrm>
          <a:off x="3200400" y="17992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xdr:nvSpPr>
        <xdr:cNvPr id="205" name="Isosceles Triangle 204">
          <a:extLst>
            <a:ext uri="{FF2B5EF4-FFF2-40B4-BE49-F238E27FC236}">
              <a16:creationId xmlns:a16="http://schemas.microsoft.com/office/drawing/2014/main" id="{00000000-0008-0000-0900-0000cd000000}"/>
            </a:ext>
          </a:extLst>
        </xdr:cNvPr>
        <xdr:cNvSpPr/>
      </xdr:nvSpPr>
      <xdr:spPr>
        <a:xfrm>
          <a:off x="600075" y="196215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xdr:nvSpPr>
        <xdr:cNvPr id="206" name="Isosceles Triangle 205">
          <a:extLst>
            <a:ext uri="{FF2B5EF4-FFF2-40B4-BE49-F238E27FC236}">
              <a16:creationId xmlns:a16="http://schemas.microsoft.com/office/drawing/2014/main" id="{00000000-0008-0000-0900-0000ce000000}"/>
            </a:ext>
          </a:extLst>
        </xdr:cNvPr>
        <xdr:cNvSpPr/>
      </xdr:nvSpPr>
      <xdr:spPr>
        <a:xfrm>
          <a:off x="3200400" y="19621500"/>
          <a:ext cx="600075" cy="28575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xdr:nvSpPr>
        <xdr:cNvPr id="207" name="Isosceles Triangle 206">
          <a:extLst>
            <a:ext uri="{FF2B5EF4-FFF2-40B4-BE49-F238E27FC236}">
              <a16:creationId xmlns:a16="http://schemas.microsoft.com/office/drawing/2014/main" id="{00000000-0008-0000-0900-0000cf000000}"/>
            </a:ext>
          </a:extLst>
        </xdr:cNvPr>
        <xdr:cNvSpPr/>
      </xdr:nvSpPr>
      <xdr:spPr>
        <a:xfrm>
          <a:off x="5600700" y="196215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xdr:nvSpPr>
        <xdr:cNvPr id="208" name="Isosceles Triangle 207">
          <a:extLst>
            <a:ext uri="{FF2B5EF4-FFF2-40B4-BE49-F238E27FC236}">
              <a16:creationId xmlns:a16="http://schemas.microsoft.com/office/drawing/2014/main" id="{00000000-0008-0000-0900-0000d0000000}"/>
            </a:ext>
          </a:extLst>
        </xdr:cNvPr>
        <xdr:cNvSpPr/>
      </xdr:nvSpPr>
      <xdr:spPr>
        <a:xfrm>
          <a:off x="6800850" y="196215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xdr:nvSpPr>
        <xdr:cNvPr id="209" name="Isosceles Triangle 208">
          <a:extLst>
            <a:ext uri="{FF2B5EF4-FFF2-40B4-BE49-F238E27FC236}">
              <a16:creationId xmlns:a16="http://schemas.microsoft.com/office/drawing/2014/main" id="{00000000-0008-0000-0900-0000d1000000}"/>
            </a:ext>
          </a:extLst>
        </xdr:cNvPr>
        <xdr:cNvSpPr/>
      </xdr:nvSpPr>
      <xdr:spPr>
        <a:xfrm>
          <a:off x="8001000" y="196215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xdr:nvSpPr>
        <xdr:cNvPr id="210" name="Isosceles Triangle 209">
          <a:extLst>
            <a:ext uri="{FF2B5EF4-FFF2-40B4-BE49-F238E27FC236}">
              <a16:creationId xmlns:a16="http://schemas.microsoft.com/office/drawing/2014/main" id="{00000000-0008-0000-0900-0000d2000000}"/>
            </a:ext>
          </a:extLst>
        </xdr:cNvPr>
        <xdr:cNvSpPr/>
      </xdr:nvSpPr>
      <xdr:spPr>
        <a:xfrm>
          <a:off x="9201150" y="196215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xdr:nvSpPr>
        <xdr:cNvPr id="211" name="Isosceles Triangle 210">
          <a:extLst>
            <a:ext uri="{FF2B5EF4-FFF2-40B4-BE49-F238E27FC236}">
              <a16:creationId xmlns:a16="http://schemas.microsoft.com/office/drawing/2014/main" id="{00000000-0008-0000-0900-0000d3000000}"/>
            </a:ext>
          </a:extLst>
        </xdr:cNvPr>
        <xdr:cNvSpPr/>
      </xdr:nvSpPr>
      <xdr:spPr>
        <a:xfrm>
          <a:off x="10401300" y="196215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xdr:nvSpPr>
        <xdr:cNvPr id="212" name="Isosceles Triangle 211">
          <a:extLst>
            <a:ext uri="{FF2B5EF4-FFF2-40B4-BE49-F238E27FC236}">
              <a16:creationId xmlns:a16="http://schemas.microsoft.com/office/drawing/2014/main" id="{00000000-0008-0000-0900-0000d4000000}"/>
            </a:ext>
          </a:extLst>
        </xdr:cNvPr>
        <xdr:cNvSpPr/>
      </xdr:nvSpPr>
      <xdr:spPr>
        <a:xfrm>
          <a:off x="11601450" y="19621500"/>
          <a:ext cx="600075" cy="28575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xdr:nvSpPr>
        <xdr:cNvPr id="213" name="Isosceles Triangle 212">
          <a:extLst>
            <a:ext uri="{FF2B5EF4-FFF2-40B4-BE49-F238E27FC236}">
              <a16:creationId xmlns:a16="http://schemas.microsoft.com/office/drawing/2014/main" id="{00000000-0008-0000-0900-0000d5000000}"/>
            </a:ext>
          </a:extLst>
        </xdr:cNvPr>
        <xdr:cNvSpPr/>
      </xdr:nvSpPr>
      <xdr:spPr>
        <a:xfrm>
          <a:off x="600075" y="20888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xdr:nvSpPr>
        <xdr:cNvPr id="214" name="Isosceles Triangle 213">
          <a:extLst>
            <a:ext uri="{FF2B5EF4-FFF2-40B4-BE49-F238E27FC236}">
              <a16:creationId xmlns:a16="http://schemas.microsoft.com/office/drawing/2014/main" id="{00000000-0008-0000-0900-0000d6000000}"/>
            </a:ext>
          </a:extLst>
        </xdr:cNvPr>
        <xdr:cNvSpPr/>
      </xdr:nvSpPr>
      <xdr:spPr>
        <a:xfrm>
          <a:off x="1800225" y="20888325"/>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xdr:nvSpPr>
        <xdr:cNvPr id="215" name="Isosceles Triangle 214">
          <a:extLst>
            <a:ext uri="{FF2B5EF4-FFF2-40B4-BE49-F238E27FC236}">
              <a16:creationId xmlns:a16="http://schemas.microsoft.com/office/drawing/2014/main" id="{00000000-0008-0000-0900-0000d7000000}"/>
            </a:ext>
          </a:extLst>
        </xdr:cNvPr>
        <xdr:cNvSpPr/>
      </xdr:nvSpPr>
      <xdr:spPr>
        <a:xfrm>
          <a:off x="4400550" y="196215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xdr:nvSpPr>
        <xdr:cNvPr id="216" name="Isosceles Triangle 215">
          <a:extLst>
            <a:ext uri="{FF2B5EF4-FFF2-40B4-BE49-F238E27FC236}">
              <a16:creationId xmlns:a16="http://schemas.microsoft.com/office/drawing/2014/main" id="{00000000-0008-0000-0900-0000d8000000}"/>
            </a:ext>
          </a:extLst>
        </xdr:cNvPr>
        <xdr:cNvSpPr/>
      </xdr:nvSpPr>
      <xdr:spPr>
        <a:xfrm>
          <a:off x="3200400" y="196215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xdr:nvSpPr>
        <xdr:cNvPr id="217" name="Isosceles Triangle 216">
          <a:extLst>
            <a:ext uri="{FF2B5EF4-FFF2-40B4-BE49-F238E27FC236}">
              <a16:creationId xmlns:a16="http://schemas.microsoft.com/office/drawing/2014/main" id="{00000000-0008-0000-0900-0000d9000000}"/>
            </a:ext>
          </a:extLst>
        </xdr:cNvPr>
        <xdr:cNvSpPr/>
      </xdr:nvSpPr>
      <xdr:spPr>
        <a:xfrm>
          <a:off x="11601450" y="196215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xdr:nvSpPr>
        <xdr:cNvPr id="218" name="Isosceles Triangle 217">
          <a:extLst>
            <a:ext uri="{FF2B5EF4-FFF2-40B4-BE49-F238E27FC236}">
              <a16:creationId xmlns:a16="http://schemas.microsoft.com/office/drawing/2014/main" id="{00000000-0008-0000-0900-0000da000000}"/>
            </a:ext>
          </a:extLst>
        </xdr:cNvPr>
        <xdr:cNvSpPr/>
      </xdr:nvSpPr>
      <xdr:spPr>
        <a:xfrm>
          <a:off x="600075" y="20888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xdr:nvSpPr>
        <xdr:cNvPr id="219" name="Isosceles Triangle 218">
          <a:extLst>
            <a:ext uri="{FF2B5EF4-FFF2-40B4-BE49-F238E27FC236}">
              <a16:creationId xmlns:a16="http://schemas.microsoft.com/office/drawing/2014/main" id="{00000000-0008-0000-0900-0000db000000}"/>
            </a:ext>
          </a:extLst>
        </xdr:cNvPr>
        <xdr:cNvSpPr/>
      </xdr:nvSpPr>
      <xdr:spPr>
        <a:xfrm>
          <a:off x="9210675" y="18011775"/>
          <a:ext cx="600075"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xdr:nvSpPr>
        <xdr:cNvPr id="220" name="Isosceles Triangle 219">
          <a:extLst>
            <a:ext uri="{FF2B5EF4-FFF2-40B4-BE49-F238E27FC236}">
              <a16:creationId xmlns:a16="http://schemas.microsoft.com/office/drawing/2014/main" id="{00000000-0008-0000-0900-0000dc000000}"/>
            </a:ext>
          </a:extLst>
        </xdr:cNvPr>
        <xdr:cNvSpPr/>
      </xdr:nvSpPr>
      <xdr:spPr>
        <a:xfrm>
          <a:off x="3200400" y="20888325"/>
          <a:ext cx="600075" cy="28575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xdr:nvSpPr>
        <xdr:cNvPr id="221" name="Isosceles Triangle 220">
          <a:extLst>
            <a:ext uri="{FF2B5EF4-FFF2-40B4-BE49-F238E27FC236}">
              <a16:creationId xmlns:a16="http://schemas.microsoft.com/office/drawing/2014/main" id="{00000000-0008-0000-0900-0000dd000000}"/>
            </a:ext>
          </a:extLst>
        </xdr:cNvPr>
        <xdr:cNvSpPr/>
      </xdr:nvSpPr>
      <xdr:spPr>
        <a:xfrm>
          <a:off x="4400550" y="20888325"/>
          <a:ext cx="600075" cy="28575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xdr:nvSpPr>
        <xdr:cNvPr id="222" name="Isosceles Triangle 221">
          <a:extLst>
            <a:ext uri="{FF2B5EF4-FFF2-40B4-BE49-F238E27FC236}">
              <a16:creationId xmlns:a16="http://schemas.microsoft.com/office/drawing/2014/main" id="{00000000-0008-0000-0900-0000de000000}"/>
            </a:ext>
          </a:extLst>
        </xdr:cNvPr>
        <xdr:cNvSpPr/>
      </xdr:nvSpPr>
      <xdr:spPr>
        <a:xfrm>
          <a:off x="5600700" y="20888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xdr:nvSpPr>
        <xdr:cNvPr id="223" name="Isosceles Triangle 222">
          <a:extLst>
            <a:ext uri="{FF2B5EF4-FFF2-40B4-BE49-F238E27FC236}">
              <a16:creationId xmlns:a16="http://schemas.microsoft.com/office/drawing/2014/main" id="{00000000-0008-0000-0900-0000df000000}"/>
            </a:ext>
          </a:extLst>
        </xdr:cNvPr>
        <xdr:cNvSpPr/>
      </xdr:nvSpPr>
      <xdr:spPr>
        <a:xfrm>
          <a:off x="8001000" y="20888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xdr:nvSpPr>
        <xdr:cNvPr id="224" name="Isosceles Triangle 223">
          <a:extLst>
            <a:ext uri="{FF2B5EF4-FFF2-40B4-BE49-F238E27FC236}">
              <a16:creationId xmlns:a16="http://schemas.microsoft.com/office/drawing/2014/main" id="{00000000-0008-0000-0900-0000e0000000}"/>
            </a:ext>
          </a:extLst>
        </xdr:cNvPr>
        <xdr:cNvSpPr/>
      </xdr:nvSpPr>
      <xdr:spPr>
        <a:xfrm>
          <a:off x="9201150" y="20888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xdr:nvSpPr>
        <xdr:cNvPr id="225" name="Isosceles Triangle 224">
          <a:extLst>
            <a:ext uri="{FF2B5EF4-FFF2-40B4-BE49-F238E27FC236}">
              <a16:creationId xmlns:a16="http://schemas.microsoft.com/office/drawing/2014/main" id="{00000000-0008-0000-0900-0000e1000000}"/>
            </a:ext>
          </a:extLst>
        </xdr:cNvPr>
        <xdr:cNvSpPr/>
      </xdr:nvSpPr>
      <xdr:spPr>
        <a:xfrm>
          <a:off x="11601450" y="20888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xdr:nvSpPr>
        <xdr:cNvPr id="226" name="Isosceles Triangle 225">
          <a:extLst>
            <a:ext uri="{FF2B5EF4-FFF2-40B4-BE49-F238E27FC236}">
              <a16:creationId xmlns:a16="http://schemas.microsoft.com/office/drawing/2014/main" id="{00000000-0008-0000-0900-0000e2000000}"/>
            </a:ext>
          </a:extLst>
        </xdr:cNvPr>
        <xdr:cNvSpPr/>
      </xdr:nvSpPr>
      <xdr:spPr>
        <a:xfrm>
          <a:off x="12801600" y="20888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xdr:nvSpPr>
        <xdr:cNvPr id="227" name="Isosceles Triangle 226">
          <a:extLst>
            <a:ext uri="{FF2B5EF4-FFF2-40B4-BE49-F238E27FC236}">
              <a16:creationId xmlns:a16="http://schemas.microsoft.com/office/drawing/2014/main" id="{00000000-0008-0000-0900-0000e3000000}"/>
            </a:ext>
          </a:extLst>
        </xdr:cNvPr>
        <xdr:cNvSpPr/>
      </xdr:nvSpPr>
      <xdr:spPr>
        <a:xfrm>
          <a:off x="1800225" y="22336125"/>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xdr:nvSpPr>
        <xdr:cNvPr id="228" name="Isosceles Triangle 227">
          <a:extLst>
            <a:ext uri="{FF2B5EF4-FFF2-40B4-BE49-F238E27FC236}">
              <a16:creationId xmlns:a16="http://schemas.microsoft.com/office/drawing/2014/main" id="{00000000-0008-0000-0900-0000e4000000}"/>
            </a:ext>
          </a:extLst>
        </xdr:cNvPr>
        <xdr:cNvSpPr/>
      </xdr:nvSpPr>
      <xdr:spPr>
        <a:xfrm>
          <a:off x="3200400" y="20888325"/>
          <a:ext cx="600075" cy="28575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xdr:nvSpPr>
        <xdr:cNvPr id="229" name="Isosceles Triangle 228">
          <a:extLst>
            <a:ext uri="{FF2B5EF4-FFF2-40B4-BE49-F238E27FC236}">
              <a16:creationId xmlns:a16="http://schemas.microsoft.com/office/drawing/2014/main" id="{00000000-0008-0000-0900-0000e5000000}"/>
            </a:ext>
          </a:extLst>
        </xdr:cNvPr>
        <xdr:cNvSpPr/>
      </xdr:nvSpPr>
      <xdr:spPr>
        <a:xfrm>
          <a:off x="4400550" y="20888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xdr:nvSpPr>
        <xdr:cNvPr id="230" name="Isosceles Triangle 229">
          <a:extLst>
            <a:ext uri="{FF2B5EF4-FFF2-40B4-BE49-F238E27FC236}">
              <a16:creationId xmlns:a16="http://schemas.microsoft.com/office/drawing/2014/main" id="{00000000-0008-0000-0900-0000e6000000}"/>
            </a:ext>
          </a:extLst>
        </xdr:cNvPr>
        <xdr:cNvSpPr/>
      </xdr:nvSpPr>
      <xdr:spPr>
        <a:xfrm>
          <a:off x="3200400" y="20888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xdr:nvSpPr>
        <xdr:cNvPr id="231" name="Isosceles Triangle 230">
          <a:extLst>
            <a:ext uri="{FF2B5EF4-FFF2-40B4-BE49-F238E27FC236}">
              <a16:creationId xmlns:a16="http://schemas.microsoft.com/office/drawing/2014/main" id="{00000000-0008-0000-0900-0000e7000000}"/>
            </a:ext>
          </a:extLst>
        </xdr:cNvPr>
        <xdr:cNvSpPr/>
      </xdr:nvSpPr>
      <xdr:spPr>
        <a:xfrm>
          <a:off x="600075" y="22336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xdr:nvSpPr>
        <xdr:cNvPr id="232" name="Isosceles Triangle 231">
          <a:extLst>
            <a:ext uri="{FF2B5EF4-FFF2-40B4-BE49-F238E27FC236}">
              <a16:creationId xmlns:a16="http://schemas.microsoft.com/office/drawing/2014/main" id="{00000000-0008-0000-0900-0000e8000000}"/>
            </a:ext>
          </a:extLst>
        </xdr:cNvPr>
        <xdr:cNvSpPr/>
      </xdr:nvSpPr>
      <xdr:spPr>
        <a:xfrm>
          <a:off x="10410825" y="20878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xdr:nvSpPr>
        <xdr:cNvPr id="236" name="Flowchart: Magnetic Disk 235">
          <a:extLst>
            <a:ext uri="{FF2B5EF4-FFF2-40B4-BE49-F238E27FC236}">
              <a16:creationId xmlns:a16="http://schemas.microsoft.com/office/drawing/2014/main" id="{00000000-0008-0000-0900-0000ec000000}"/>
            </a:ext>
          </a:extLst>
        </xdr:cNvPr>
        <xdr:cNvSpPr/>
      </xdr:nvSpPr>
      <xdr:spPr>
        <a:xfrm>
          <a:off x="8915400" y="8334375"/>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xdr:nvSpPr>
        <xdr:cNvPr id="237" name="Flowchart: Predefined Process 236">
          <a:extLst>
            <a:ext uri="{FF2B5EF4-FFF2-40B4-BE49-F238E27FC236}">
              <a16:creationId xmlns:a16="http://schemas.microsoft.com/office/drawing/2014/main" id="{00000000-0008-0000-0900-0000ed000000}"/>
            </a:ext>
          </a:extLst>
        </xdr:cNvPr>
        <xdr:cNvSpPr/>
      </xdr:nvSpPr>
      <xdr:spPr>
        <a:xfrm>
          <a:off x="2857500" y="8382000"/>
          <a:ext cx="209550" cy="31432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xdr:nvSpPr>
        <xdr:cNvPr id="238" name="Flowchart: Decision 237">
          <a:extLst>
            <a:ext uri="{FF2B5EF4-FFF2-40B4-BE49-F238E27FC236}">
              <a16:creationId xmlns:a16="http://schemas.microsoft.com/office/drawing/2014/main" id="{00000000-0008-0000-0900-0000ee000000}"/>
            </a:ext>
          </a:extLst>
        </xdr:cNvPr>
        <xdr:cNvSpPr/>
      </xdr:nvSpPr>
      <xdr:spPr>
        <a:xfrm>
          <a:off x="2667000" y="85534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xdr:nvSpPr>
        <xdr:cNvPr id="240" name="Isosceles Triangle 239">
          <a:extLst>
            <a:ext uri="{FF2B5EF4-FFF2-40B4-BE49-F238E27FC236}">
              <a16:creationId xmlns:a16="http://schemas.microsoft.com/office/drawing/2014/main" id="{00000000-0008-0000-0900-0000f0000000}"/>
            </a:ext>
          </a:extLst>
        </xdr:cNvPr>
        <xdr:cNvSpPr/>
      </xdr:nvSpPr>
      <xdr:spPr>
        <a:xfrm>
          <a:off x="1790700" y="17964150"/>
          <a:ext cx="809625" cy="3238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xdr:nvSpPr>
        <xdr:cNvPr id="242" name="Isosceles Triangle 241">
          <a:extLst>
            <a:ext uri="{FF2B5EF4-FFF2-40B4-BE49-F238E27FC236}">
              <a16:creationId xmlns:a16="http://schemas.microsoft.com/office/drawing/2014/main" id="{00000000-0008-0000-0900-0000f2000000}"/>
            </a:ext>
          </a:extLst>
        </xdr:cNvPr>
        <xdr:cNvSpPr/>
      </xdr:nvSpPr>
      <xdr:spPr>
        <a:xfrm>
          <a:off x="10401300" y="7858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xdr:nvSpPr>
        <xdr:cNvPr id="243" name="Isosceles Triangle 242">
          <a:extLst>
            <a:ext uri="{FF2B5EF4-FFF2-40B4-BE49-F238E27FC236}">
              <a16:creationId xmlns:a16="http://schemas.microsoft.com/office/drawing/2014/main" id="{00000000-0008-0000-0900-0000f3000000}"/>
            </a:ext>
          </a:extLst>
        </xdr:cNvPr>
        <xdr:cNvSpPr/>
      </xdr:nvSpPr>
      <xdr:spPr>
        <a:xfrm>
          <a:off x="11601450" y="7858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xdr:nvSpPr>
        <xdr:cNvPr id="244" name="Isosceles Triangle 243">
          <a:extLst>
            <a:ext uri="{FF2B5EF4-FFF2-40B4-BE49-F238E27FC236}">
              <a16:creationId xmlns:a16="http://schemas.microsoft.com/office/drawing/2014/main" id="{00000000-0008-0000-0900-0000f4000000}"/>
            </a:ext>
          </a:extLst>
        </xdr:cNvPr>
        <xdr:cNvSpPr/>
      </xdr:nvSpPr>
      <xdr:spPr>
        <a:xfrm>
          <a:off x="600075" y="10753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xdr:nvSpPr>
        <xdr:cNvPr id="245" name="Isosceles Triangle 244">
          <a:extLst>
            <a:ext uri="{FF2B5EF4-FFF2-40B4-BE49-F238E27FC236}">
              <a16:creationId xmlns:a16="http://schemas.microsoft.com/office/drawing/2014/main" id="{00000000-0008-0000-0900-0000f5000000}"/>
            </a:ext>
          </a:extLst>
        </xdr:cNvPr>
        <xdr:cNvSpPr/>
      </xdr:nvSpPr>
      <xdr:spPr>
        <a:xfrm>
          <a:off x="1800225" y="10753725"/>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xdr:nvSpPr>
        <xdr:cNvPr id="246" name="Isosceles Triangle 245">
          <a:extLst>
            <a:ext uri="{FF2B5EF4-FFF2-40B4-BE49-F238E27FC236}">
              <a16:creationId xmlns:a16="http://schemas.microsoft.com/office/drawing/2014/main" id="{00000000-0008-0000-0900-0000f6000000}"/>
            </a:ext>
          </a:extLst>
        </xdr:cNvPr>
        <xdr:cNvSpPr/>
      </xdr:nvSpPr>
      <xdr:spPr>
        <a:xfrm>
          <a:off x="3200400" y="10753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xdr:nvSpPr>
        <xdr:cNvPr id="247" name="Isosceles Triangle 246">
          <a:extLst>
            <a:ext uri="{FF2B5EF4-FFF2-40B4-BE49-F238E27FC236}">
              <a16:creationId xmlns:a16="http://schemas.microsoft.com/office/drawing/2014/main" id="{00000000-0008-0000-0900-0000f7000000}"/>
            </a:ext>
          </a:extLst>
        </xdr:cNvPr>
        <xdr:cNvSpPr/>
      </xdr:nvSpPr>
      <xdr:spPr>
        <a:xfrm>
          <a:off x="4400550" y="107537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xdr:nvSpPr>
        <xdr:cNvPr id="248" name="Isosceles Triangle 247">
          <a:extLst>
            <a:ext uri="{FF2B5EF4-FFF2-40B4-BE49-F238E27FC236}">
              <a16:creationId xmlns:a16="http://schemas.microsoft.com/office/drawing/2014/main" id="{00000000-0008-0000-0900-0000f8000000}"/>
            </a:ext>
          </a:extLst>
        </xdr:cNvPr>
        <xdr:cNvSpPr/>
      </xdr:nvSpPr>
      <xdr:spPr>
        <a:xfrm>
          <a:off x="5600700" y="10753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xdr:nvSpPr>
        <xdr:cNvPr id="249" name="Isosceles Triangle 248">
          <a:extLst>
            <a:ext uri="{FF2B5EF4-FFF2-40B4-BE49-F238E27FC236}">
              <a16:creationId xmlns:a16="http://schemas.microsoft.com/office/drawing/2014/main" id="{00000000-0008-0000-0900-0000f9000000}"/>
            </a:ext>
          </a:extLst>
        </xdr:cNvPr>
        <xdr:cNvSpPr/>
      </xdr:nvSpPr>
      <xdr:spPr>
        <a:xfrm>
          <a:off x="6800850" y="10753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xdr:nvSpPr>
        <xdr:cNvPr id="250" name="Isosceles Triangle 249">
          <a:extLst>
            <a:ext uri="{FF2B5EF4-FFF2-40B4-BE49-F238E27FC236}">
              <a16:creationId xmlns:a16="http://schemas.microsoft.com/office/drawing/2014/main" id="{00000000-0008-0000-0900-0000fa000000}"/>
            </a:ext>
          </a:extLst>
        </xdr:cNvPr>
        <xdr:cNvSpPr/>
      </xdr:nvSpPr>
      <xdr:spPr>
        <a:xfrm>
          <a:off x="8001000" y="10753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xdr:nvSpPr>
        <xdr:cNvPr id="252" name="Isosceles Triangle 251">
          <a:extLst>
            <a:ext uri="{FF2B5EF4-FFF2-40B4-BE49-F238E27FC236}">
              <a16:creationId xmlns:a16="http://schemas.microsoft.com/office/drawing/2014/main" id="{00000000-0008-0000-0900-0000fc000000}"/>
            </a:ext>
          </a:extLst>
        </xdr:cNvPr>
        <xdr:cNvSpPr/>
      </xdr:nvSpPr>
      <xdr:spPr>
        <a:xfrm>
          <a:off x="5600700" y="10753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xdr:nvSpPr>
        <xdr:cNvPr id="253" name="Isosceles Triangle 252">
          <a:extLst>
            <a:ext uri="{FF2B5EF4-FFF2-40B4-BE49-F238E27FC236}">
              <a16:creationId xmlns:a16="http://schemas.microsoft.com/office/drawing/2014/main" id="{00000000-0008-0000-0900-0000fd000000}"/>
            </a:ext>
          </a:extLst>
        </xdr:cNvPr>
        <xdr:cNvSpPr/>
      </xdr:nvSpPr>
      <xdr:spPr>
        <a:xfrm>
          <a:off x="6800850" y="10753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125200" y="8191500"/>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3867150" y="11049000"/>
          <a:ext cx="266700" cy="3238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315075" y="11077575"/>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8743950" y="11068050"/>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19050</xdr:colOff>
      <xdr:row>61</xdr:row>
      <xdr:rowOff>123825</xdr:rowOff>
    </xdr:from>
    <xdr:ext cx="485775" cy="66675"/>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1219200" y="11163300"/>
          <a:ext cx="485775" cy="666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xdr:nvSpPr>
        <xdr:cNvPr id="259" name="Flowchart: Magnetic Disk 258">
          <a:extLst>
            <a:ext uri="{FF2B5EF4-FFF2-40B4-BE49-F238E27FC236}">
              <a16:creationId xmlns:a16="http://schemas.microsoft.com/office/drawing/2014/main" id="{00000000-0008-0000-0900-000003010000}"/>
            </a:ext>
          </a:extLst>
        </xdr:cNvPr>
        <xdr:cNvSpPr/>
      </xdr:nvSpPr>
      <xdr:spPr>
        <a:xfrm>
          <a:off x="11115675" y="8172450"/>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xdr:nvSpPr>
        <xdr:cNvPr id="260" name="Flowchart: Magnetic Disk 259">
          <a:extLst>
            <a:ext uri="{FF2B5EF4-FFF2-40B4-BE49-F238E27FC236}">
              <a16:creationId xmlns:a16="http://schemas.microsoft.com/office/drawing/2014/main" id="{00000000-0008-0000-0900-000004010000}"/>
            </a:ext>
          </a:extLst>
        </xdr:cNvPr>
        <xdr:cNvSpPr/>
      </xdr:nvSpPr>
      <xdr:spPr>
        <a:xfrm>
          <a:off x="5314950" y="11229975"/>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xdr:nvSpPr>
        <xdr:cNvPr id="261" name="Flowchart: Magnetic Disk 260">
          <a:extLst>
            <a:ext uri="{FF2B5EF4-FFF2-40B4-BE49-F238E27FC236}">
              <a16:creationId xmlns:a16="http://schemas.microsoft.com/office/drawing/2014/main" id="{00000000-0008-0000-0900-000005010000}"/>
            </a:ext>
          </a:extLst>
        </xdr:cNvPr>
        <xdr:cNvSpPr/>
      </xdr:nvSpPr>
      <xdr:spPr>
        <a:xfrm>
          <a:off x="6524625" y="11229975"/>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r>
            <a:rPr lang="en-IN" sz="1100" kern="1200">
              <a:solidFill>
                <a:schemeClr val="tx1"/>
              </a:solidFill>
            </a:rPr>
            <a:t>3</a:t>
          </a:r>
        </a:p>
      </xdr:txBody>
    </xdr:sp>
    <xdr:clientData/>
  </xdr:twoCellAnchor>
  <xdr:twoCellAnchor>
    <xdr:from>
      <xdr:col>18</xdr:col>
      <xdr:colOff>259184</xdr:colOff>
      <xdr:row>46</xdr:row>
      <xdr:rowOff>58316</xdr:rowOff>
    </xdr:from>
    <xdr:to>
      <xdr:col>18</xdr:col>
      <xdr:colOff>473010</xdr:colOff>
      <xdr:row>48</xdr:row>
      <xdr:rowOff>6479</xdr:rowOff>
    </xdr:to>
    <xdr:sp>
      <xdr:nvSpPr>
        <xdr:cNvPr id="262" name="Flowchart: Predefined Process 261">
          <a:extLst>
            <a:ext uri="{FF2B5EF4-FFF2-40B4-BE49-F238E27FC236}">
              <a16:creationId xmlns:a16="http://schemas.microsoft.com/office/drawing/2014/main" id="{00000000-0008-0000-0900-000006010000}"/>
            </a:ext>
          </a:extLst>
        </xdr:cNvPr>
        <xdr:cNvSpPr/>
      </xdr:nvSpPr>
      <xdr:spPr>
        <a:xfrm>
          <a:off x="11258550" y="8382000"/>
          <a:ext cx="209550" cy="31432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3914775" y="11134725"/>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xdr:nvSpPr>
        <xdr:cNvPr id="264" name="Flowchart: Predefined Process 263">
          <a:extLst>
            <a:ext uri="{FF2B5EF4-FFF2-40B4-BE49-F238E27FC236}">
              <a16:creationId xmlns:a16="http://schemas.microsoft.com/office/drawing/2014/main" id="{00000000-0008-0000-0900-000008010000}"/>
            </a:ext>
          </a:extLst>
        </xdr:cNvPr>
        <xdr:cNvSpPr/>
      </xdr:nvSpPr>
      <xdr:spPr>
        <a:xfrm>
          <a:off x="5067300" y="11125200"/>
          <a:ext cx="209550" cy="31432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xdr:nvSpPr>
        <xdr:cNvPr id="265" name="Flowchart: Decision 264">
          <a:extLst>
            <a:ext uri="{FF2B5EF4-FFF2-40B4-BE49-F238E27FC236}">
              <a16:creationId xmlns:a16="http://schemas.microsoft.com/office/drawing/2014/main" id="{00000000-0008-0000-0900-000009010000}"/>
            </a:ext>
          </a:extLst>
        </xdr:cNvPr>
        <xdr:cNvSpPr/>
      </xdr:nvSpPr>
      <xdr:spPr>
        <a:xfrm>
          <a:off x="11068050" y="85534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xdr:nvSpPr>
        <xdr:cNvPr id="266" name="Flowchart: Magnetic Disk 265">
          <a:extLst>
            <a:ext uri="{FF2B5EF4-FFF2-40B4-BE49-F238E27FC236}">
              <a16:creationId xmlns:a16="http://schemas.microsoft.com/office/drawing/2014/main" id="{00000000-0008-0000-0900-00000a010000}"/>
            </a:ext>
          </a:extLst>
        </xdr:cNvPr>
        <xdr:cNvSpPr/>
      </xdr:nvSpPr>
      <xdr:spPr>
        <a:xfrm>
          <a:off x="6515100" y="11229975"/>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xdr:nvSpPr>
        <xdr:cNvPr id="269" name="Flowchart: Predefined Process 268">
          <a:extLst>
            <a:ext uri="{FF2B5EF4-FFF2-40B4-BE49-F238E27FC236}">
              <a16:creationId xmlns:a16="http://schemas.microsoft.com/office/drawing/2014/main" id="{00000000-0008-0000-0900-00000d010000}"/>
            </a:ext>
          </a:extLst>
        </xdr:cNvPr>
        <xdr:cNvSpPr/>
      </xdr:nvSpPr>
      <xdr:spPr>
        <a:xfrm>
          <a:off x="1457325" y="11277600"/>
          <a:ext cx="209550" cy="31432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xdr:nvSpPr>
        <xdr:cNvPr id="270" name="Flowchart: Decision 269">
          <a:extLst>
            <a:ext uri="{FF2B5EF4-FFF2-40B4-BE49-F238E27FC236}">
              <a16:creationId xmlns:a16="http://schemas.microsoft.com/office/drawing/2014/main" id="{00000000-0008-0000-0900-00000e010000}"/>
            </a:ext>
          </a:extLst>
        </xdr:cNvPr>
        <xdr:cNvSpPr/>
      </xdr:nvSpPr>
      <xdr:spPr>
        <a:xfrm>
          <a:off x="1266825" y="114490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xdr:nvSpPr>
        <xdr:cNvPr id="271" name="Rectangle: Top Corners Snipped 270">
          <a:extLst>
            <a:ext uri="{FF2B5EF4-FFF2-40B4-BE49-F238E27FC236}">
              <a16:creationId xmlns:a16="http://schemas.microsoft.com/office/drawing/2014/main" id="{00000000-0008-0000-0900-00000f010000}"/>
            </a:ext>
          </a:extLst>
        </xdr:cNvPr>
        <xdr:cNvSpPr/>
      </xdr:nvSpPr>
      <xdr:spPr>
        <a:xfrm>
          <a:off x="7696200" y="11268075"/>
          <a:ext cx="171450" cy="171450"/>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xdr:nvSpPr>
        <xdr:cNvPr id="273" name="Isosceles Triangle 272">
          <a:extLst>
            <a:ext uri="{FF2B5EF4-FFF2-40B4-BE49-F238E27FC236}">
              <a16:creationId xmlns:a16="http://schemas.microsoft.com/office/drawing/2014/main" id="{00000000-0008-0000-0900-000011010000}"/>
            </a:ext>
          </a:extLst>
        </xdr:cNvPr>
        <xdr:cNvSpPr/>
      </xdr:nvSpPr>
      <xdr:spPr>
        <a:xfrm>
          <a:off x="9201150" y="107537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xdr:nvSpPr>
        <xdr:cNvPr id="277" name="Isosceles Triangle 276">
          <a:extLst>
            <a:ext uri="{FF2B5EF4-FFF2-40B4-BE49-F238E27FC236}">
              <a16:creationId xmlns:a16="http://schemas.microsoft.com/office/drawing/2014/main" id="{00000000-0008-0000-0900-000015010000}"/>
            </a:ext>
          </a:extLst>
        </xdr:cNvPr>
        <xdr:cNvSpPr/>
      </xdr:nvSpPr>
      <xdr:spPr>
        <a:xfrm>
          <a:off x="600075" y="13649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xdr:nvSpPr>
        <xdr:cNvPr id="79" name="Isosceles Triangle 78">
          <a:extLst>
            <a:ext uri="{FF2B5EF4-FFF2-40B4-BE49-F238E27FC236}">
              <a16:creationId xmlns:a16="http://schemas.microsoft.com/office/drawing/2014/main" id="{00000000-0008-0000-0900-00004f000000}"/>
            </a:ext>
          </a:extLst>
        </xdr:cNvPr>
        <xdr:cNvSpPr/>
      </xdr:nvSpPr>
      <xdr:spPr>
        <a:xfrm>
          <a:off x="11601450" y="9305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xdr:nvSpPr>
        <xdr:cNvPr id="96" name="Isosceles Triangle 95">
          <a:extLst>
            <a:ext uri="{FF2B5EF4-FFF2-40B4-BE49-F238E27FC236}">
              <a16:creationId xmlns:a16="http://schemas.microsoft.com/office/drawing/2014/main" id="{00000000-0008-0000-0900-000060000000}"/>
            </a:ext>
          </a:extLst>
        </xdr:cNvPr>
        <xdr:cNvSpPr/>
      </xdr:nvSpPr>
      <xdr:spPr>
        <a:xfrm>
          <a:off x="10401300" y="9305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xdr:nvSpPr>
        <xdr:cNvPr id="97" name="Isosceles Triangle 96">
          <a:extLst>
            <a:ext uri="{FF2B5EF4-FFF2-40B4-BE49-F238E27FC236}">
              <a16:creationId xmlns:a16="http://schemas.microsoft.com/office/drawing/2014/main" id="{00000000-0008-0000-0900-000061000000}"/>
            </a:ext>
          </a:extLst>
        </xdr:cNvPr>
        <xdr:cNvSpPr/>
      </xdr:nvSpPr>
      <xdr:spPr>
        <a:xfrm>
          <a:off x="9201150" y="9305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144250" y="9534525"/>
          <a:ext cx="266700" cy="3429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200025</xdr:colOff>
      <xdr:row>53</xdr:row>
      <xdr:rowOff>133350</xdr:rowOff>
    </xdr:from>
    <xdr:ext cx="552450" cy="85725"/>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10001250" y="9725025"/>
          <a:ext cx="552450"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9839325" y="9534525"/>
          <a:ext cx="266700" cy="34290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9886950" y="9620250"/>
          <a:ext cx="266700" cy="3333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xdr:nvSpPr>
        <xdr:cNvPr id="118" name="Isosceles Triangle 117">
          <a:extLst>
            <a:ext uri="{FF2B5EF4-FFF2-40B4-BE49-F238E27FC236}">
              <a16:creationId xmlns:a16="http://schemas.microsoft.com/office/drawing/2014/main" id="{00000000-0008-0000-0900-000076000000}"/>
            </a:ext>
          </a:extLst>
        </xdr:cNvPr>
        <xdr:cNvSpPr/>
      </xdr:nvSpPr>
      <xdr:spPr>
        <a:xfrm>
          <a:off x="600075" y="9305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xdr:nvSpPr>
        <xdr:cNvPr id="119" name="Isosceles Triangle 118">
          <a:extLst>
            <a:ext uri="{FF2B5EF4-FFF2-40B4-BE49-F238E27FC236}">
              <a16:creationId xmlns:a16="http://schemas.microsoft.com/office/drawing/2014/main" id="{00000000-0008-0000-0900-000077000000}"/>
            </a:ext>
          </a:extLst>
        </xdr:cNvPr>
        <xdr:cNvSpPr/>
      </xdr:nvSpPr>
      <xdr:spPr>
        <a:xfrm>
          <a:off x="1800225" y="9305925"/>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xdr:nvSpPr>
        <xdr:cNvPr id="233" name="Isosceles Triangle 232">
          <a:extLst>
            <a:ext uri="{FF2B5EF4-FFF2-40B4-BE49-F238E27FC236}">
              <a16:creationId xmlns:a16="http://schemas.microsoft.com/office/drawing/2014/main" id="{00000000-0008-0000-0900-0000e9000000}"/>
            </a:ext>
          </a:extLst>
        </xdr:cNvPr>
        <xdr:cNvSpPr/>
      </xdr:nvSpPr>
      <xdr:spPr>
        <a:xfrm>
          <a:off x="3200400" y="9305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xdr:nvSpPr>
        <xdr:cNvPr id="234" name="Isosceles Triangle 233">
          <a:extLst>
            <a:ext uri="{FF2B5EF4-FFF2-40B4-BE49-F238E27FC236}">
              <a16:creationId xmlns:a16="http://schemas.microsoft.com/office/drawing/2014/main" id="{00000000-0008-0000-0900-0000ea000000}"/>
            </a:ext>
          </a:extLst>
        </xdr:cNvPr>
        <xdr:cNvSpPr/>
      </xdr:nvSpPr>
      <xdr:spPr>
        <a:xfrm>
          <a:off x="4400550" y="93059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xdr:nvSpPr>
        <xdr:cNvPr id="235" name="Isosceles Triangle 234">
          <a:extLst>
            <a:ext uri="{FF2B5EF4-FFF2-40B4-BE49-F238E27FC236}">
              <a16:creationId xmlns:a16="http://schemas.microsoft.com/office/drawing/2014/main" id="{00000000-0008-0000-0900-0000eb000000}"/>
            </a:ext>
          </a:extLst>
        </xdr:cNvPr>
        <xdr:cNvSpPr/>
      </xdr:nvSpPr>
      <xdr:spPr>
        <a:xfrm>
          <a:off x="5600700" y="9305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xdr:nvSpPr>
        <xdr:cNvPr id="241" name="Isosceles Triangle 240">
          <a:extLst>
            <a:ext uri="{FF2B5EF4-FFF2-40B4-BE49-F238E27FC236}">
              <a16:creationId xmlns:a16="http://schemas.microsoft.com/office/drawing/2014/main" id="{00000000-0008-0000-0900-0000f1000000}"/>
            </a:ext>
          </a:extLst>
        </xdr:cNvPr>
        <xdr:cNvSpPr/>
      </xdr:nvSpPr>
      <xdr:spPr>
        <a:xfrm>
          <a:off x="6800850" y="9305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xdr:nvSpPr>
        <xdr:cNvPr id="251" name="Isosceles Triangle 250">
          <a:extLst>
            <a:ext uri="{FF2B5EF4-FFF2-40B4-BE49-F238E27FC236}">
              <a16:creationId xmlns:a16="http://schemas.microsoft.com/office/drawing/2014/main" id="{00000000-0008-0000-0900-0000fb000000}"/>
            </a:ext>
          </a:extLst>
        </xdr:cNvPr>
        <xdr:cNvSpPr/>
      </xdr:nvSpPr>
      <xdr:spPr>
        <a:xfrm>
          <a:off x="8001000" y="9305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xdr:nvSpPr>
        <xdr:cNvPr id="267" name="Isosceles Triangle 266">
          <a:extLst>
            <a:ext uri="{FF2B5EF4-FFF2-40B4-BE49-F238E27FC236}">
              <a16:creationId xmlns:a16="http://schemas.microsoft.com/office/drawing/2014/main" id="{00000000-0008-0000-0900-00000b010000}"/>
            </a:ext>
          </a:extLst>
        </xdr:cNvPr>
        <xdr:cNvSpPr/>
      </xdr:nvSpPr>
      <xdr:spPr>
        <a:xfrm>
          <a:off x="5600700" y="9305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xdr:nvSpPr>
        <xdr:cNvPr id="268" name="Isosceles Triangle 267">
          <a:extLst>
            <a:ext uri="{FF2B5EF4-FFF2-40B4-BE49-F238E27FC236}">
              <a16:creationId xmlns:a16="http://schemas.microsoft.com/office/drawing/2014/main" id="{00000000-0008-0000-0900-00000c010000}"/>
            </a:ext>
          </a:extLst>
        </xdr:cNvPr>
        <xdr:cNvSpPr/>
      </xdr:nvSpPr>
      <xdr:spPr>
        <a:xfrm>
          <a:off x="6800850" y="9305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3867150" y="9601200"/>
          <a:ext cx="266700" cy="3238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315075" y="9629775"/>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8743950" y="9620250"/>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19050</xdr:colOff>
      <xdr:row>53</xdr:row>
      <xdr:rowOff>123825</xdr:rowOff>
    </xdr:from>
    <xdr:ext cx="485775" cy="66675"/>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1219200" y="9715500"/>
          <a:ext cx="485775" cy="666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xdr:nvSpPr>
        <xdr:cNvPr id="282" name="Flowchart: Magnetic Disk 281">
          <a:extLst>
            <a:ext uri="{FF2B5EF4-FFF2-40B4-BE49-F238E27FC236}">
              <a16:creationId xmlns:a16="http://schemas.microsoft.com/office/drawing/2014/main" id="{00000000-0008-0000-0900-00001a010000}"/>
            </a:ext>
          </a:extLst>
        </xdr:cNvPr>
        <xdr:cNvSpPr/>
      </xdr:nvSpPr>
      <xdr:spPr>
        <a:xfrm>
          <a:off x="5314950" y="9782175"/>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xdr:nvSpPr>
        <xdr:cNvPr id="283" name="Flowchart: Magnetic Disk 282">
          <a:extLst>
            <a:ext uri="{FF2B5EF4-FFF2-40B4-BE49-F238E27FC236}">
              <a16:creationId xmlns:a16="http://schemas.microsoft.com/office/drawing/2014/main" id="{00000000-0008-0000-0900-00001b010000}"/>
            </a:ext>
          </a:extLst>
        </xdr:cNvPr>
        <xdr:cNvSpPr/>
      </xdr:nvSpPr>
      <xdr:spPr>
        <a:xfrm>
          <a:off x="6524625" y="9782175"/>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r>
            <a:rPr lang="en-IN" sz="1100" kern="1200">
              <a:solidFill>
                <a:schemeClr val="tx1"/>
              </a:solidFill>
            </a:rPr>
            <a:t>3</a:t>
          </a:r>
        </a:p>
      </xdr:txBody>
    </xdr:sp>
    <xdr:clientData/>
  </xdr:twoCellAnchor>
  <xdr:twoCellAnchor>
    <xdr:from>
      <xdr:col>6</xdr:col>
      <xdr:colOff>117390</xdr:colOff>
      <xdr:row>53</xdr:row>
      <xdr:rowOff>94815</xdr:rowOff>
    </xdr:from>
    <xdr:to>
      <xdr:col>6</xdr:col>
      <xdr:colOff>384090</xdr:colOff>
      <xdr:row>55</xdr:row>
      <xdr:rowOff>71002</xdr:rowOff>
    </xdr:to>
    <xdr:sp>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3914775" y="9686925"/>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xdr:nvSpPr>
        <xdr:cNvPr id="285" name="Flowchart: Predefined Process 284">
          <a:extLst>
            <a:ext uri="{FF2B5EF4-FFF2-40B4-BE49-F238E27FC236}">
              <a16:creationId xmlns:a16="http://schemas.microsoft.com/office/drawing/2014/main" id="{00000000-0008-0000-0900-00001d010000}"/>
            </a:ext>
          </a:extLst>
        </xdr:cNvPr>
        <xdr:cNvSpPr/>
      </xdr:nvSpPr>
      <xdr:spPr>
        <a:xfrm>
          <a:off x="5067300" y="9677400"/>
          <a:ext cx="209550" cy="31432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xdr:nvSpPr>
        <xdr:cNvPr id="286" name="Flowchart: Magnetic Disk 285">
          <a:extLst>
            <a:ext uri="{FF2B5EF4-FFF2-40B4-BE49-F238E27FC236}">
              <a16:creationId xmlns:a16="http://schemas.microsoft.com/office/drawing/2014/main" id="{00000000-0008-0000-0900-00001e010000}"/>
            </a:ext>
          </a:extLst>
        </xdr:cNvPr>
        <xdr:cNvSpPr/>
      </xdr:nvSpPr>
      <xdr:spPr>
        <a:xfrm>
          <a:off x="6515100" y="9782175"/>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xdr:nvSpPr>
        <xdr:cNvPr id="287" name="Flowchart: Predefined Process 286">
          <a:extLst>
            <a:ext uri="{FF2B5EF4-FFF2-40B4-BE49-F238E27FC236}">
              <a16:creationId xmlns:a16="http://schemas.microsoft.com/office/drawing/2014/main" id="{00000000-0008-0000-0900-00001f010000}"/>
            </a:ext>
          </a:extLst>
        </xdr:cNvPr>
        <xdr:cNvSpPr/>
      </xdr:nvSpPr>
      <xdr:spPr>
        <a:xfrm>
          <a:off x="1457325" y="9829800"/>
          <a:ext cx="209550" cy="31432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xdr:nvSpPr>
        <xdr:cNvPr id="288" name="Flowchart: Decision 287">
          <a:extLst>
            <a:ext uri="{FF2B5EF4-FFF2-40B4-BE49-F238E27FC236}">
              <a16:creationId xmlns:a16="http://schemas.microsoft.com/office/drawing/2014/main" id="{00000000-0008-0000-0900-000020010000}"/>
            </a:ext>
          </a:extLst>
        </xdr:cNvPr>
        <xdr:cNvSpPr/>
      </xdr:nvSpPr>
      <xdr:spPr>
        <a:xfrm>
          <a:off x="1266825" y="100012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xdr:nvSpPr>
        <xdr:cNvPr id="289" name="Rectangle: Top Corners Snipped 288">
          <a:extLst>
            <a:ext uri="{FF2B5EF4-FFF2-40B4-BE49-F238E27FC236}">
              <a16:creationId xmlns:a16="http://schemas.microsoft.com/office/drawing/2014/main" id="{00000000-0008-0000-0900-000021010000}"/>
            </a:ext>
          </a:extLst>
        </xdr:cNvPr>
        <xdr:cNvSpPr/>
      </xdr:nvSpPr>
      <xdr:spPr>
        <a:xfrm>
          <a:off x="7696200" y="9820275"/>
          <a:ext cx="171450" cy="171450"/>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xdr:nvSpPr>
        <xdr:cNvPr id="290" name="Isosceles Triangle 289">
          <a:extLst>
            <a:ext uri="{FF2B5EF4-FFF2-40B4-BE49-F238E27FC236}">
              <a16:creationId xmlns:a16="http://schemas.microsoft.com/office/drawing/2014/main" id="{00000000-0008-0000-0900-000022010000}"/>
            </a:ext>
          </a:extLst>
        </xdr:cNvPr>
        <xdr:cNvSpPr/>
      </xdr:nvSpPr>
      <xdr:spPr>
        <a:xfrm>
          <a:off x="9201150" y="93059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xdr:nvSpPr>
        <xdr:cNvPr id="291" name="Flowchart: Predefined Process 290">
          <a:extLst>
            <a:ext uri="{FF2B5EF4-FFF2-40B4-BE49-F238E27FC236}">
              <a16:creationId xmlns:a16="http://schemas.microsoft.com/office/drawing/2014/main" id="{00000000-0008-0000-0900-000023010000}"/>
            </a:ext>
          </a:extLst>
        </xdr:cNvPr>
        <xdr:cNvSpPr/>
      </xdr:nvSpPr>
      <xdr:spPr>
        <a:xfrm>
          <a:off x="1457325" y="9829800"/>
          <a:ext cx="209550" cy="31432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xdr:nvSpPr>
        <xdr:cNvPr id="292" name="Flowchart: Decision 291">
          <a:extLst>
            <a:ext uri="{FF2B5EF4-FFF2-40B4-BE49-F238E27FC236}">
              <a16:creationId xmlns:a16="http://schemas.microsoft.com/office/drawing/2014/main" id="{00000000-0008-0000-0900-000024010000}"/>
            </a:ext>
          </a:extLst>
        </xdr:cNvPr>
        <xdr:cNvSpPr/>
      </xdr:nvSpPr>
      <xdr:spPr>
        <a:xfrm>
          <a:off x="1266825" y="100012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xdr:nvSpPr>
        <xdr:cNvPr id="293" name="Flowchart: Magnetic Disk 292">
          <a:extLst>
            <a:ext uri="{FF2B5EF4-FFF2-40B4-BE49-F238E27FC236}">
              <a16:creationId xmlns:a16="http://schemas.microsoft.com/office/drawing/2014/main" id="{00000000-0008-0000-0900-000025010000}"/>
            </a:ext>
          </a:extLst>
        </xdr:cNvPr>
        <xdr:cNvSpPr/>
      </xdr:nvSpPr>
      <xdr:spPr>
        <a:xfrm>
          <a:off x="7715250" y="9782175"/>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xdr:nvSpPr>
        <xdr:cNvPr id="294" name="Flowchart: Magnetic Disk 293">
          <a:extLst>
            <a:ext uri="{FF2B5EF4-FFF2-40B4-BE49-F238E27FC236}">
              <a16:creationId xmlns:a16="http://schemas.microsoft.com/office/drawing/2014/main" id="{00000000-0008-0000-0900-000026010000}"/>
            </a:ext>
          </a:extLst>
        </xdr:cNvPr>
        <xdr:cNvSpPr/>
      </xdr:nvSpPr>
      <xdr:spPr>
        <a:xfrm>
          <a:off x="8915400" y="9782175"/>
          <a:ext cx="133350" cy="17145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xdr:nvSpPr>
        <xdr:cNvPr id="295" name="Flowchart: Predefined Process 294">
          <a:extLst>
            <a:ext uri="{FF2B5EF4-FFF2-40B4-BE49-F238E27FC236}">
              <a16:creationId xmlns:a16="http://schemas.microsoft.com/office/drawing/2014/main" id="{00000000-0008-0000-0900-000027010000}"/>
            </a:ext>
          </a:extLst>
        </xdr:cNvPr>
        <xdr:cNvSpPr/>
      </xdr:nvSpPr>
      <xdr:spPr>
        <a:xfrm>
          <a:off x="4057650" y="9829800"/>
          <a:ext cx="209550" cy="31432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xdr:nvSpPr>
        <xdr:cNvPr id="296" name="Flowchart: Decision 295">
          <a:extLst>
            <a:ext uri="{FF2B5EF4-FFF2-40B4-BE49-F238E27FC236}">
              <a16:creationId xmlns:a16="http://schemas.microsoft.com/office/drawing/2014/main" id="{00000000-0008-0000-0900-000028010000}"/>
            </a:ext>
          </a:extLst>
        </xdr:cNvPr>
        <xdr:cNvSpPr/>
      </xdr:nvSpPr>
      <xdr:spPr>
        <a:xfrm>
          <a:off x="3867150" y="100012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096500" y="9820275"/>
          <a:ext cx="171450" cy="171450"/>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xdr:nvSpPr>
        <xdr:cNvPr id="298" name="Flowchart: Predefined Process 297">
          <a:extLst>
            <a:ext uri="{FF2B5EF4-FFF2-40B4-BE49-F238E27FC236}">
              <a16:creationId xmlns:a16="http://schemas.microsoft.com/office/drawing/2014/main" id="{00000000-0008-0000-0900-00002a010000}"/>
            </a:ext>
          </a:extLst>
        </xdr:cNvPr>
        <xdr:cNvSpPr/>
      </xdr:nvSpPr>
      <xdr:spPr>
        <a:xfrm>
          <a:off x="8791575" y="11268075"/>
          <a:ext cx="209550" cy="2952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3</a:t>
          </a:r>
        </a:p>
      </xdr:txBody>
    </xdr:sp>
    <xdr:clientData/>
  </xdr:twoCellAnchor>
  <xdr:twoCellAnchor>
    <xdr:from>
      <xdr:col>18</xdr:col>
      <xdr:colOff>311021</xdr:colOff>
      <xdr:row>62</xdr:row>
      <xdr:rowOff>110153</xdr:rowOff>
    </xdr:from>
    <xdr:to>
      <xdr:col>18</xdr:col>
      <xdr:colOff>479490</xdr:colOff>
      <xdr:row>63</xdr:row>
      <xdr:rowOff>97193</xdr:rowOff>
    </xdr:to>
    <xdr:sp>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315700" y="11334750"/>
          <a:ext cx="171450" cy="171450"/>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xdr:nvSpPr>
        <xdr:cNvPr id="300" name="Flowchart: Predefined Process 299">
          <a:extLst>
            <a:ext uri="{FF2B5EF4-FFF2-40B4-BE49-F238E27FC236}">
              <a16:creationId xmlns:a16="http://schemas.microsoft.com/office/drawing/2014/main" id="{00000000-0008-0000-0900-00002c010000}"/>
            </a:ext>
          </a:extLst>
        </xdr:cNvPr>
        <xdr:cNvSpPr/>
      </xdr:nvSpPr>
      <xdr:spPr>
        <a:xfrm>
          <a:off x="9991725" y="11268075"/>
          <a:ext cx="209550" cy="2952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3</a:t>
          </a:r>
        </a:p>
      </xdr:txBody>
    </xdr:sp>
    <xdr:clientData/>
  </xdr:twoCellAnchor>
  <xdr:twoCellAnchor>
    <xdr:from>
      <xdr:col>11</xdr:col>
      <xdr:colOff>4572</xdr:colOff>
      <xdr:row>115</xdr:row>
      <xdr:rowOff>78147</xdr:rowOff>
    </xdr:from>
    <xdr:to>
      <xdr:col>12</xdr:col>
      <xdr:colOff>0</xdr:colOff>
      <xdr:row>116</xdr:row>
      <xdr:rowOff>192447</xdr:rowOff>
    </xdr:to>
    <xdr:sp>
      <xdr:nvSpPr>
        <xdr:cNvPr id="24" name="Isosceles Triangle 23">
          <a:extLst>
            <a:ext uri="{FF2B5EF4-FFF2-40B4-BE49-F238E27FC236}">
              <a16:creationId xmlns:a16="http://schemas.microsoft.com/office/drawing/2014/main" id="{00000000-0008-0000-0900-000018000000}"/>
            </a:ext>
          </a:extLst>
        </xdr:cNvPr>
        <xdr:cNvSpPr/>
      </xdr:nvSpPr>
      <xdr:spPr>
        <a:xfrm>
          <a:off x="6800850" y="208883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xdr:nvSpPr>
        <xdr:cNvPr id="46" name="Isosceles Triangle 45">
          <a:extLst>
            <a:ext uri="{FF2B5EF4-FFF2-40B4-BE49-F238E27FC236}">
              <a16:creationId xmlns:a16="http://schemas.microsoft.com/office/drawing/2014/main" id="{00000000-0008-0000-0900-00002e000000}"/>
            </a:ext>
          </a:extLst>
        </xdr:cNvPr>
        <xdr:cNvSpPr/>
      </xdr:nvSpPr>
      <xdr:spPr>
        <a:xfrm>
          <a:off x="3200400" y="22336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xdr:nvSpPr>
        <xdr:cNvPr id="53" name="Isosceles Triangle 52">
          <a:extLst>
            <a:ext uri="{FF2B5EF4-FFF2-40B4-BE49-F238E27FC236}">
              <a16:creationId xmlns:a16="http://schemas.microsoft.com/office/drawing/2014/main" id="{00000000-0008-0000-0900-000035000000}"/>
            </a:ext>
          </a:extLst>
        </xdr:cNvPr>
        <xdr:cNvSpPr/>
      </xdr:nvSpPr>
      <xdr:spPr>
        <a:xfrm>
          <a:off x="4400550" y="22336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xdr:nvSpPr>
        <xdr:cNvPr id="55" name="Isosceles Triangle 54">
          <a:extLst>
            <a:ext uri="{FF2B5EF4-FFF2-40B4-BE49-F238E27FC236}">
              <a16:creationId xmlns:a16="http://schemas.microsoft.com/office/drawing/2014/main" id="{00000000-0008-0000-0900-000037000000}"/>
            </a:ext>
          </a:extLst>
        </xdr:cNvPr>
        <xdr:cNvSpPr/>
      </xdr:nvSpPr>
      <xdr:spPr>
        <a:xfrm>
          <a:off x="5600700" y="22336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xdr:nvSpPr>
        <xdr:cNvPr id="59" name="Isosceles Triangle 58">
          <a:extLst>
            <a:ext uri="{FF2B5EF4-FFF2-40B4-BE49-F238E27FC236}">
              <a16:creationId xmlns:a16="http://schemas.microsoft.com/office/drawing/2014/main" id="{00000000-0008-0000-0900-00003b000000}"/>
            </a:ext>
          </a:extLst>
        </xdr:cNvPr>
        <xdr:cNvSpPr/>
      </xdr:nvSpPr>
      <xdr:spPr>
        <a:xfrm>
          <a:off x="6800850" y="22336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xdr:nvSpPr>
        <xdr:cNvPr id="70" name="Isosceles Triangle 69">
          <a:extLst>
            <a:ext uri="{FF2B5EF4-FFF2-40B4-BE49-F238E27FC236}">
              <a16:creationId xmlns:a16="http://schemas.microsoft.com/office/drawing/2014/main" id="{00000000-0008-0000-0900-000046000000}"/>
            </a:ext>
          </a:extLst>
        </xdr:cNvPr>
        <xdr:cNvSpPr/>
      </xdr:nvSpPr>
      <xdr:spPr>
        <a:xfrm>
          <a:off x="8001000" y="22336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xdr:nvSpPr>
        <xdr:cNvPr id="83" name="Isosceles Triangle 82">
          <a:extLst>
            <a:ext uri="{FF2B5EF4-FFF2-40B4-BE49-F238E27FC236}">
              <a16:creationId xmlns:a16="http://schemas.microsoft.com/office/drawing/2014/main" id="{00000000-0008-0000-0900-000053000000}"/>
            </a:ext>
          </a:extLst>
        </xdr:cNvPr>
        <xdr:cNvSpPr/>
      </xdr:nvSpPr>
      <xdr:spPr>
        <a:xfrm>
          <a:off x="9201150" y="22336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xdr:nvSpPr>
        <xdr:cNvPr id="85" name="Isosceles Triangle 84">
          <a:extLst>
            <a:ext uri="{FF2B5EF4-FFF2-40B4-BE49-F238E27FC236}">
              <a16:creationId xmlns:a16="http://schemas.microsoft.com/office/drawing/2014/main" id="{00000000-0008-0000-0900-000055000000}"/>
            </a:ext>
          </a:extLst>
        </xdr:cNvPr>
        <xdr:cNvSpPr/>
      </xdr:nvSpPr>
      <xdr:spPr>
        <a:xfrm>
          <a:off x="10401300" y="22336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xdr:nvSpPr>
        <xdr:cNvPr id="86" name="Isosceles Triangle 85">
          <a:extLst>
            <a:ext uri="{FF2B5EF4-FFF2-40B4-BE49-F238E27FC236}">
              <a16:creationId xmlns:a16="http://schemas.microsoft.com/office/drawing/2014/main" id="{00000000-0008-0000-0900-000056000000}"/>
            </a:ext>
          </a:extLst>
        </xdr:cNvPr>
        <xdr:cNvSpPr/>
      </xdr:nvSpPr>
      <xdr:spPr>
        <a:xfrm>
          <a:off x="11601450" y="22336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xdr:nvSpPr>
        <xdr:cNvPr id="88" name="Isosceles Triangle 87">
          <a:extLst>
            <a:ext uri="{FF2B5EF4-FFF2-40B4-BE49-F238E27FC236}">
              <a16:creationId xmlns:a16="http://schemas.microsoft.com/office/drawing/2014/main" id="{00000000-0008-0000-0900-000058000000}"/>
            </a:ext>
          </a:extLst>
        </xdr:cNvPr>
        <xdr:cNvSpPr/>
      </xdr:nvSpPr>
      <xdr:spPr>
        <a:xfrm>
          <a:off x="12801600" y="2233612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xdr:nvSpPr>
        <xdr:cNvPr id="89" name="Isosceles Triangle 88">
          <a:extLst>
            <a:ext uri="{FF2B5EF4-FFF2-40B4-BE49-F238E27FC236}">
              <a16:creationId xmlns:a16="http://schemas.microsoft.com/office/drawing/2014/main" id="{00000000-0008-0000-0900-000059000000}"/>
            </a:ext>
          </a:extLst>
        </xdr:cNvPr>
        <xdr:cNvSpPr/>
      </xdr:nvSpPr>
      <xdr:spPr>
        <a:xfrm>
          <a:off x="1800225" y="23964900"/>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xdr:nvSpPr>
        <xdr:cNvPr id="90" name="Isosceles Triangle 89">
          <a:extLst>
            <a:ext uri="{FF2B5EF4-FFF2-40B4-BE49-F238E27FC236}">
              <a16:creationId xmlns:a16="http://schemas.microsoft.com/office/drawing/2014/main" id="{00000000-0008-0000-0900-00005a000000}"/>
            </a:ext>
          </a:extLst>
        </xdr:cNvPr>
        <xdr:cNvSpPr/>
      </xdr:nvSpPr>
      <xdr:spPr>
        <a:xfrm>
          <a:off x="600075" y="239649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xdr:nvSpPr>
        <xdr:cNvPr id="91" name="Isosceles Triangle 90">
          <a:extLst>
            <a:ext uri="{FF2B5EF4-FFF2-40B4-BE49-F238E27FC236}">
              <a16:creationId xmlns:a16="http://schemas.microsoft.com/office/drawing/2014/main" id="{00000000-0008-0000-0900-00005b000000}"/>
            </a:ext>
          </a:extLst>
        </xdr:cNvPr>
        <xdr:cNvSpPr/>
      </xdr:nvSpPr>
      <xdr:spPr>
        <a:xfrm>
          <a:off x="3200400" y="239649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xdr:nvSpPr>
        <xdr:cNvPr id="94" name="Isosceles Triangle 93">
          <a:extLst>
            <a:ext uri="{FF2B5EF4-FFF2-40B4-BE49-F238E27FC236}">
              <a16:creationId xmlns:a16="http://schemas.microsoft.com/office/drawing/2014/main" id="{00000000-0008-0000-0900-00005e000000}"/>
            </a:ext>
          </a:extLst>
        </xdr:cNvPr>
        <xdr:cNvSpPr/>
      </xdr:nvSpPr>
      <xdr:spPr>
        <a:xfrm>
          <a:off x="4400550" y="239649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xdr:nvSpPr>
        <xdr:cNvPr id="95" name="Isosceles Triangle 94">
          <a:extLst>
            <a:ext uri="{FF2B5EF4-FFF2-40B4-BE49-F238E27FC236}">
              <a16:creationId xmlns:a16="http://schemas.microsoft.com/office/drawing/2014/main" id="{00000000-0008-0000-0900-00005f000000}"/>
            </a:ext>
          </a:extLst>
        </xdr:cNvPr>
        <xdr:cNvSpPr/>
      </xdr:nvSpPr>
      <xdr:spPr>
        <a:xfrm>
          <a:off x="5600700" y="239649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xdr:nvSpPr>
        <xdr:cNvPr id="103" name="Isosceles Triangle 102">
          <a:extLst>
            <a:ext uri="{FF2B5EF4-FFF2-40B4-BE49-F238E27FC236}">
              <a16:creationId xmlns:a16="http://schemas.microsoft.com/office/drawing/2014/main" id="{00000000-0008-0000-0900-000067000000}"/>
            </a:ext>
          </a:extLst>
        </xdr:cNvPr>
        <xdr:cNvSpPr/>
      </xdr:nvSpPr>
      <xdr:spPr>
        <a:xfrm>
          <a:off x="6800850" y="239649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xdr:nvSpPr>
        <xdr:cNvPr id="104" name="Isosceles Triangle 103">
          <a:extLst>
            <a:ext uri="{FF2B5EF4-FFF2-40B4-BE49-F238E27FC236}">
              <a16:creationId xmlns:a16="http://schemas.microsoft.com/office/drawing/2014/main" id="{00000000-0008-0000-0900-000068000000}"/>
            </a:ext>
          </a:extLst>
        </xdr:cNvPr>
        <xdr:cNvSpPr/>
      </xdr:nvSpPr>
      <xdr:spPr>
        <a:xfrm>
          <a:off x="8001000" y="239649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xdr:nvSpPr>
        <xdr:cNvPr id="107" name="Isosceles Triangle 106">
          <a:extLst>
            <a:ext uri="{FF2B5EF4-FFF2-40B4-BE49-F238E27FC236}">
              <a16:creationId xmlns:a16="http://schemas.microsoft.com/office/drawing/2014/main" id="{00000000-0008-0000-0900-00006b000000}"/>
            </a:ext>
          </a:extLst>
        </xdr:cNvPr>
        <xdr:cNvSpPr/>
      </xdr:nvSpPr>
      <xdr:spPr>
        <a:xfrm>
          <a:off x="9201150" y="239649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xdr:nvSpPr>
        <xdr:cNvPr id="125" name="Isosceles Triangle 124">
          <a:extLst>
            <a:ext uri="{FF2B5EF4-FFF2-40B4-BE49-F238E27FC236}">
              <a16:creationId xmlns:a16="http://schemas.microsoft.com/office/drawing/2014/main" id="{00000000-0008-0000-0900-00007d000000}"/>
            </a:ext>
          </a:extLst>
        </xdr:cNvPr>
        <xdr:cNvSpPr/>
      </xdr:nvSpPr>
      <xdr:spPr>
        <a:xfrm>
          <a:off x="10401300" y="239649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xdr:nvSpPr>
        <xdr:cNvPr id="126" name="Isosceles Triangle 125">
          <a:extLst>
            <a:ext uri="{FF2B5EF4-FFF2-40B4-BE49-F238E27FC236}">
              <a16:creationId xmlns:a16="http://schemas.microsoft.com/office/drawing/2014/main" id="{00000000-0008-0000-0900-00007e000000}"/>
            </a:ext>
          </a:extLst>
        </xdr:cNvPr>
        <xdr:cNvSpPr/>
      </xdr:nvSpPr>
      <xdr:spPr>
        <a:xfrm>
          <a:off x="11601450" y="239649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xdr:nvSpPr>
        <xdr:cNvPr id="127" name="Isosceles Triangle 126">
          <a:extLst>
            <a:ext uri="{FF2B5EF4-FFF2-40B4-BE49-F238E27FC236}">
              <a16:creationId xmlns:a16="http://schemas.microsoft.com/office/drawing/2014/main" id="{00000000-0008-0000-0900-00007f000000}"/>
            </a:ext>
          </a:extLst>
        </xdr:cNvPr>
        <xdr:cNvSpPr/>
      </xdr:nvSpPr>
      <xdr:spPr>
        <a:xfrm>
          <a:off x="12801600" y="2396490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xdr:nvSpPr>
        <xdr:cNvPr id="128" name="Isosceles Triangle 127">
          <a:extLst>
            <a:ext uri="{FF2B5EF4-FFF2-40B4-BE49-F238E27FC236}">
              <a16:creationId xmlns:a16="http://schemas.microsoft.com/office/drawing/2014/main" id="{00000000-0008-0000-0900-000080000000}"/>
            </a:ext>
          </a:extLst>
        </xdr:cNvPr>
        <xdr:cNvSpPr/>
      </xdr:nvSpPr>
      <xdr:spPr>
        <a:xfrm>
          <a:off x="1800225" y="25593675"/>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xdr:nvSpPr>
        <xdr:cNvPr id="129" name="Isosceles Triangle 128">
          <a:extLst>
            <a:ext uri="{FF2B5EF4-FFF2-40B4-BE49-F238E27FC236}">
              <a16:creationId xmlns:a16="http://schemas.microsoft.com/office/drawing/2014/main" id="{00000000-0008-0000-0900-000081000000}"/>
            </a:ext>
          </a:extLst>
        </xdr:cNvPr>
        <xdr:cNvSpPr/>
      </xdr:nvSpPr>
      <xdr:spPr>
        <a:xfrm>
          <a:off x="600075" y="255936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xdr:nvSpPr>
        <xdr:cNvPr id="130" name="Isosceles Triangle 129">
          <a:extLst>
            <a:ext uri="{FF2B5EF4-FFF2-40B4-BE49-F238E27FC236}">
              <a16:creationId xmlns:a16="http://schemas.microsoft.com/office/drawing/2014/main" id="{00000000-0008-0000-0900-000082000000}"/>
            </a:ext>
          </a:extLst>
        </xdr:cNvPr>
        <xdr:cNvSpPr/>
      </xdr:nvSpPr>
      <xdr:spPr>
        <a:xfrm>
          <a:off x="3200400" y="255936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xdr:nvSpPr>
        <xdr:cNvPr id="136" name="Isosceles Triangle 135">
          <a:extLst>
            <a:ext uri="{FF2B5EF4-FFF2-40B4-BE49-F238E27FC236}">
              <a16:creationId xmlns:a16="http://schemas.microsoft.com/office/drawing/2014/main" id="{00000000-0008-0000-0900-000088000000}"/>
            </a:ext>
          </a:extLst>
        </xdr:cNvPr>
        <xdr:cNvSpPr/>
      </xdr:nvSpPr>
      <xdr:spPr>
        <a:xfrm>
          <a:off x="4400550" y="255936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xdr:nvSpPr>
        <xdr:cNvPr id="142" name="Isosceles Triangle 141">
          <a:extLst>
            <a:ext uri="{FF2B5EF4-FFF2-40B4-BE49-F238E27FC236}">
              <a16:creationId xmlns:a16="http://schemas.microsoft.com/office/drawing/2014/main" id="{00000000-0008-0000-0900-00008e000000}"/>
            </a:ext>
          </a:extLst>
        </xdr:cNvPr>
        <xdr:cNvSpPr/>
      </xdr:nvSpPr>
      <xdr:spPr>
        <a:xfrm>
          <a:off x="5600700" y="255936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xdr:nvSpPr>
        <xdr:cNvPr id="143" name="Isosceles Triangle 142">
          <a:extLst>
            <a:ext uri="{FF2B5EF4-FFF2-40B4-BE49-F238E27FC236}">
              <a16:creationId xmlns:a16="http://schemas.microsoft.com/office/drawing/2014/main" id="{00000000-0008-0000-0900-00008f000000}"/>
            </a:ext>
          </a:extLst>
        </xdr:cNvPr>
        <xdr:cNvSpPr/>
      </xdr:nvSpPr>
      <xdr:spPr>
        <a:xfrm>
          <a:off x="6800850" y="255936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xdr:nvSpPr>
        <xdr:cNvPr id="150" name="Isosceles Triangle 149">
          <a:extLst>
            <a:ext uri="{FF2B5EF4-FFF2-40B4-BE49-F238E27FC236}">
              <a16:creationId xmlns:a16="http://schemas.microsoft.com/office/drawing/2014/main" id="{00000000-0008-0000-0900-000096000000}"/>
            </a:ext>
          </a:extLst>
        </xdr:cNvPr>
        <xdr:cNvSpPr/>
      </xdr:nvSpPr>
      <xdr:spPr>
        <a:xfrm>
          <a:off x="8001000" y="255936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xdr:nvSpPr>
        <xdr:cNvPr id="154" name="Isosceles Triangle 153">
          <a:extLst>
            <a:ext uri="{FF2B5EF4-FFF2-40B4-BE49-F238E27FC236}">
              <a16:creationId xmlns:a16="http://schemas.microsoft.com/office/drawing/2014/main" id="{00000000-0008-0000-0900-00009a000000}"/>
            </a:ext>
          </a:extLst>
        </xdr:cNvPr>
        <xdr:cNvSpPr/>
      </xdr:nvSpPr>
      <xdr:spPr>
        <a:xfrm>
          <a:off x="9201150" y="255936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xdr:nvSpPr>
        <xdr:cNvPr id="160" name="Isosceles Triangle 159">
          <a:extLst>
            <a:ext uri="{FF2B5EF4-FFF2-40B4-BE49-F238E27FC236}">
              <a16:creationId xmlns:a16="http://schemas.microsoft.com/office/drawing/2014/main" id="{00000000-0008-0000-0900-0000a0000000}"/>
            </a:ext>
          </a:extLst>
        </xdr:cNvPr>
        <xdr:cNvSpPr/>
      </xdr:nvSpPr>
      <xdr:spPr>
        <a:xfrm>
          <a:off x="10401300" y="255936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xdr:nvSpPr>
        <xdr:cNvPr id="168" name="Isosceles Triangle 167">
          <a:extLst>
            <a:ext uri="{FF2B5EF4-FFF2-40B4-BE49-F238E27FC236}">
              <a16:creationId xmlns:a16="http://schemas.microsoft.com/office/drawing/2014/main" id="{00000000-0008-0000-0900-0000a8000000}"/>
            </a:ext>
          </a:extLst>
        </xdr:cNvPr>
        <xdr:cNvSpPr/>
      </xdr:nvSpPr>
      <xdr:spPr>
        <a:xfrm>
          <a:off x="11601450" y="255936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xdr:nvSpPr>
        <xdr:cNvPr id="169" name="Isosceles Triangle 168">
          <a:extLst>
            <a:ext uri="{FF2B5EF4-FFF2-40B4-BE49-F238E27FC236}">
              <a16:creationId xmlns:a16="http://schemas.microsoft.com/office/drawing/2014/main" id="{00000000-0008-0000-0900-0000a9000000}"/>
            </a:ext>
          </a:extLst>
        </xdr:cNvPr>
        <xdr:cNvSpPr/>
      </xdr:nvSpPr>
      <xdr:spPr>
        <a:xfrm>
          <a:off x="12801600" y="25593675"/>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xdr:nvSpPr>
        <xdr:cNvPr id="87" name="Isosceles Triangle 86">
          <a:extLst>
            <a:ext uri="{FF2B5EF4-FFF2-40B4-BE49-F238E27FC236}">
              <a16:creationId xmlns:a16="http://schemas.microsoft.com/office/drawing/2014/main" id="{00000000-0008-0000-0900-000057000000}"/>
            </a:ext>
          </a:extLst>
        </xdr:cNvPr>
        <xdr:cNvSpPr/>
      </xdr:nvSpPr>
      <xdr:spPr>
        <a:xfrm>
          <a:off x="1800225" y="27222450"/>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xdr:nvSpPr>
        <xdr:cNvPr id="176" name="Isosceles Triangle 175">
          <a:extLst>
            <a:ext uri="{FF2B5EF4-FFF2-40B4-BE49-F238E27FC236}">
              <a16:creationId xmlns:a16="http://schemas.microsoft.com/office/drawing/2014/main" id="{00000000-0008-0000-0900-0000b0000000}"/>
            </a:ext>
          </a:extLst>
        </xdr:cNvPr>
        <xdr:cNvSpPr/>
      </xdr:nvSpPr>
      <xdr:spPr>
        <a:xfrm>
          <a:off x="600075" y="272224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xdr:nvSpPr>
        <xdr:cNvPr id="180" name="Isosceles Triangle 179">
          <a:extLst>
            <a:ext uri="{FF2B5EF4-FFF2-40B4-BE49-F238E27FC236}">
              <a16:creationId xmlns:a16="http://schemas.microsoft.com/office/drawing/2014/main" id="{00000000-0008-0000-0900-0000b4000000}"/>
            </a:ext>
          </a:extLst>
        </xdr:cNvPr>
        <xdr:cNvSpPr/>
      </xdr:nvSpPr>
      <xdr:spPr>
        <a:xfrm>
          <a:off x="3200400" y="272224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xdr:nvSpPr>
        <xdr:cNvPr id="186" name="Isosceles Triangle 185">
          <a:extLst>
            <a:ext uri="{FF2B5EF4-FFF2-40B4-BE49-F238E27FC236}">
              <a16:creationId xmlns:a16="http://schemas.microsoft.com/office/drawing/2014/main" id="{00000000-0008-0000-0900-0000ba000000}"/>
            </a:ext>
          </a:extLst>
        </xdr:cNvPr>
        <xdr:cNvSpPr/>
      </xdr:nvSpPr>
      <xdr:spPr>
        <a:xfrm>
          <a:off x="4400550" y="272224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xdr:nvSpPr>
        <xdr:cNvPr id="239" name="Isosceles Triangle 238">
          <a:extLst>
            <a:ext uri="{FF2B5EF4-FFF2-40B4-BE49-F238E27FC236}">
              <a16:creationId xmlns:a16="http://schemas.microsoft.com/office/drawing/2014/main" id="{00000000-0008-0000-0900-0000ef000000}"/>
            </a:ext>
          </a:extLst>
        </xdr:cNvPr>
        <xdr:cNvSpPr/>
      </xdr:nvSpPr>
      <xdr:spPr>
        <a:xfrm>
          <a:off x="5600700" y="272224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xdr:nvSpPr>
        <xdr:cNvPr id="272" name="Isosceles Triangle 271">
          <a:extLst>
            <a:ext uri="{FF2B5EF4-FFF2-40B4-BE49-F238E27FC236}">
              <a16:creationId xmlns:a16="http://schemas.microsoft.com/office/drawing/2014/main" id="{00000000-0008-0000-0900-000010010000}"/>
            </a:ext>
          </a:extLst>
        </xdr:cNvPr>
        <xdr:cNvSpPr/>
      </xdr:nvSpPr>
      <xdr:spPr>
        <a:xfrm>
          <a:off x="6800850" y="272224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xdr:nvSpPr>
        <xdr:cNvPr id="274" name="Isosceles Triangle 273">
          <a:extLst>
            <a:ext uri="{FF2B5EF4-FFF2-40B4-BE49-F238E27FC236}">
              <a16:creationId xmlns:a16="http://schemas.microsoft.com/office/drawing/2014/main" id="{00000000-0008-0000-0900-000012010000}"/>
            </a:ext>
          </a:extLst>
        </xdr:cNvPr>
        <xdr:cNvSpPr/>
      </xdr:nvSpPr>
      <xdr:spPr>
        <a:xfrm>
          <a:off x="8001000" y="272224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xdr:nvSpPr>
        <xdr:cNvPr id="275" name="Isosceles Triangle 274">
          <a:extLst>
            <a:ext uri="{FF2B5EF4-FFF2-40B4-BE49-F238E27FC236}">
              <a16:creationId xmlns:a16="http://schemas.microsoft.com/office/drawing/2014/main" id="{00000000-0008-0000-0900-000013010000}"/>
            </a:ext>
          </a:extLst>
        </xdr:cNvPr>
        <xdr:cNvSpPr/>
      </xdr:nvSpPr>
      <xdr:spPr>
        <a:xfrm>
          <a:off x="9201150" y="272224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xdr:nvSpPr>
        <xdr:cNvPr id="276" name="Isosceles Triangle 275">
          <a:extLst>
            <a:ext uri="{FF2B5EF4-FFF2-40B4-BE49-F238E27FC236}">
              <a16:creationId xmlns:a16="http://schemas.microsoft.com/office/drawing/2014/main" id="{00000000-0008-0000-0900-000014010000}"/>
            </a:ext>
          </a:extLst>
        </xdr:cNvPr>
        <xdr:cNvSpPr/>
      </xdr:nvSpPr>
      <xdr:spPr>
        <a:xfrm>
          <a:off x="10401300" y="272224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xdr:nvSpPr>
        <xdr:cNvPr id="301" name="Isosceles Triangle 300">
          <a:extLst>
            <a:ext uri="{FF2B5EF4-FFF2-40B4-BE49-F238E27FC236}">
              <a16:creationId xmlns:a16="http://schemas.microsoft.com/office/drawing/2014/main" id="{00000000-0008-0000-0900-00002d010000}"/>
            </a:ext>
          </a:extLst>
        </xdr:cNvPr>
        <xdr:cNvSpPr/>
      </xdr:nvSpPr>
      <xdr:spPr>
        <a:xfrm>
          <a:off x="11601450" y="272224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xdr:nvSpPr>
        <xdr:cNvPr id="302" name="Isosceles Triangle 301">
          <a:extLst>
            <a:ext uri="{FF2B5EF4-FFF2-40B4-BE49-F238E27FC236}">
              <a16:creationId xmlns:a16="http://schemas.microsoft.com/office/drawing/2014/main" id="{00000000-0008-0000-0900-00002e010000}"/>
            </a:ext>
          </a:extLst>
        </xdr:cNvPr>
        <xdr:cNvSpPr/>
      </xdr:nvSpPr>
      <xdr:spPr>
        <a:xfrm>
          <a:off x="12801600" y="272224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xdr:nvSpPr>
        <xdr:cNvPr id="303" name="Isosceles Triangle 302">
          <a:extLst>
            <a:ext uri="{FF2B5EF4-FFF2-40B4-BE49-F238E27FC236}">
              <a16:creationId xmlns:a16="http://schemas.microsoft.com/office/drawing/2014/main" id="{00000000-0008-0000-0900-00002f010000}"/>
            </a:ext>
          </a:extLst>
        </xdr:cNvPr>
        <xdr:cNvSpPr/>
      </xdr:nvSpPr>
      <xdr:spPr>
        <a:xfrm>
          <a:off x="1800225" y="28670250"/>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xdr:nvSpPr>
        <xdr:cNvPr id="304" name="Isosceles Triangle 303">
          <a:extLst>
            <a:ext uri="{FF2B5EF4-FFF2-40B4-BE49-F238E27FC236}">
              <a16:creationId xmlns:a16="http://schemas.microsoft.com/office/drawing/2014/main" id="{00000000-0008-0000-0900-000030010000}"/>
            </a:ext>
          </a:extLst>
        </xdr:cNvPr>
        <xdr:cNvSpPr/>
      </xdr:nvSpPr>
      <xdr:spPr>
        <a:xfrm>
          <a:off x="600075" y="286702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xdr:nvSpPr>
        <xdr:cNvPr id="305" name="Isosceles Triangle 304">
          <a:extLst>
            <a:ext uri="{FF2B5EF4-FFF2-40B4-BE49-F238E27FC236}">
              <a16:creationId xmlns:a16="http://schemas.microsoft.com/office/drawing/2014/main" id="{00000000-0008-0000-0900-000031010000}"/>
            </a:ext>
          </a:extLst>
        </xdr:cNvPr>
        <xdr:cNvSpPr/>
      </xdr:nvSpPr>
      <xdr:spPr>
        <a:xfrm>
          <a:off x="3200400" y="286702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xdr:nvSpPr>
        <xdr:cNvPr id="306" name="Isosceles Triangle 305">
          <a:extLst>
            <a:ext uri="{FF2B5EF4-FFF2-40B4-BE49-F238E27FC236}">
              <a16:creationId xmlns:a16="http://schemas.microsoft.com/office/drawing/2014/main" id="{00000000-0008-0000-0900-000032010000}"/>
            </a:ext>
          </a:extLst>
        </xdr:cNvPr>
        <xdr:cNvSpPr/>
      </xdr:nvSpPr>
      <xdr:spPr>
        <a:xfrm>
          <a:off x="4400550" y="286702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xdr:nvSpPr>
        <xdr:cNvPr id="307" name="Isosceles Triangle 306">
          <a:extLst>
            <a:ext uri="{FF2B5EF4-FFF2-40B4-BE49-F238E27FC236}">
              <a16:creationId xmlns:a16="http://schemas.microsoft.com/office/drawing/2014/main" id="{00000000-0008-0000-0900-000033010000}"/>
            </a:ext>
          </a:extLst>
        </xdr:cNvPr>
        <xdr:cNvSpPr/>
      </xdr:nvSpPr>
      <xdr:spPr>
        <a:xfrm>
          <a:off x="5600700" y="286702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xdr:nvSpPr>
        <xdr:cNvPr id="308" name="Isosceles Triangle 307">
          <a:extLst>
            <a:ext uri="{FF2B5EF4-FFF2-40B4-BE49-F238E27FC236}">
              <a16:creationId xmlns:a16="http://schemas.microsoft.com/office/drawing/2014/main" id="{00000000-0008-0000-0900-000034010000}"/>
            </a:ext>
          </a:extLst>
        </xdr:cNvPr>
        <xdr:cNvSpPr/>
      </xdr:nvSpPr>
      <xdr:spPr>
        <a:xfrm>
          <a:off x="6800850" y="286702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xdr:nvSpPr>
        <xdr:cNvPr id="309" name="Isosceles Triangle 308">
          <a:extLst>
            <a:ext uri="{FF2B5EF4-FFF2-40B4-BE49-F238E27FC236}">
              <a16:creationId xmlns:a16="http://schemas.microsoft.com/office/drawing/2014/main" id="{00000000-0008-0000-0900-000035010000}"/>
            </a:ext>
          </a:extLst>
        </xdr:cNvPr>
        <xdr:cNvSpPr/>
      </xdr:nvSpPr>
      <xdr:spPr>
        <a:xfrm>
          <a:off x="8001000" y="286702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xdr:nvSpPr>
        <xdr:cNvPr id="310" name="Isosceles Triangle 309">
          <a:extLst>
            <a:ext uri="{FF2B5EF4-FFF2-40B4-BE49-F238E27FC236}">
              <a16:creationId xmlns:a16="http://schemas.microsoft.com/office/drawing/2014/main" id="{00000000-0008-0000-0900-000036010000}"/>
            </a:ext>
          </a:extLst>
        </xdr:cNvPr>
        <xdr:cNvSpPr/>
      </xdr:nvSpPr>
      <xdr:spPr>
        <a:xfrm>
          <a:off x="9201150" y="286702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xdr:nvSpPr>
        <xdr:cNvPr id="311" name="Isosceles Triangle 310">
          <a:extLst>
            <a:ext uri="{FF2B5EF4-FFF2-40B4-BE49-F238E27FC236}">
              <a16:creationId xmlns:a16="http://schemas.microsoft.com/office/drawing/2014/main" id="{00000000-0008-0000-0900-000037010000}"/>
            </a:ext>
          </a:extLst>
        </xdr:cNvPr>
        <xdr:cNvSpPr/>
      </xdr:nvSpPr>
      <xdr:spPr>
        <a:xfrm>
          <a:off x="10401300" y="286702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xdr:nvSpPr>
        <xdr:cNvPr id="312" name="Isosceles Triangle 311">
          <a:extLst>
            <a:ext uri="{FF2B5EF4-FFF2-40B4-BE49-F238E27FC236}">
              <a16:creationId xmlns:a16="http://schemas.microsoft.com/office/drawing/2014/main" id="{00000000-0008-0000-0900-000038010000}"/>
            </a:ext>
          </a:extLst>
        </xdr:cNvPr>
        <xdr:cNvSpPr/>
      </xdr:nvSpPr>
      <xdr:spPr>
        <a:xfrm>
          <a:off x="11601450" y="286702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xdr:nvSpPr>
        <xdr:cNvPr id="313" name="Isosceles Triangle 312">
          <a:extLst>
            <a:ext uri="{FF2B5EF4-FFF2-40B4-BE49-F238E27FC236}">
              <a16:creationId xmlns:a16="http://schemas.microsoft.com/office/drawing/2014/main" id="{00000000-0008-0000-0900-000039010000}"/>
            </a:ext>
          </a:extLst>
        </xdr:cNvPr>
        <xdr:cNvSpPr/>
      </xdr:nvSpPr>
      <xdr:spPr>
        <a:xfrm>
          <a:off x="12801600" y="286702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xdr:nvSpPr>
        <xdr:cNvPr id="314" name="Isosceles Triangle 313">
          <a:extLst>
            <a:ext uri="{FF2B5EF4-FFF2-40B4-BE49-F238E27FC236}">
              <a16:creationId xmlns:a16="http://schemas.microsoft.com/office/drawing/2014/main" id="{00000000-0008-0000-0900-00003a010000}"/>
            </a:ext>
          </a:extLst>
        </xdr:cNvPr>
        <xdr:cNvSpPr/>
      </xdr:nvSpPr>
      <xdr:spPr>
        <a:xfrm>
          <a:off x="1800225" y="30118050"/>
          <a:ext cx="800100"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xdr:nvSpPr>
        <xdr:cNvPr id="315" name="Isosceles Triangle 314">
          <a:extLst>
            <a:ext uri="{FF2B5EF4-FFF2-40B4-BE49-F238E27FC236}">
              <a16:creationId xmlns:a16="http://schemas.microsoft.com/office/drawing/2014/main" id="{00000000-0008-0000-0900-00003b010000}"/>
            </a:ext>
          </a:extLst>
        </xdr:cNvPr>
        <xdr:cNvSpPr/>
      </xdr:nvSpPr>
      <xdr:spPr>
        <a:xfrm>
          <a:off x="600075" y="301180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xdr:nvSpPr>
        <xdr:cNvPr id="316" name="Isosceles Triangle 315">
          <a:extLst>
            <a:ext uri="{FF2B5EF4-FFF2-40B4-BE49-F238E27FC236}">
              <a16:creationId xmlns:a16="http://schemas.microsoft.com/office/drawing/2014/main" id="{00000000-0008-0000-0900-00003c010000}"/>
            </a:ext>
          </a:extLst>
        </xdr:cNvPr>
        <xdr:cNvSpPr/>
      </xdr:nvSpPr>
      <xdr:spPr>
        <a:xfrm>
          <a:off x="3200400" y="301180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xdr:nvSpPr>
        <xdr:cNvPr id="317" name="Isosceles Triangle 316">
          <a:extLst>
            <a:ext uri="{FF2B5EF4-FFF2-40B4-BE49-F238E27FC236}">
              <a16:creationId xmlns:a16="http://schemas.microsoft.com/office/drawing/2014/main" id="{00000000-0008-0000-0900-00003d010000}"/>
            </a:ext>
          </a:extLst>
        </xdr:cNvPr>
        <xdr:cNvSpPr/>
      </xdr:nvSpPr>
      <xdr:spPr>
        <a:xfrm>
          <a:off x="4400550" y="301180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xdr:nvSpPr>
        <xdr:cNvPr id="318" name="Isosceles Triangle 317">
          <a:extLst>
            <a:ext uri="{FF2B5EF4-FFF2-40B4-BE49-F238E27FC236}">
              <a16:creationId xmlns:a16="http://schemas.microsoft.com/office/drawing/2014/main" id="{00000000-0008-0000-0900-00003e010000}"/>
            </a:ext>
          </a:extLst>
        </xdr:cNvPr>
        <xdr:cNvSpPr/>
      </xdr:nvSpPr>
      <xdr:spPr>
        <a:xfrm>
          <a:off x="5600700" y="301180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xdr:nvSpPr>
        <xdr:cNvPr id="319" name="Isosceles Triangle 318">
          <a:extLst>
            <a:ext uri="{FF2B5EF4-FFF2-40B4-BE49-F238E27FC236}">
              <a16:creationId xmlns:a16="http://schemas.microsoft.com/office/drawing/2014/main" id="{00000000-0008-0000-0900-00003f010000}"/>
            </a:ext>
          </a:extLst>
        </xdr:cNvPr>
        <xdr:cNvSpPr/>
      </xdr:nvSpPr>
      <xdr:spPr>
        <a:xfrm>
          <a:off x="6800850" y="301180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xdr:nvSpPr>
        <xdr:cNvPr id="320" name="Isosceles Triangle 319">
          <a:extLst>
            <a:ext uri="{FF2B5EF4-FFF2-40B4-BE49-F238E27FC236}">
              <a16:creationId xmlns:a16="http://schemas.microsoft.com/office/drawing/2014/main" id="{00000000-0008-0000-0900-000040010000}"/>
            </a:ext>
          </a:extLst>
        </xdr:cNvPr>
        <xdr:cNvSpPr/>
      </xdr:nvSpPr>
      <xdr:spPr>
        <a:xfrm>
          <a:off x="8001000" y="301180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xdr:nvSpPr>
        <xdr:cNvPr id="321" name="Isosceles Triangle 320">
          <a:extLst>
            <a:ext uri="{FF2B5EF4-FFF2-40B4-BE49-F238E27FC236}">
              <a16:creationId xmlns:a16="http://schemas.microsoft.com/office/drawing/2014/main" id="{00000000-0008-0000-0900-000041010000}"/>
            </a:ext>
          </a:extLst>
        </xdr:cNvPr>
        <xdr:cNvSpPr/>
      </xdr:nvSpPr>
      <xdr:spPr>
        <a:xfrm>
          <a:off x="9201150" y="301180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xdr:nvSpPr>
        <xdr:cNvPr id="322" name="Isosceles Triangle 321">
          <a:extLst>
            <a:ext uri="{FF2B5EF4-FFF2-40B4-BE49-F238E27FC236}">
              <a16:creationId xmlns:a16="http://schemas.microsoft.com/office/drawing/2014/main" id="{00000000-0008-0000-0900-000042010000}"/>
            </a:ext>
          </a:extLst>
        </xdr:cNvPr>
        <xdr:cNvSpPr/>
      </xdr:nvSpPr>
      <xdr:spPr>
        <a:xfrm>
          <a:off x="10401300" y="301180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xdr:nvSpPr>
        <xdr:cNvPr id="323" name="Isosceles Triangle 322">
          <a:extLst>
            <a:ext uri="{FF2B5EF4-FFF2-40B4-BE49-F238E27FC236}">
              <a16:creationId xmlns:a16="http://schemas.microsoft.com/office/drawing/2014/main" id="{00000000-0008-0000-0900-000043010000}"/>
            </a:ext>
          </a:extLst>
        </xdr:cNvPr>
        <xdr:cNvSpPr/>
      </xdr:nvSpPr>
      <xdr:spPr>
        <a:xfrm>
          <a:off x="11601450" y="301180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xdr:nvSpPr>
        <xdr:cNvPr id="324" name="Isosceles Triangle 323">
          <a:extLst>
            <a:ext uri="{FF2B5EF4-FFF2-40B4-BE49-F238E27FC236}">
              <a16:creationId xmlns:a16="http://schemas.microsoft.com/office/drawing/2014/main" id="{00000000-0008-0000-0900-000044010000}"/>
            </a:ext>
          </a:extLst>
        </xdr:cNvPr>
        <xdr:cNvSpPr/>
      </xdr:nvSpPr>
      <xdr:spPr>
        <a:xfrm>
          <a:off x="12782550" y="300990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xdr:nvSpPr>
        <xdr:cNvPr id="326" name="Isosceles Triangle 325">
          <a:extLst>
            <a:ext uri="{FF2B5EF4-FFF2-40B4-BE49-F238E27FC236}">
              <a16:creationId xmlns:a16="http://schemas.microsoft.com/office/drawing/2014/main" id="{00000000-0008-0000-0900-000046010000}"/>
            </a:ext>
          </a:extLst>
        </xdr:cNvPr>
        <xdr:cNvSpPr/>
      </xdr:nvSpPr>
      <xdr:spPr>
        <a:xfrm>
          <a:off x="600075" y="31565850"/>
          <a:ext cx="600075" cy="2857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10</xdr:col>
      <xdr:colOff>4572</xdr:colOff>
      <xdr:row>9</xdr:row>
      <xdr:rowOff>78147</xdr:rowOff>
    </xdr:from>
    <xdr:to>
      <xdr:col>11</xdr:col>
      <xdr:colOff>0</xdr:colOff>
      <xdr:row>10</xdr:row>
      <xdr:rowOff>192447</xdr:rowOff>
    </xdr:to>
    <xdr:sp>
      <xdr:nvSpPr>
        <xdr:cNvPr id="2" name="Isosceles Triangle 1">
          <a:extLst>
            <a:ext uri="{FF2B5EF4-FFF2-40B4-BE49-F238E27FC236}">
              <a16:creationId xmlns:a16="http://schemas.microsoft.com/office/drawing/2014/main" id="{00000000-0008-0000-0a00-000002000000}"/>
            </a:ext>
          </a:extLst>
        </xdr:cNvPr>
        <xdr:cNvSpPr/>
      </xdr:nvSpPr>
      <xdr:spPr>
        <a:xfrm>
          <a:off x="5257800" y="1762125"/>
          <a:ext cx="476250" cy="238125"/>
        </a:xfrm>
        <a:prstGeom prst="triangle"/>
        <a:solidFill>
          <a:srgbClr val="FFFFFF"/>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xdr:nvSpPr>
        <xdr:cNvPr id="3" name="Isosceles Triangle 2">
          <a:extLst>
            <a:ext uri="{FF2B5EF4-FFF2-40B4-BE49-F238E27FC236}">
              <a16:creationId xmlns:a16="http://schemas.microsoft.com/office/drawing/2014/main" id="{00000000-0008-0000-0a00-000003000000}"/>
            </a:ext>
          </a:extLst>
        </xdr:cNvPr>
        <xdr:cNvSpPr/>
      </xdr:nvSpPr>
      <xdr:spPr>
        <a:xfrm>
          <a:off x="6210300" y="176212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xdr:nvSpPr>
        <xdr:cNvPr id="4" name="Isosceles Triangle 3">
          <a:extLst>
            <a:ext uri="{FF2B5EF4-FFF2-40B4-BE49-F238E27FC236}">
              <a16:creationId xmlns:a16="http://schemas.microsoft.com/office/drawing/2014/main" id="{00000000-0008-0000-0a00-000004000000}"/>
            </a:ext>
          </a:extLst>
        </xdr:cNvPr>
        <xdr:cNvSpPr/>
      </xdr:nvSpPr>
      <xdr:spPr>
        <a:xfrm>
          <a:off x="7191375" y="178117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xdr:nvSpPr>
        <xdr:cNvPr id="5" name="Isosceles Triangle 4">
          <a:extLst>
            <a:ext uri="{FF2B5EF4-FFF2-40B4-BE49-F238E27FC236}">
              <a16:creationId xmlns:a16="http://schemas.microsoft.com/office/drawing/2014/main" id="{00000000-0008-0000-0a00-000005000000}"/>
            </a:ext>
          </a:extLst>
        </xdr:cNvPr>
        <xdr:cNvSpPr/>
      </xdr:nvSpPr>
      <xdr:spPr>
        <a:xfrm>
          <a:off x="8115300" y="176212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xdr:nvSpPr>
        <xdr:cNvPr id="6" name="Isosceles Triangle 5">
          <a:extLst>
            <a:ext uri="{FF2B5EF4-FFF2-40B4-BE49-F238E27FC236}">
              <a16:creationId xmlns:a16="http://schemas.microsoft.com/office/drawing/2014/main" id="{00000000-0008-0000-0a00-000006000000}"/>
            </a:ext>
          </a:extLst>
        </xdr:cNvPr>
        <xdr:cNvSpPr/>
      </xdr:nvSpPr>
      <xdr:spPr>
        <a:xfrm>
          <a:off x="9067800" y="176212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xdr:nvSpPr>
        <xdr:cNvPr id="7" name="Isosceles Triangle 6">
          <a:extLst>
            <a:ext uri="{FF2B5EF4-FFF2-40B4-BE49-F238E27FC236}">
              <a16:creationId xmlns:a16="http://schemas.microsoft.com/office/drawing/2014/main" id="{00000000-0008-0000-0a00-000007000000}"/>
            </a:ext>
          </a:extLst>
        </xdr:cNvPr>
        <xdr:cNvSpPr/>
      </xdr:nvSpPr>
      <xdr:spPr>
        <a:xfrm>
          <a:off x="10020300" y="176212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xdr:nvSpPr>
        <xdr:cNvPr id="8" name="Isosceles Triangle 7">
          <a:extLst>
            <a:ext uri="{FF2B5EF4-FFF2-40B4-BE49-F238E27FC236}">
              <a16:creationId xmlns:a16="http://schemas.microsoft.com/office/drawing/2014/main" id="{00000000-0008-0000-0a00-000008000000}"/>
            </a:ext>
          </a:extLst>
        </xdr:cNvPr>
        <xdr:cNvSpPr/>
      </xdr:nvSpPr>
      <xdr:spPr>
        <a:xfrm>
          <a:off x="1219200" y="300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xdr:nvSpPr>
        <xdr:cNvPr id="9" name="Isosceles Triangle 8">
          <a:extLst>
            <a:ext uri="{FF2B5EF4-FFF2-40B4-BE49-F238E27FC236}">
              <a16:creationId xmlns:a16="http://schemas.microsoft.com/office/drawing/2014/main" id="{00000000-0008-0000-0a00-000009000000}"/>
            </a:ext>
          </a:extLst>
        </xdr:cNvPr>
        <xdr:cNvSpPr/>
      </xdr:nvSpPr>
      <xdr:spPr>
        <a:xfrm>
          <a:off x="2400300" y="30099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xdr:nvSpPr>
        <xdr:cNvPr id="10" name="Isosceles Triangle 9">
          <a:extLst>
            <a:ext uri="{FF2B5EF4-FFF2-40B4-BE49-F238E27FC236}">
              <a16:creationId xmlns:a16="http://schemas.microsoft.com/office/drawing/2014/main" id="{00000000-0008-0000-0a00-00000a000000}"/>
            </a:ext>
          </a:extLst>
        </xdr:cNvPr>
        <xdr:cNvSpPr/>
      </xdr:nvSpPr>
      <xdr:spPr>
        <a:xfrm>
          <a:off x="3352800" y="298132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xdr:nvSpPr>
        <xdr:cNvPr id="11" name="Isosceles Triangle 10">
          <a:extLst>
            <a:ext uri="{FF2B5EF4-FFF2-40B4-BE49-F238E27FC236}">
              <a16:creationId xmlns:a16="http://schemas.microsoft.com/office/drawing/2014/main" id="{00000000-0008-0000-0a00-00000b000000}"/>
            </a:ext>
          </a:extLst>
        </xdr:cNvPr>
        <xdr:cNvSpPr/>
      </xdr:nvSpPr>
      <xdr:spPr>
        <a:xfrm>
          <a:off x="4305300" y="300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xdr:nvSpPr>
        <xdr:cNvPr id="12" name="Isosceles Triangle 11">
          <a:extLst>
            <a:ext uri="{FF2B5EF4-FFF2-40B4-BE49-F238E27FC236}">
              <a16:creationId xmlns:a16="http://schemas.microsoft.com/office/drawing/2014/main" id="{00000000-0008-0000-0a00-00000c000000}"/>
            </a:ext>
          </a:extLst>
        </xdr:cNvPr>
        <xdr:cNvSpPr/>
      </xdr:nvSpPr>
      <xdr:spPr>
        <a:xfrm>
          <a:off x="5257800" y="2990850"/>
          <a:ext cx="476250" cy="2476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xdr:nvSpPr>
        <xdr:cNvPr id="13" name="Isosceles Triangle 12">
          <a:extLst>
            <a:ext uri="{FF2B5EF4-FFF2-40B4-BE49-F238E27FC236}">
              <a16:creationId xmlns:a16="http://schemas.microsoft.com/office/drawing/2014/main" id="{00000000-0008-0000-0a00-00000d000000}"/>
            </a:ext>
          </a:extLst>
        </xdr:cNvPr>
        <xdr:cNvSpPr/>
      </xdr:nvSpPr>
      <xdr:spPr>
        <a:xfrm>
          <a:off x="8115300" y="30099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xdr:nvSpPr>
        <xdr:cNvPr id="14" name="Isosceles Triangle 13">
          <a:extLst>
            <a:ext uri="{FF2B5EF4-FFF2-40B4-BE49-F238E27FC236}">
              <a16:creationId xmlns:a16="http://schemas.microsoft.com/office/drawing/2014/main" id="{00000000-0008-0000-0a00-00000e000000}"/>
            </a:ext>
          </a:extLst>
        </xdr:cNvPr>
        <xdr:cNvSpPr/>
      </xdr:nvSpPr>
      <xdr:spPr>
        <a:xfrm>
          <a:off x="9067800" y="30099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xdr:nvSpPr>
        <xdr:cNvPr id="15" name="Isosceles Triangle 14">
          <a:extLst>
            <a:ext uri="{FF2B5EF4-FFF2-40B4-BE49-F238E27FC236}">
              <a16:creationId xmlns:a16="http://schemas.microsoft.com/office/drawing/2014/main" id="{00000000-0008-0000-0a00-00000f000000}"/>
            </a:ext>
          </a:extLst>
        </xdr:cNvPr>
        <xdr:cNvSpPr/>
      </xdr:nvSpPr>
      <xdr:spPr>
        <a:xfrm>
          <a:off x="1219200" y="4248150"/>
          <a:ext cx="476250" cy="23812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xdr:nvSpPr>
        <xdr:cNvPr id="16" name="Isosceles Triangle 15">
          <a:extLst>
            <a:ext uri="{FF2B5EF4-FFF2-40B4-BE49-F238E27FC236}">
              <a16:creationId xmlns:a16="http://schemas.microsoft.com/office/drawing/2014/main" id="{00000000-0008-0000-0a00-000010000000}"/>
            </a:ext>
          </a:extLst>
        </xdr:cNvPr>
        <xdr:cNvSpPr/>
      </xdr:nvSpPr>
      <xdr:spPr>
        <a:xfrm>
          <a:off x="2400300" y="4248150"/>
          <a:ext cx="476250" cy="23812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xdr:nvSpPr>
        <xdr:cNvPr id="17" name="Isosceles Triangle 16">
          <a:extLst>
            <a:ext uri="{FF2B5EF4-FFF2-40B4-BE49-F238E27FC236}">
              <a16:creationId xmlns:a16="http://schemas.microsoft.com/office/drawing/2014/main" id="{00000000-0008-0000-0a00-000011000000}"/>
            </a:ext>
          </a:extLst>
        </xdr:cNvPr>
        <xdr:cNvSpPr/>
      </xdr:nvSpPr>
      <xdr:spPr>
        <a:xfrm>
          <a:off x="3352800" y="424815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xdr:nvSpPr>
        <xdr:cNvPr id="18" name="Isosceles Triangle 17">
          <a:extLst>
            <a:ext uri="{FF2B5EF4-FFF2-40B4-BE49-F238E27FC236}">
              <a16:creationId xmlns:a16="http://schemas.microsoft.com/office/drawing/2014/main" id="{00000000-0008-0000-0a00-000012000000}"/>
            </a:ext>
          </a:extLst>
        </xdr:cNvPr>
        <xdr:cNvSpPr/>
      </xdr:nvSpPr>
      <xdr:spPr>
        <a:xfrm>
          <a:off x="4314825" y="4229100"/>
          <a:ext cx="476250" cy="2476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xdr:nvSpPr>
        <xdr:cNvPr id="19" name="Isosceles Triangle 18">
          <a:extLst>
            <a:ext uri="{FF2B5EF4-FFF2-40B4-BE49-F238E27FC236}">
              <a16:creationId xmlns:a16="http://schemas.microsoft.com/office/drawing/2014/main" id="{00000000-0008-0000-0a00-000013000000}"/>
            </a:ext>
          </a:extLst>
        </xdr:cNvPr>
        <xdr:cNvSpPr/>
      </xdr:nvSpPr>
      <xdr:spPr>
        <a:xfrm>
          <a:off x="5257800" y="424815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xdr:nvSpPr>
        <xdr:cNvPr id="20" name="Isosceles Triangle 19">
          <a:extLst>
            <a:ext uri="{FF2B5EF4-FFF2-40B4-BE49-F238E27FC236}">
              <a16:creationId xmlns:a16="http://schemas.microsoft.com/office/drawing/2014/main" id="{00000000-0008-0000-0a00-000014000000}"/>
            </a:ext>
          </a:extLst>
        </xdr:cNvPr>
        <xdr:cNvSpPr/>
      </xdr:nvSpPr>
      <xdr:spPr>
        <a:xfrm>
          <a:off x="8115300" y="4248150"/>
          <a:ext cx="476250" cy="23812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xdr:nvSpPr>
        <xdr:cNvPr id="21" name="Isosceles Triangle 20">
          <a:extLst>
            <a:ext uri="{FF2B5EF4-FFF2-40B4-BE49-F238E27FC236}">
              <a16:creationId xmlns:a16="http://schemas.microsoft.com/office/drawing/2014/main" id="{00000000-0008-0000-0a00-000015000000}"/>
            </a:ext>
          </a:extLst>
        </xdr:cNvPr>
        <xdr:cNvSpPr/>
      </xdr:nvSpPr>
      <xdr:spPr>
        <a:xfrm>
          <a:off x="9067800" y="4248150"/>
          <a:ext cx="476250" cy="23812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xdr:nvSpPr>
        <xdr:cNvPr id="22" name="Isosceles Triangle 21">
          <a:extLst>
            <a:ext uri="{FF2B5EF4-FFF2-40B4-BE49-F238E27FC236}">
              <a16:creationId xmlns:a16="http://schemas.microsoft.com/office/drawing/2014/main" id="{00000000-0008-0000-0a00-000016000000}"/>
            </a:ext>
          </a:extLst>
        </xdr:cNvPr>
        <xdr:cNvSpPr/>
      </xdr:nvSpPr>
      <xdr:spPr>
        <a:xfrm>
          <a:off x="10029825" y="424815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xdr:nvSpPr>
        <xdr:cNvPr id="23" name="Isosceles Triangle 22">
          <a:extLst>
            <a:ext uri="{FF2B5EF4-FFF2-40B4-BE49-F238E27FC236}">
              <a16:creationId xmlns:a16="http://schemas.microsoft.com/office/drawing/2014/main" id="{00000000-0008-0000-0a00-000017000000}"/>
            </a:ext>
          </a:extLst>
        </xdr:cNvPr>
        <xdr:cNvSpPr/>
      </xdr:nvSpPr>
      <xdr:spPr>
        <a:xfrm>
          <a:off x="1219200" y="54959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xdr:nvSpPr>
        <xdr:cNvPr id="24" name="Isosceles Triangle 23">
          <a:extLst>
            <a:ext uri="{FF2B5EF4-FFF2-40B4-BE49-F238E27FC236}">
              <a16:creationId xmlns:a16="http://schemas.microsoft.com/office/drawing/2014/main" id="{00000000-0008-0000-0a00-000018000000}"/>
            </a:ext>
          </a:extLst>
        </xdr:cNvPr>
        <xdr:cNvSpPr/>
      </xdr:nvSpPr>
      <xdr:spPr>
        <a:xfrm>
          <a:off x="2400300" y="54959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xdr:nvSpPr>
        <xdr:cNvPr id="25" name="Isosceles Triangle 24">
          <a:extLst>
            <a:ext uri="{FF2B5EF4-FFF2-40B4-BE49-F238E27FC236}">
              <a16:creationId xmlns:a16="http://schemas.microsoft.com/office/drawing/2014/main" id="{00000000-0008-0000-0a00-000019000000}"/>
            </a:ext>
          </a:extLst>
        </xdr:cNvPr>
        <xdr:cNvSpPr/>
      </xdr:nvSpPr>
      <xdr:spPr>
        <a:xfrm>
          <a:off x="4305300" y="549592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xdr:nvSpPr>
        <xdr:cNvPr id="26" name="Isosceles Triangle 25">
          <a:extLst>
            <a:ext uri="{FF2B5EF4-FFF2-40B4-BE49-F238E27FC236}">
              <a16:creationId xmlns:a16="http://schemas.microsoft.com/office/drawing/2014/main" id="{00000000-0008-0000-0a00-00001a000000}"/>
            </a:ext>
          </a:extLst>
        </xdr:cNvPr>
        <xdr:cNvSpPr/>
      </xdr:nvSpPr>
      <xdr:spPr>
        <a:xfrm>
          <a:off x="5257800" y="549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xdr:nvSpPr>
        <xdr:cNvPr id="27" name="Isosceles Triangle 26">
          <a:extLst>
            <a:ext uri="{FF2B5EF4-FFF2-40B4-BE49-F238E27FC236}">
              <a16:creationId xmlns:a16="http://schemas.microsoft.com/office/drawing/2014/main" id="{00000000-0008-0000-0a00-00001b000000}"/>
            </a:ext>
          </a:extLst>
        </xdr:cNvPr>
        <xdr:cNvSpPr/>
      </xdr:nvSpPr>
      <xdr:spPr>
        <a:xfrm>
          <a:off x="8115300" y="54959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xdr:nvSpPr>
        <xdr:cNvPr id="28" name="Isosceles Triangle 27">
          <a:extLst>
            <a:ext uri="{FF2B5EF4-FFF2-40B4-BE49-F238E27FC236}">
              <a16:creationId xmlns:a16="http://schemas.microsoft.com/office/drawing/2014/main" id="{00000000-0008-0000-0a00-00001c000000}"/>
            </a:ext>
          </a:extLst>
        </xdr:cNvPr>
        <xdr:cNvSpPr/>
      </xdr:nvSpPr>
      <xdr:spPr>
        <a:xfrm>
          <a:off x="9067800" y="549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xdr:nvSpPr>
        <xdr:cNvPr id="29" name="Isosceles Triangle 28">
          <a:extLst>
            <a:ext uri="{FF2B5EF4-FFF2-40B4-BE49-F238E27FC236}">
              <a16:creationId xmlns:a16="http://schemas.microsoft.com/office/drawing/2014/main" id="{00000000-0008-0000-0a00-00001d000000}"/>
            </a:ext>
          </a:extLst>
        </xdr:cNvPr>
        <xdr:cNvSpPr/>
      </xdr:nvSpPr>
      <xdr:spPr>
        <a:xfrm>
          <a:off x="1219200" y="67341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xdr:nvSpPr>
        <xdr:cNvPr id="30" name="Isosceles Triangle 29">
          <a:extLst>
            <a:ext uri="{FF2B5EF4-FFF2-40B4-BE49-F238E27FC236}">
              <a16:creationId xmlns:a16="http://schemas.microsoft.com/office/drawing/2014/main" id="{00000000-0008-0000-0a00-00001e000000}"/>
            </a:ext>
          </a:extLst>
        </xdr:cNvPr>
        <xdr:cNvSpPr/>
      </xdr:nvSpPr>
      <xdr:spPr>
        <a:xfrm>
          <a:off x="3352800" y="673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xdr:nvSpPr>
        <xdr:cNvPr id="31" name="Isosceles Triangle 30">
          <a:extLst>
            <a:ext uri="{FF2B5EF4-FFF2-40B4-BE49-F238E27FC236}">
              <a16:creationId xmlns:a16="http://schemas.microsoft.com/office/drawing/2014/main" id="{00000000-0008-0000-0a00-00001f000000}"/>
            </a:ext>
          </a:extLst>
        </xdr:cNvPr>
        <xdr:cNvSpPr/>
      </xdr:nvSpPr>
      <xdr:spPr>
        <a:xfrm>
          <a:off x="4305300" y="673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xdr:nvSpPr>
        <xdr:cNvPr id="32" name="Isosceles Triangle 31">
          <a:extLst>
            <a:ext uri="{FF2B5EF4-FFF2-40B4-BE49-F238E27FC236}">
              <a16:creationId xmlns:a16="http://schemas.microsoft.com/office/drawing/2014/main" id="{00000000-0008-0000-0a00-000020000000}"/>
            </a:ext>
          </a:extLst>
        </xdr:cNvPr>
        <xdr:cNvSpPr/>
      </xdr:nvSpPr>
      <xdr:spPr>
        <a:xfrm>
          <a:off x="5257800" y="673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xdr:nvSpPr>
        <xdr:cNvPr id="33" name="Isosceles Triangle 32">
          <a:extLst>
            <a:ext uri="{FF2B5EF4-FFF2-40B4-BE49-F238E27FC236}">
              <a16:creationId xmlns:a16="http://schemas.microsoft.com/office/drawing/2014/main" id="{00000000-0008-0000-0a00-000021000000}"/>
            </a:ext>
          </a:extLst>
        </xdr:cNvPr>
        <xdr:cNvSpPr/>
      </xdr:nvSpPr>
      <xdr:spPr>
        <a:xfrm>
          <a:off x="6210300" y="673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xdr:nvSpPr>
        <xdr:cNvPr id="34" name="Isosceles Triangle 33">
          <a:extLst>
            <a:ext uri="{FF2B5EF4-FFF2-40B4-BE49-F238E27FC236}">
              <a16:creationId xmlns:a16="http://schemas.microsoft.com/office/drawing/2014/main" id="{00000000-0008-0000-0a00-000022000000}"/>
            </a:ext>
          </a:extLst>
        </xdr:cNvPr>
        <xdr:cNvSpPr/>
      </xdr:nvSpPr>
      <xdr:spPr>
        <a:xfrm>
          <a:off x="8115300" y="67341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xdr:nvSpPr>
        <xdr:cNvPr id="35" name="Isosceles Triangle 34">
          <a:extLst>
            <a:ext uri="{FF2B5EF4-FFF2-40B4-BE49-F238E27FC236}">
              <a16:creationId xmlns:a16="http://schemas.microsoft.com/office/drawing/2014/main" id="{00000000-0008-0000-0a00-000023000000}"/>
            </a:ext>
          </a:extLst>
        </xdr:cNvPr>
        <xdr:cNvSpPr/>
      </xdr:nvSpPr>
      <xdr:spPr>
        <a:xfrm>
          <a:off x="10020300" y="673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xdr:nvSpPr>
        <xdr:cNvPr id="36" name="Isosceles Triangle 35">
          <a:extLst>
            <a:ext uri="{FF2B5EF4-FFF2-40B4-BE49-F238E27FC236}">
              <a16:creationId xmlns:a16="http://schemas.microsoft.com/office/drawing/2014/main" id="{00000000-0008-0000-0a00-000024000000}"/>
            </a:ext>
          </a:extLst>
        </xdr:cNvPr>
        <xdr:cNvSpPr/>
      </xdr:nvSpPr>
      <xdr:spPr>
        <a:xfrm>
          <a:off x="1219200" y="79724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xdr:nvSpPr>
        <xdr:cNvPr id="37" name="Isosceles Triangle 36">
          <a:extLst>
            <a:ext uri="{FF2B5EF4-FFF2-40B4-BE49-F238E27FC236}">
              <a16:creationId xmlns:a16="http://schemas.microsoft.com/office/drawing/2014/main" id="{00000000-0008-0000-0a00-000025000000}"/>
            </a:ext>
          </a:extLst>
        </xdr:cNvPr>
        <xdr:cNvSpPr/>
      </xdr:nvSpPr>
      <xdr:spPr>
        <a:xfrm>
          <a:off x="2400300" y="7972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xdr:nvSpPr>
        <xdr:cNvPr id="38" name="Isosceles Triangle 37">
          <a:extLst>
            <a:ext uri="{FF2B5EF4-FFF2-40B4-BE49-F238E27FC236}">
              <a16:creationId xmlns:a16="http://schemas.microsoft.com/office/drawing/2014/main" id="{00000000-0008-0000-0a00-000026000000}"/>
            </a:ext>
          </a:extLst>
        </xdr:cNvPr>
        <xdr:cNvSpPr/>
      </xdr:nvSpPr>
      <xdr:spPr>
        <a:xfrm>
          <a:off x="3352800" y="7972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xdr:nvSpPr>
        <xdr:cNvPr id="39" name="Isosceles Triangle 38">
          <a:extLst>
            <a:ext uri="{FF2B5EF4-FFF2-40B4-BE49-F238E27FC236}">
              <a16:creationId xmlns:a16="http://schemas.microsoft.com/office/drawing/2014/main" id="{00000000-0008-0000-0a00-000027000000}"/>
            </a:ext>
          </a:extLst>
        </xdr:cNvPr>
        <xdr:cNvSpPr/>
      </xdr:nvSpPr>
      <xdr:spPr>
        <a:xfrm>
          <a:off x="4305300" y="7972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xdr:nvSpPr>
        <xdr:cNvPr id="40" name="Isosceles Triangle 39">
          <a:extLst>
            <a:ext uri="{FF2B5EF4-FFF2-40B4-BE49-F238E27FC236}">
              <a16:creationId xmlns:a16="http://schemas.microsoft.com/office/drawing/2014/main" id="{00000000-0008-0000-0a00-000028000000}"/>
            </a:ext>
          </a:extLst>
        </xdr:cNvPr>
        <xdr:cNvSpPr/>
      </xdr:nvSpPr>
      <xdr:spPr>
        <a:xfrm>
          <a:off x="6219825" y="796290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xdr:nvSpPr>
        <xdr:cNvPr id="41" name="Isosceles Triangle 40">
          <a:extLst>
            <a:ext uri="{FF2B5EF4-FFF2-40B4-BE49-F238E27FC236}">
              <a16:creationId xmlns:a16="http://schemas.microsoft.com/office/drawing/2014/main" id="{00000000-0008-0000-0a00-000029000000}"/>
            </a:ext>
          </a:extLst>
        </xdr:cNvPr>
        <xdr:cNvSpPr/>
      </xdr:nvSpPr>
      <xdr:spPr>
        <a:xfrm>
          <a:off x="7162800" y="7972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xdr:nvSpPr>
        <xdr:cNvPr id="42" name="Isosceles Triangle 41">
          <a:extLst>
            <a:ext uri="{FF2B5EF4-FFF2-40B4-BE49-F238E27FC236}">
              <a16:creationId xmlns:a16="http://schemas.microsoft.com/office/drawing/2014/main" id="{00000000-0008-0000-0a00-00002a000000}"/>
            </a:ext>
          </a:extLst>
        </xdr:cNvPr>
        <xdr:cNvSpPr/>
      </xdr:nvSpPr>
      <xdr:spPr>
        <a:xfrm>
          <a:off x="8115300" y="79724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xdr:nvSpPr>
        <xdr:cNvPr id="43" name="Isosceles Triangle 42">
          <a:extLst>
            <a:ext uri="{FF2B5EF4-FFF2-40B4-BE49-F238E27FC236}">
              <a16:creationId xmlns:a16="http://schemas.microsoft.com/office/drawing/2014/main" id="{00000000-0008-0000-0a00-00002b000000}"/>
            </a:ext>
          </a:extLst>
        </xdr:cNvPr>
        <xdr:cNvSpPr/>
      </xdr:nvSpPr>
      <xdr:spPr>
        <a:xfrm>
          <a:off x="10020300" y="7972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xdr:nvSpPr>
        <xdr:cNvPr id="44" name="Isosceles Triangle 43">
          <a:extLst>
            <a:ext uri="{FF2B5EF4-FFF2-40B4-BE49-F238E27FC236}">
              <a16:creationId xmlns:a16="http://schemas.microsoft.com/office/drawing/2014/main" id="{00000000-0008-0000-0a00-00002c000000}"/>
            </a:ext>
          </a:extLst>
        </xdr:cNvPr>
        <xdr:cNvSpPr/>
      </xdr:nvSpPr>
      <xdr:spPr>
        <a:xfrm>
          <a:off x="1219200" y="92106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xdr:nvSpPr>
        <xdr:cNvPr id="45" name="Isosceles Triangle 44">
          <a:extLst>
            <a:ext uri="{FF2B5EF4-FFF2-40B4-BE49-F238E27FC236}">
              <a16:creationId xmlns:a16="http://schemas.microsoft.com/office/drawing/2014/main" id="{00000000-0008-0000-0a00-00002d000000}"/>
            </a:ext>
          </a:extLst>
        </xdr:cNvPr>
        <xdr:cNvSpPr/>
      </xdr:nvSpPr>
      <xdr:spPr>
        <a:xfrm>
          <a:off x="2400300" y="92106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xdr:nvSpPr>
        <xdr:cNvPr id="46" name="Isosceles Triangle 45">
          <a:extLst>
            <a:ext uri="{FF2B5EF4-FFF2-40B4-BE49-F238E27FC236}">
              <a16:creationId xmlns:a16="http://schemas.microsoft.com/office/drawing/2014/main" id="{00000000-0008-0000-0a00-00002e000000}"/>
            </a:ext>
          </a:extLst>
        </xdr:cNvPr>
        <xdr:cNvSpPr/>
      </xdr:nvSpPr>
      <xdr:spPr>
        <a:xfrm>
          <a:off x="3352800" y="9210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xdr:nvSpPr>
        <xdr:cNvPr id="47" name="Isosceles Triangle 46">
          <a:extLst>
            <a:ext uri="{FF2B5EF4-FFF2-40B4-BE49-F238E27FC236}">
              <a16:creationId xmlns:a16="http://schemas.microsoft.com/office/drawing/2014/main" id="{00000000-0008-0000-0a00-00002f000000}"/>
            </a:ext>
          </a:extLst>
        </xdr:cNvPr>
        <xdr:cNvSpPr/>
      </xdr:nvSpPr>
      <xdr:spPr>
        <a:xfrm>
          <a:off x="4305300" y="9210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xdr:nvSpPr>
        <xdr:cNvPr id="48" name="Isosceles Triangle 47">
          <a:extLst>
            <a:ext uri="{FF2B5EF4-FFF2-40B4-BE49-F238E27FC236}">
              <a16:creationId xmlns:a16="http://schemas.microsoft.com/office/drawing/2014/main" id="{00000000-0008-0000-0a00-000030000000}"/>
            </a:ext>
          </a:extLst>
        </xdr:cNvPr>
        <xdr:cNvSpPr/>
      </xdr:nvSpPr>
      <xdr:spPr>
        <a:xfrm>
          <a:off x="6210300" y="9210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xdr:nvSpPr>
        <xdr:cNvPr id="49" name="Isosceles Triangle 48">
          <a:extLst>
            <a:ext uri="{FF2B5EF4-FFF2-40B4-BE49-F238E27FC236}">
              <a16:creationId xmlns:a16="http://schemas.microsoft.com/office/drawing/2014/main" id="{00000000-0008-0000-0a00-000031000000}"/>
            </a:ext>
          </a:extLst>
        </xdr:cNvPr>
        <xdr:cNvSpPr/>
      </xdr:nvSpPr>
      <xdr:spPr>
        <a:xfrm>
          <a:off x="7162800" y="9220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xdr:nvSpPr>
        <xdr:cNvPr id="50" name="Isosceles Triangle 49">
          <a:extLst>
            <a:ext uri="{FF2B5EF4-FFF2-40B4-BE49-F238E27FC236}">
              <a16:creationId xmlns:a16="http://schemas.microsoft.com/office/drawing/2014/main" id="{00000000-0008-0000-0a00-000032000000}"/>
            </a:ext>
          </a:extLst>
        </xdr:cNvPr>
        <xdr:cNvSpPr/>
      </xdr:nvSpPr>
      <xdr:spPr>
        <a:xfrm>
          <a:off x="8115300" y="92106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xdr:nvSpPr>
        <xdr:cNvPr id="51" name="Isosceles Triangle 50">
          <a:extLst>
            <a:ext uri="{FF2B5EF4-FFF2-40B4-BE49-F238E27FC236}">
              <a16:creationId xmlns:a16="http://schemas.microsoft.com/office/drawing/2014/main" id="{00000000-0008-0000-0a00-000033000000}"/>
            </a:ext>
          </a:extLst>
        </xdr:cNvPr>
        <xdr:cNvSpPr/>
      </xdr:nvSpPr>
      <xdr:spPr>
        <a:xfrm>
          <a:off x="9067800" y="92106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xdr:nvSpPr>
        <xdr:cNvPr id="52" name="Isosceles Triangle 51">
          <a:extLst>
            <a:ext uri="{FF2B5EF4-FFF2-40B4-BE49-F238E27FC236}">
              <a16:creationId xmlns:a16="http://schemas.microsoft.com/office/drawing/2014/main" id="{00000000-0008-0000-0a00-000034000000}"/>
            </a:ext>
          </a:extLst>
        </xdr:cNvPr>
        <xdr:cNvSpPr/>
      </xdr:nvSpPr>
      <xdr:spPr>
        <a:xfrm>
          <a:off x="10020300" y="9210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xdr:nvSpPr>
        <xdr:cNvPr id="53" name="Isosceles Triangle 52">
          <a:extLst>
            <a:ext uri="{FF2B5EF4-FFF2-40B4-BE49-F238E27FC236}">
              <a16:creationId xmlns:a16="http://schemas.microsoft.com/office/drawing/2014/main" id="{00000000-0008-0000-0a00-000035000000}"/>
            </a:ext>
          </a:extLst>
        </xdr:cNvPr>
        <xdr:cNvSpPr/>
      </xdr:nvSpPr>
      <xdr:spPr>
        <a:xfrm>
          <a:off x="9067800" y="177165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xdr:nvSpPr>
        <xdr:cNvPr id="54" name="Isosceles Triangle 53">
          <a:extLst>
            <a:ext uri="{FF2B5EF4-FFF2-40B4-BE49-F238E27FC236}">
              <a16:creationId xmlns:a16="http://schemas.microsoft.com/office/drawing/2014/main" id="{00000000-0008-0000-0a00-000036000000}"/>
            </a:ext>
          </a:extLst>
        </xdr:cNvPr>
        <xdr:cNvSpPr/>
      </xdr:nvSpPr>
      <xdr:spPr>
        <a:xfrm>
          <a:off x="1219200" y="301942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xdr:nvSpPr>
        <xdr:cNvPr id="55" name="Isosceles Triangle 54">
          <a:extLst>
            <a:ext uri="{FF2B5EF4-FFF2-40B4-BE49-F238E27FC236}">
              <a16:creationId xmlns:a16="http://schemas.microsoft.com/office/drawing/2014/main" id="{00000000-0008-0000-0a00-000037000000}"/>
            </a:ext>
          </a:extLst>
        </xdr:cNvPr>
        <xdr:cNvSpPr/>
      </xdr:nvSpPr>
      <xdr:spPr>
        <a:xfrm>
          <a:off x="2400300" y="300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xdr:nvSpPr>
        <xdr:cNvPr id="56" name="Isosceles Triangle 55">
          <a:extLst>
            <a:ext uri="{FF2B5EF4-FFF2-40B4-BE49-F238E27FC236}">
              <a16:creationId xmlns:a16="http://schemas.microsoft.com/office/drawing/2014/main" id="{00000000-0008-0000-0a00-000038000000}"/>
            </a:ext>
          </a:extLst>
        </xdr:cNvPr>
        <xdr:cNvSpPr/>
      </xdr:nvSpPr>
      <xdr:spPr>
        <a:xfrm>
          <a:off x="6210300" y="300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xdr:nvSpPr>
        <xdr:cNvPr id="57" name="Isosceles Triangle 56">
          <a:extLst>
            <a:ext uri="{FF2B5EF4-FFF2-40B4-BE49-F238E27FC236}">
              <a16:creationId xmlns:a16="http://schemas.microsoft.com/office/drawing/2014/main" id="{00000000-0008-0000-0a00-000039000000}"/>
            </a:ext>
          </a:extLst>
        </xdr:cNvPr>
        <xdr:cNvSpPr/>
      </xdr:nvSpPr>
      <xdr:spPr>
        <a:xfrm>
          <a:off x="7162800" y="300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xdr:nvSpPr>
        <xdr:cNvPr id="58" name="Isosceles Triangle 57">
          <a:extLst>
            <a:ext uri="{FF2B5EF4-FFF2-40B4-BE49-F238E27FC236}">
              <a16:creationId xmlns:a16="http://schemas.microsoft.com/office/drawing/2014/main" id="{00000000-0008-0000-0a00-00003a000000}"/>
            </a:ext>
          </a:extLst>
        </xdr:cNvPr>
        <xdr:cNvSpPr/>
      </xdr:nvSpPr>
      <xdr:spPr>
        <a:xfrm>
          <a:off x="8115300" y="300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xdr:nvSpPr>
        <xdr:cNvPr id="59" name="Isosceles Triangle 58">
          <a:extLst>
            <a:ext uri="{FF2B5EF4-FFF2-40B4-BE49-F238E27FC236}">
              <a16:creationId xmlns:a16="http://schemas.microsoft.com/office/drawing/2014/main" id="{00000000-0008-0000-0a00-00003b000000}"/>
            </a:ext>
          </a:extLst>
        </xdr:cNvPr>
        <xdr:cNvSpPr/>
      </xdr:nvSpPr>
      <xdr:spPr>
        <a:xfrm>
          <a:off x="9086850" y="300990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xdr:nvSpPr>
        <xdr:cNvPr id="60" name="Isosceles Triangle 59">
          <a:extLst>
            <a:ext uri="{FF2B5EF4-FFF2-40B4-BE49-F238E27FC236}">
              <a16:creationId xmlns:a16="http://schemas.microsoft.com/office/drawing/2014/main" id="{00000000-0008-0000-0a00-00003c000000}"/>
            </a:ext>
          </a:extLst>
        </xdr:cNvPr>
        <xdr:cNvSpPr/>
      </xdr:nvSpPr>
      <xdr:spPr>
        <a:xfrm>
          <a:off x="10020300" y="300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xdr:nvSpPr>
        <xdr:cNvPr id="61" name="Isosceles Triangle 60">
          <a:extLst>
            <a:ext uri="{FF2B5EF4-FFF2-40B4-BE49-F238E27FC236}">
              <a16:creationId xmlns:a16="http://schemas.microsoft.com/office/drawing/2014/main" id="{00000000-0008-0000-0a00-00003d000000}"/>
            </a:ext>
          </a:extLst>
        </xdr:cNvPr>
        <xdr:cNvSpPr/>
      </xdr:nvSpPr>
      <xdr:spPr>
        <a:xfrm>
          <a:off x="8115300" y="300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xdr:nvSpPr>
        <xdr:cNvPr id="62" name="Isosceles Triangle 61">
          <a:extLst>
            <a:ext uri="{FF2B5EF4-FFF2-40B4-BE49-F238E27FC236}">
              <a16:creationId xmlns:a16="http://schemas.microsoft.com/office/drawing/2014/main" id="{00000000-0008-0000-0a00-00003e000000}"/>
            </a:ext>
          </a:extLst>
        </xdr:cNvPr>
        <xdr:cNvSpPr/>
      </xdr:nvSpPr>
      <xdr:spPr>
        <a:xfrm>
          <a:off x="9067800" y="300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xdr:nvSpPr>
        <xdr:cNvPr id="63" name="Isosceles Triangle 62">
          <a:extLst>
            <a:ext uri="{FF2B5EF4-FFF2-40B4-BE49-F238E27FC236}">
              <a16:creationId xmlns:a16="http://schemas.microsoft.com/office/drawing/2014/main" id="{00000000-0008-0000-0a00-00003f000000}"/>
            </a:ext>
          </a:extLst>
        </xdr:cNvPr>
        <xdr:cNvSpPr/>
      </xdr:nvSpPr>
      <xdr:spPr>
        <a:xfrm>
          <a:off x="1247775" y="424815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xdr:nvSpPr>
        <xdr:cNvPr id="64" name="Isosceles Triangle 63">
          <a:extLst>
            <a:ext uri="{FF2B5EF4-FFF2-40B4-BE49-F238E27FC236}">
              <a16:creationId xmlns:a16="http://schemas.microsoft.com/office/drawing/2014/main" id="{00000000-0008-0000-0a00-000040000000}"/>
            </a:ext>
          </a:extLst>
        </xdr:cNvPr>
        <xdr:cNvSpPr/>
      </xdr:nvSpPr>
      <xdr:spPr>
        <a:xfrm>
          <a:off x="2400300" y="424815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xdr:nvSpPr>
        <xdr:cNvPr id="65" name="Isosceles Triangle 64">
          <a:extLst>
            <a:ext uri="{FF2B5EF4-FFF2-40B4-BE49-F238E27FC236}">
              <a16:creationId xmlns:a16="http://schemas.microsoft.com/office/drawing/2014/main" id="{00000000-0008-0000-0a00-000041000000}"/>
            </a:ext>
          </a:extLst>
        </xdr:cNvPr>
        <xdr:cNvSpPr/>
      </xdr:nvSpPr>
      <xdr:spPr>
        <a:xfrm>
          <a:off x="6210300" y="424815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xdr:nvSpPr>
        <xdr:cNvPr id="66" name="Isosceles Triangle 65">
          <a:extLst>
            <a:ext uri="{FF2B5EF4-FFF2-40B4-BE49-F238E27FC236}">
              <a16:creationId xmlns:a16="http://schemas.microsoft.com/office/drawing/2014/main" id="{00000000-0008-0000-0a00-000042000000}"/>
            </a:ext>
          </a:extLst>
        </xdr:cNvPr>
        <xdr:cNvSpPr/>
      </xdr:nvSpPr>
      <xdr:spPr>
        <a:xfrm>
          <a:off x="7162800" y="424815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xdr:nvSpPr>
        <xdr:cNvPr id="67" name="Isosceles Triangle 66">
          <a:extLst>
            <a:ext uri="{FF2B5EF4-FFF2-40B4-BE49-F238E27FC236}">
              <a16:creationId xmlns:a16="http://schemas.microsoft.com/office/drawing/2014/main" id="{00000000-0008-0000-0a00-000043000000}"/>
            </a:ext>
          </a:extLst>
        </xdr:cNvPr>
        <xdr:cNvSpPr/>
      </xdr:nvSpPr>
      <xdr:spPr>
        <a:xfrm>
          <a:off x="2400300" y="54959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xdr:nvSpPr>
        <xdr:cNvPr id="68" name="Isosceles Triangle 67">
          <a:extLst>
            <a:ext uri="{FF2B5EF4-FFF2-40B4-BE49-F238E27FC236}">
              <a16:creationId xmlns:a16="http://schemas.microsoft.com/office/drawing/2014/main" id="{00000000-0008-0000-0a00-000044000000}"/>
            </a:ext>
          </a:extLst>
        </xdr:cNvPr>
        <xdr:cNvSpPr/>
      </xdr:nvSpPr>
      <xdr:spPr>
        <a:xfrm>
          <a:off x="3352800" y="549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xdr:nvSpPr>
        <xdr:cNvPr id="69" name="Isosceles Triangle 68">
          <a:extLst>
            <a:ext uri="{FF2B5EF4-FFF2-40B4-BE49-F238E27FC236}">
              <a16:creationId xmlns:a16="http://schemas.microsoft.com/office/drawing/2014/main" id="{00000000-0008-0000-0a00-000045000000}"/>
            </a:ext>
          </a:extLst>
        </xdr:cNvPr>
        <xdr:cNvSpPr/>
      </xdr:nvSpPr>
      <xdr:spPr>
        <a:xfrm>
          <a:off x="9086850" y="424815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xdr:nvSpPr>
        <xdr:cNvPr id="70" name="Isosceles Triangle 69">
          <a:extLst>
            <a:ext uri="{FF2B5EF4-FFF2-40B4-BE49-F238E27FC236}">
              <a16:creationId xmlns:a16="http://schemas.microsoft.com/office/drawing/2014/main" id="{00000000-0008-0000-0a00-000046000000}"/>
            </a:ext>
          </a:extLst>
        </xdr:cNvPr>
        <xdr:cNvSpPr/>
      </xdr:nvSpPr>
      <xdr:spPr>
        <a:xfrm>
          <a:off x="2400300" y="549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xdr:nvSpPr>
        <xdr:cNvPr id="71" name="Isosceles Triangle 70">
          <a:extLst>
            <a:ext uri="{FF2B5EF4-FFF2-40B4-BE49-F238E27FC236}">
              <a16:creationId xmlns:a16="http://schemas.microsoft.com/office/drawing/2014/main" id="{00000000-0008-0000-0a00-000047000000}"/>
            </a:ext>
          </a:extLst>
        </xdr:cNvPr>
        <xdr:cNvSpPr/>
      </xdr:nvSpPr>
      <xdr:spPr>
        <a:xfrm>
          <a:off x="6210300" y="549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xdr:nvSpPr>
        <xdr:cNvPr id="72" name="Isosceles Triangle 71">
          <a:extLst>
            <a:ext uri="{FF2B5EF4-FFF2-40B4-BE49-F238E27FC236}">
              <a16:creationId xmlns:a16="http://schemas.microsoft.com/office/drawing/2014/main" id="{00000000-0008-0000-0a00-000048000000}"/>
            </a:ext>
          </a:extLst>
        </xdr:cNvPr>
        <xdr:cNvSpPr/>
      </xdr:nvSpPr>
      <xdr:spPr>
        <a:xfrm>
          <a:off x="7162800" y="549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xdr:nvSpPr>
        <xdr:cNvPr id="73" name="Isosceles Triangle 72">
          <a:extLst>
            <a:ext uri="{FF2B5EF4-FFF2-40B4-BE49-F238E27FC236}">
              <a16:creationId xmlns:a16="http://schemas.microsoft.com/office/drawing/2014/main" id="{00000000-0008-0000-0a00-000049000000}"/>
            </a:ext>
          </a:extLst>
        </xdr:cNvPr>
        <xdr:cNvSpPr/>
      </xdr:nvSpPr>
      <xdr:spPr>
        <a:xfrm>
          <a:off x="10020300" y="549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xdr:nvSpPr>
        <xdr:cNvPr id="74" name="Isosceles Triangle 73">
          <a:extLst>
            <a:ext uri="{FF2B5EF4-FFF2-40B4-BE49-F238E27FC236}">
              <a16:creationId xmlns:a16="http://schemas.microsoft.com/office/drawing/2014/main" id="{00000000-0008-0000-0a00-00004a000000}"/>
            </a:ext>
          </a:extLst>
        </xdr:cNvPr>
        <xdr:cNvSpPr/>
      </xdr:nvSpPr>
      <xdr:spPr>
        <a:xfrm>
          <a:off x="2400300" y="673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xdr:nvSpPr>
        <xdr:cNvPr id="75" name="Isosceles Triangle 74">
          <a:extLst>
            <a:ext uri="{FF2B5EF4-FFF2-40B4-BE49-F238E27FC236}">
              <a16:creationId xmlns:a16="http://schemas.microsoft.com/office/drawing/2014/main" id="{00000000-0008-0000-0a00-00004b000000}"/>
            </a:ext>
          </a:extLst>
        </xdr:cNvPr>
        <xdr:cNvSpPr/>
      </xdr:nvSpPr>
      <xdr:spPr>
        <a:xfrm>
          <a:off x="9067800" y="549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xdr:nvSpPr>
        <xdr:cNvPr id="76" name="Isosceles Triangle 75">
          <a:extLst>
            <a:ext uri="{FF2B5EF4-FFF2-40B4-BE49-F238E27FC236}">
              <a16:creationId xmlns:a16="http://schemas.microsoft.com/office/drawing/2014/main" id="{00000000-0008-0000-0a00-00004c000000}"/>
            </a:ext>
          </a:extLst>
        </xdr:cNvPr>
        <xdr:cNvSpPr/>
      </xdr:nvSpPr>
      <xdr:spPr>
        <a:xfrm>
          <a:off x="9067800" y="673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xdr:nvSpPr>
        <xdr:cNvPr id="77" name="Isosceles Triangle 76">
          <a:extLst>
            <a:ext uri="{FF2B5EF4-FFF2-40B4-BE49-F238E27FC236}">
              <a16:creationId xmlns:a16="http://schemas.microsoft.com/office/drawing/2014/main" id="{00000000-0008-0000-0a00-00004d000000}"/>
            </a:ext>
          </a:extLst>
        </xdr:cNvPr>
        <xdr:cNvSpPr/>
      </xdr:nvSpPr>
      <xdr:spPr>
        <a:xfrm>
          <a:off x="2400300" y="7972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xdr:nvSpPr>
        <xdr:cNvPr id="78" name="Isosceles Triangle 77">
          <a:extLst>
            <a:ext uri="{FF2B5EF4-FFF2-40B4-BE49-F238E27FC236}">
              <a16:creationId xmlns:a16="http://schemas.microsoft.com/office/drawing/2014/main" id="{00000000-0008-0000-0a00-00004e000000}"/>
            </a:ext>
          </a:extLst>
        </xdr:cNvPr>
        <xdr:cNvSpPr/>
      </xdr:nvSpPr>
      <xdr:spPr>
        <a:xfrm>
          <a:off x="1219200" y="7972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xdr:nvSpPr>
        <xdr:cNvPr id="79" name="Isosceles Triangle 78">
          <a:extLst>
            <a:ext uri="{FF2B5EF4-FFF2-40B4-BE49-F238E27FC236}">
              <a16:creationId xmlns:a16="http://schemas.microsoft.com/office/drawing/2014/main" id="{00000000-0008-0000-0a00-00004f000000}"/>
            </a:ext>
          </a:extLst>
        </xdr:cNvPr>
        <xdr:cNvSpPr/>
      </xdr:nvSpPr>
      <xdr:spPr>
        <a:xfrm>
          <a:off x="8115300" y="7972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xdr:nvSpPr>
        <xdr:cNvPr id="80" name="Isosceles Triangle 79">
          <a:extLst>
            <a:ext uri="{FF2B5EF4-FFF2-40B4-BE49-F238E27FC236}">
              <a16:creationId xmlns:a16="http://schemas.microsoft.com/office/drawing/2014/main" id="{00000000-0008-0000-0a00-000050000000}"/>
            </a:ext>
          </a:extLst>
        </xdr:cNvPr>
        <xdr:cNvSpPr/>
      </xdr:nvSpPr>
      <xdr:spPr>
        <a:xfrm>
          <a:off x="9067800" y="7972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xdr:nvSpPr>
        <xdr:cNvPr id="81" name="Isosceles Triangle 80">
          <a:extLst>
            <a:ext uri="{FF2B5EF4-FFF2-40B4-BE49-F238E27FC236}">
              <a16:creationId xmlns:a16="http://schemas.microsoft.com/office/drawing/2014/main" id="{00000000-0008-0000-0a00-000051000000}"/>
            </a:ext>
          </a:extLst>
        </xdr:cNvPr>
        <xdr:cNvSpPr/>
      </xdr:nvSpPr>
      <xdr:spPr>
        <a:xfrm>
          <a:off x="1219200" y="9210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xdr:nvSpPr>
        <xdr:cNvPr id="82" name="Isosceles Triangle 81">
          <a:extLst>
            <a:ext uri="{FF2B5EF4-FFF2-40B4-BE49-F238E27FC236}">
              <a16:creationId xmlns:a16="http://schemas.microsoft.com/office/drawing/2014/main" id="{00000000-0008-0000-0a00-000052000000}"/>
            </a:ext>
          </a:extLst>
        </xdr:cNvPr>
        <xdr:cNvSpPr/>
      </xdr:nvSpPr>
      <xdr:spPr>
        <a:xfrm>
          <a:off x="8115300" y="9210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xdr:nvSpPr>
        <xdr:cNvPr id="83" name="Isosceles Triangle 82">
          <a:extLst>
            <a:ext uri="{FF2B5EF4-FFF2-40B4-BE49-F238E27FC236}">
              <a16:creationId xmlns:a16="http://schemas.microsoft.com/office/drawing/2014/main" id="{00000000-0008-0000-0a00-000053000000}"/>
            </a:ext>
          </a:extLst>
        </xdr:cNvPr>
        <xdr:cNvSpPr/>
      </xdr:nvSpPr>
      <xdr:spPr>
        <a:xfrm>
          <a:off x="9067800" y="9210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457700" y="69018150"/>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343650" y="68627625"/>
          <a:ext cx="266700" cy="323850"/>
        </a:xfrm>
        <a:prstGeom prst="line"/>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248400" y="68599050"/>
          <a:ext cx="266700" cy="304800"/>
        </a:xfrm>
        <a:prstGeom prst="line"/>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8">
          <a:off x="2952750" y="69637275"/>
          <a:ext cx="171450" cy="276225"/>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19">
          <a:off x="4543425" y="69913500"/>
          <a:ext cx="171450" cy="35242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rrowheads="1" noChangeAspect="1"/>
        </xdr:cNvPicPr>
      </xdr:nvPicPr>
      <xdr:blipFill>
        <a:blip r:embed="rId1">
          <a:extLst>
            <a:ext uri="{28A0092B-C50C-407E-A947-70E740481C1C}">
              <a14:useLocalDpi xmlns:a14="http://schemas.microsoft.com/office/drawing/2010/main"/>
            </a:ext>
          </a:extLst>
        </a:blip>
        <a:stretch>
          <a:fillRect/>
        </a:stretch>
      </xdr:blipFill>
      <xdr:spPr>
        <a:xfrm>
          <a:off x="8734425" y="69027675"/>
          <a:ext cx="304800" cy="3238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xdr:nvSpPr>
        <xdr:cNvPr id="90" name="Parallelogram 89">
          <a:extLst>
            <a:ext uri="{FF2B5EF4-FFF2-40B4-BE49-F238E27FC236}">
              <a16:creationId xmlns:a16="http://schemas.microsoft.com/office/drawing/2014/main" id="{00000000-0008-0000-0a00-00005a000000}"/>
            </a:ext>
          </a:extLst>
        </xdr:cNvPr>
        <xdr:cNvSpPr/>
      </xdr:nvSpPr>
      <xdr:spPr>
        <a:xfrm rot="1440000">
          <a:off x="6477000" y="69932550"/>
          <a:ext cx="190500" cy="314325"/>
        </a:xfrm>
        <a:prstGeom prst="parallelogram"/>
      </xdr:spPr>
      <xdr:style>
        <a:lnRef idx="2">
          <a:schemeClr val="tx1">
            <a:shade val="50000"/>
          </a:schemeClr>
        </a:lnRef>
        <a:fillRef idx="1">
          <a:schemeClr val="tx1"/>
        </a:fillRef>
        <a:effectRef idx="0">
          <a:schemeClr val="tx1"/>
        </a:effectRef>
        <a:fontRef idx="minor">
          <a:schemeClr val="bg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477000" y="69942075"/>
          <a:ext cx="200025" cy="276225"/>
        </a:xfrm>
        <a:prstGeom prst="line"/>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xdr:nvSpPr>
        <xdr:cNvPr id="92" name="Isosceles Triangle 91">
          <a:extLst>
            <a:ext uri="{FF2B5EF4-FFF2-40B4-BE49-F238E27FC236}">
              <a16:creationId xmlns:a16="http://schemas.microsoft.com/office/drawing/2014/main" id="{00000000-0008-0000-0a00-00005c000000}"/>
            </a:ext>
          </a:extLst>
        </xdr:cNvPr>
        <xdr:cNvSpPr/>
      </xdr:nvSpPr>
      <xdr:spPr>
        <a:xfrm>
          <a:off x="3352800" y="67732275"/>
          <a:ext cx="476250" cy="238125"/>
        </a:xfrm>
        <a:prstGeom prst="triangle"/>
        <a:solidFill>
          <a:schemeClr val="accent6">
            <a:lumMod val="75000"/>
          </a:schemeClr>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xdr:nvSpPr>
        <xdr:cNvPr id="93" name="Isosceles Triangle 92">
          <a:extLst>
            <a:ext uri="{FF2B5EF4-FFF2-40B4-BE49-F238E27FC236}">
              <a16:creationId xmlns:a16="http://schemas.microsoft.com/office/drawing/2014/main" id="{00000000-0008-0000-0a00-00005d000000}"/>
            </a:ext>
          </a:extLst>
        </xdr:cNvPr>
        <xdr:cNvSpPr/>
      </xdr:nvSpPr>
      <xdr:spPr>
        <a:xfrm>
          <a:off x="4305300" y="67732275"/>
          <a:ext cx="476250" cy="238125"/>
        </a:xfrm>
        <a:prstGeom prst="triangle"/>
        <a:solidFill>
          <a:schemeClr val="accent6">
            <a:lumMod val="60000"/>
            <a:lumOff val="40000"/>
          </a:schemeClr>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xdr:nvSpPr>
        <xdr:cNvPr id="94" name="Isosceles Triangle 93">
          <a:extLst>
            <a:ext uri="{FF2B5EF4-FFF2-40B4-BE49-F238E27FC236}">
              <a16:creationId xmlns:a16="http://schemas.microsoft.com/office/drawing/2014/main" id="{00000000-0008-0000-0a00-00005e000000}"/>
            </a:ext>
          </a:extLst>
        </xdr:cNvPr>
        <xdr:cNvSpPr/>
      </xdr:nvSpPr>
      <xdr:spPr>
        <a:xfrm>
          <a:off x="5257800" y="67732275"/>
          <a:ext cx="476250" cy="238125"/>
        </a:xfrm>
        <a:prstGeom prst="triangle"/>
        <a:solidFill>
          <a:schemeClr val="accent6">
            <a:lumMod val="75000"/>
          </a:schemeClr>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xdr:nvSpPr>
        <xdr:cNvPr id="95" name="Freeform 1071">
          <a:extLst>
            <a:ext uri="{FF2B5EF4-FFF2-40B4-BE49-F238E27FC236}">
              <a16:creationId xmlns:a16="http://schemas.microsoft.com/office/drawing/2014/main" id="{00000000-0008-0000-0a00-00005f000000}"/>
            </a:ext>
          </a:extLst>
        </xdr:cNvPr>
        <xdr:cNvSpPr/>
      </xdr:nvSpPr>
      <xdr:spPr>
        <a:xfrm>
          <a:off x="3638550" y="67703700"/>
          <a:ext cx="1009650" cy="95250"/>
        </a:xfrm>
        <a:custGeom>
          <a:gdLst>
            <a:gd name="connsiteX0" fmla="*/ 0 w 1209675"/>
            <a:gd name="connsiteY0" fmla="*/ 42862 h 114299"/>
            <a:gd name="connsiteX1" fmla="*/ 609600 w 1209675"/>
            <a:gd name="connsiteY1" fmla="*/ 109537 h 114299"/>
            <a:gd name="connsiteX2" fmla="*/ 1209675 w 1209675"/>
            <a:gd name="connsiteY2" fmla="*/ 14287 h 114299"/>
          </a:gdLst>
          <a:rect l="l" t="t" r="r" b="b"/>
          <a:pathLst>
            <a:path h="114299" w="1209675">
              <a:moveTo>
                <a:pt x="0" y="42862"/>
              </a:moveTo>
              <a:cubicBezTo>
                <a:pt x="203994" y="78580"/>
                <a:pt x="407988" y="114299"/>
                <a:pt x="609600" y="109537"/>
              </a:cubicBezTo>
              <a:cubicBezTo>
                <a:pt x="811212" y="104775"/>
                <a:pt x="1117600" y="0"/>
                <a:pt x="1209675" y="14287"/>
              </a:cubicBezTo>
            </a:path>
          </a:pathLst>
        </a:custGeom>
      </xdr:spPr>
      <xdr:style>
        <a:lnRef idx="2">
          <a:schemeClr val="tx1"/>
        </a:lnRef>
        <a:fillRef idx="0">
          <a:schemeClr val="tx1"/>
        </a:fillRef>
        <a:effectRef idx="1">
          <a:schemeClr val="tx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xdr:nvSpPr>
        <xdr:cNvPr id="96" name="Freeform 1072">
          <a:extLst>
            <a:ext uri="{FF2B5EF4-FFF2-40B4-BE49-F238E27FC236}">
              <a16:creationId xmlns:a16="http://schemas.microsoft.com/office/drawing/2014/main" id="{00000000-0008-0000-0a00-000060000000}"/>
            </a:ext>
          </a:extLst>
        </xdr:cNvPr>
        <xdr:cNvSpPr/>
      </xdr:nvSpPr>
      <xdr:spPr>
        <a:xfrm>
          <a:off x="4591050" y="67675125"/>
          <a:ext cx="1038225" cy="152400"/>
        </a:xfrm>
        <a:custGeom>
          <a:gdLst>
            <a:gd name="connsiteX0" fmla="*/ 0 w 1219200"/>
            <a:gd name="connsiteY0" fmla="*/ 41275 h 176212"/>
            <a:gd name="connsiteX1" fmla="*/ 657225 w 1219200"/>
            <a:gd name="connsiteY1" fmla="*/ 174625 h 176212"/>
            <a:gd name="connsiteX2" fmla="*/ 1219200 w 1219200"/>
            <a:gd name="connsiteY2" fmla="*/ 31750 h 176212"/>
          </a:gdLst>
          <a:rect l="l" t="t" r="r" b="b"/>
          <a:pathLst>
            <a:path h="176212" w="1219200">
              <a:moveTo>
                <a:pt x="0" y="41275"/>
              </a:moveTo>
              <a:cubicBezTo>
                <a:pt x="227012" y="108743"/>
                <a:pt x="454025" y="176212"/>
                <a:pt x="657225" y="174625"/>
              </a:cubicBezTo>
              <a:cubicBezTo>
                <a:pt x="860425" y="173038"/>
                <a:pt x="1143000" y="0"/>
                <a:pt x="1219200" y="31750"/>
              </a:cubicBezTo>
            </a:path>
          </a:pathLst>
        </a:custGeom>
        <a:ln>
          <a:solidFill>
            <a:schemeClr val="tx1"/>
          </a:solidFill>
          <a:prstDash val="dash"/>
        </a:ln>
      </xdr:spPr>
      <xdr:style>
        <a:lnRef idx="2">
          <a:schemeClr val="tx1"/>
        </a:lnRef>
        <a:fillRef idx="0">
          <a:schemeClr val="tx1"/>
        </a:fillRef>
        <a:effectRef idx="1">
          <a:schemeClr val="tx1"/>
        </a:effectRef>
        <a:fontRef idx="minor">
          <a:schemeClr val="tx1"/>
        </a:fontRef>
      </xdr:style>
      <xdr:txBody>
        <a:bodyPr rtlCol="0" anchor="ctr"/>
        <a:lstStyle/>
        <a:p>
          <a:pPr algn="ctr" indent="0" marL="0"/>
          <a:endParaRPr lang="en-US" sz="1100">
            <a:solidFill>
              <a:schemeClr val="tx1"/>
            </a:solidFill>
            <a:latin typeface="+mn-lt"/>
            <a:ea typeface="+mn-ea"/>
            <a:cs typeface="+mn-cs"/>
          </a:endParaRPr>
        </a:p>
      </xdr:txBody>
    </xdr:sp>
    <xdr:clientData/>
  </xdr:twoCellAnchor>
  <xdr:oneCellAnchor>
    <xdr:from>
      <xdr:col>7</xdr:col>
      <xdr:colOff>209550</xdr:colOff>
      <xdr:row>435</xdr:row>
      <xdr:rowOff>142875</xdr:rowOff>
    </xdr:from>
    <xdr:ext cx="228600" cy="504825"/>
    <xdr:pic>
      <xdr:nvPicPr>
        <xdr:cNvPr id="97" name="Picture 96">
          <a:extLst>
            <a:ext uri="{FF2B5EF4-FFF2-40B4-BE49-F238E27FC236}">
              <a16:creationId xmlns:a16="http://schemas.microsoft.com/office/drawing/2014/main" id="{00000000-0008-0000-0a00-000061000000}"/>
            </a:ext>
          </a:extLst>
        </xdr:cNvPr>
        <xdr:cNvPicPr>
          <a:picLocks noChangeArrowheads="1" noChangeAspect="1"/>
        </xdr:cNvPicPr>
      </xdr:nvPicPr>
      <xdr:blipFill>
        <a:blip r:embed="rId1">
          <a:extLst>
            <a:ext uri="{28A0092B-C50C-407E-A947-70E740481C1C}">
              <a14:useLocalDpi xmlns:a14="http://schemas.microsoft.com/office/drawing/2010/main"/>
            </a:ext>
          </a:extLst>
        </a:blip>
        <a:stretch>
          <a:fillRect/>
        </a:stretch>
      </xdr:blipFill>
      <xdr:spPr>
        <a:xfrm rot="1800000" flipH="1">
          <a:off x="4038600" y="67960875"/>
          <a:ext cx="228600" cy="504825"/>
        </a:xfrm>
        <a:prstGeom prst="rect"/>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xdr:nvSpPr>
        <xdr:cNvPr id="98" name="Curved Down Ribbon 1963">
          <a:extLst>
            <a:ext uri="{FF2B5EF4-FFF2-40B4-BE49-F238E27FC236}">
              <a16:creationId xmlns:a16="http://schemas.microsoft.com/office/drawing/2014/main" id="{00000000-0008-0000-0a00-000062000000}"/>
            </a:ext>
          </a:extLst>
        </xdr:cNvPr>
        <xdr:cNvSpPr/>
      </xdr:nvSpPr>
      <xdr:spPr>
        <a:xfrm>
          <a:off x="5857875" y="67979925"/>
          <a:ext cx="85725" cy="142875"/>
        </a:xfrm>
        <a:prstGeom prst="ellipseRibbon"/>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xdr:nvSpPr>
        <xdr:cNvPr id="99" name="Isosceles Triangle 98">
          <a:extLst>
            <a:ext uri="{FF2B5EF4-FFF2-40B4-BE49-F238E27FC236}">
              <a16:creationId xmlns:a16="http://schemas.microsoft.com/office/drawing/2014/main" id="{00000000-0008-0000-0a00-000063000000}"/>
            </a:ext>
          </a:extLst>
        </xdr:cNvPr>
        <xdr:cNvSpPr/>
      </xdr:nvSpPr>
      <xdr:spPr>
        <a:xfrm>
          <a:off x="8591550" y="67656075"/>
          <a:ext cx="476250" cy="257175"/>
        </a:xfrm>
        <a:prstGeom prst="triangle"/>
        <a:solidFill>
          <a:srgbClr val="00B0F0"/>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xdr:nvSpPr>
        <xdr:cNvPr id="100" name="Isosceles Triangle 99">
          <a:extLst>
            <a:ext uri="{FF2B5EF4-FFF2-40B4-BE49-F238E27FC236}">
              <a16:creationId xmlns:a16="http://schemas.microsoft.com/office/drawing/2014/main" id="{00000000-0008-0000-0a00-000064000000}"/>
            </a:ext>
          </a:extLst>
        </xdr:cNvPr>
        <xdr:cNvSpPr/>
      </xdr:nvSpPr>
      <xdr:spPr>
        <a:xfrm>
          <a:off x="8591550" y="68122800"/>
          <a:ext cx="476250" cy="2476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xdr:nvSpPr>
        <xdr:cNvPr id="101" name="Curved Right Arrow 2121">
          <a:extLst>
            <a:ext uri="{FF2B5EF4-FFF2-40B4-BE49-F238E27FC236}">
              <a16:creationId xmlns:a16="http://schemas.microsoft.com/office/drawing/2014/main" id="{00000000-0008-0000-0a00-000065000000}"/>
            </a:ext>
          </a:extLst>
        </xdr:cNvPr>
        <xdr:cNvSpPr/>
      </xdr:nvSpPr>
      <xdr:spPr>
        <a:xfrm>
          <a:off x="8791575" y="68218050"/>
          <a:ext cx="152400" cy="133350"/>
        </a:xfrm>
        <a:prstGeom prst="curvedRightArrow"/>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xdr:nvSpPr>
        <xdr:cNvPr id="102" name="Flowchart: Connector 101">
          <a:extLst>
            <a:ext uri="{FF2B5EF4-FFF2-40B4-BE49-F238E27FC236}">
              <a16:creationId xmlns:a16="http://schemas.microsoft.com/office/drawing/2014/main" id="{00000000-0008-0000-0a00-000066000000}"/>
            </a:ext>
          </a:extLst>
        </xdr:cNvPr>
        <xdr:cNvSpPr/>
      </xdr:nvSpPr>
      <xdr:spPr>
        <a:xfrm>
          <a:off x="5505450" y="67827525"/>
          <a:ext cx="133350" cy="133350"/>
        </a:xfrm>
        <a:prstGeom prst="flowChartConnector"/>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715000" y="67751325"/>
          <a:ext cx="238125" cy="114300"/>
        </a:xfrm>
        <a:prstGeom prst="straightConnector1"/>
        <a:ln>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xdr:nvSpPr>
        <xdr:cNvPr id="104" name="Isosceles Triangle 103">
          <a:extLst>
            <a:ext uri="{FF2B5EF4-FFF2-40B4-BE49-F238E27FC236}">
              <a16:creationId xmlns:a16="http://schemas.microsoft.com/office/drawing/2014/main" id="{00000000-0008-0000-0a00-000068000000}"/>
            </a:ext>
          </a:extLst>
        </xdr:cNvPr>
        <xdr:cNvSpPr/>
      </xdr:nvSpPr>
      <xdr:spPr>
        <a:xfrm>
          <a:off x="1219200" y="3009900"/>
          <a:ext cx="476250" cy="228600"/>
        </a:xfrm>
        <a:prstGeom prst="triangle"/>
        <a:noFill/>
        <a:ln>
          <a:solidFill>
            <a:srgbClr val="000000"/>
          </a:solidFill>
        </a:ln>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xdr:nvSpPr>
        <xdr:cNvPr id="105" name="Oval 104">
          <a:extLst>
            <a:ext uri="{FF2B5EF4-FFF2-40B4-BE49-F238E27FC236}">
              <a16:creationId xmlns:a16="http://schemas.microsoft.com/office/drawing/2014/main" id="{00000000-0008-0000-0a00-000069000000}"/>
            </a:ext>
          </a:extLst>
        </xdr:cNvPr>
        <xdr:cNvSpPr/>
      </xdr:nvSpPr>
      <xdr:spPr>
        <a:xfrm flipH="1">
          <a:off x="2400300" y="69246750"/>
          <a:ext cx="104775" cy="85725"/>
        </a:xfrm>
        <a:prstGeom prst="ellipse"/>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xdr:nvSpPr>
        <xdr:cNvPr id="106" name="Oval 105">
          <a:extLst>
            <a:ext uri="{FF2B5EF4-FFF2-40B4-BE49-F238E27FC236}">
              <a16:creationId xmlns:a16="http://schemas.microsoft.com/office/drawing/2014/main" id="{00000000-0008-0000-0a00-00006a000000}"/>
            </a:ext>
          </a:extLst>
        </xdr:cNvPr>
        <xdr:cNvSpPr/>
      </xdr:nvSpPr>
      <xdr:spPr>
        <a:xfrm flipH="1">
          <a:off x="2552700" y="69399150"/>
          <a:ext cx="104775" cy="85725"/>
        </a:xfrm>
        <a:prstGeom prst="ellipse"/>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xdr:nvSpPr>
        <xdr:cNvPr id="107" name="Isosceles Triangle 106">
          <a:extLst>
            <a:ext uri="{FF2B5EF4-FFF2-40B4-BE49-F238E27FC236}">
              <a16:creationId xmlns:a16="http://schemas.microsoft.com/office/drawing/2014/main" id="{00000000-0008-0000-0a00-00006b000000}"/>
            </a:ext>
          </a:extLst>
        </xdr:cNvPr>
        <xdr:cNvSpPr/>
      </xdr:nvSpPr>
      <xdr:spPr>
        <a:xfrm>
          <a:off x="7162800" y="671512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xdr:nvSpPr>
        <xdr:cNvPr id="108" name="Isosceles Triangle 107">
          <a:extLst>
            <a:ext uri="{FF2B5EF4-FFF2-40B4-BE49-F238E27FC236}">
              <a16:creationId xmlns:a16="http://schemas.microsoft.com/office/drawing/2014/main" id="{00000000-0008-0000-0a00-00006c000000}"/>
            </a:ext>
          </a:extLst>
        </xdr:cNvPr>
        <xdr:cNvSpPr/>
      </xdr:nvSpPr>
      <xdr:spPr>
        <a:xfrm>
          <a:off x="5257800" y="796290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xdr:nvSpPr>
        <xdr:cNvPr id="109" name="Curved Right Arrow 320">
          <a:extLst>
            <a:ext uri="{FF2B5EF4-FFF2-40B4-BE49-F238E27FC236}">
              <a16:creationId xmlns:a16="http://schemas.microsoft.com/office/drawing/2014/main" id="{00000000-0008-0000-0a00-00006d000000}"/>
            </a:ext>
          </a:extLst>
        </xdr:cNvPr>
        <xdr:cNvSpPr/>
      </xdr:nvSpPr>
      <xdr:spPr>
        <a:xfrm>
          <a:off x="7162800" y="86325075"/>
          <a:ext cx="114300" cy="142875"/>
        </a:xfrm>
        <a:prstGeom prst="curvedRightArrow"/>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xdr:nvSpPr>
        <xdr:cNvPr id="110" name="Curved Right Arrow 321">
          <a:extLst>
            <a:ext uri="{FF2B5EF4-FFF2-40B4-BE49-F238E27FC236}">
              <a16:creationId xmlns:a16="http://schemas.microsoft.com/office/drawing/2014/main" id="{00000000-0008-0000-0a00-00006e000000}"/>
            </a:ext>
          </a:extLst>
        </xdr:cNvPr>
        <xdr:cNvSpPr/>
      </xdr:nvSpPr>
      <xdr:spPr>
        <a:xfrm>
          <a:off x="7277100" y="86467950"/>
          <a:ext cx="152400" cy="142875"/>
        </a:xfrm>
        <a:prstGeom prst="curvedRightArrow"/>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xdr:nvSpPr>
        <xdr:cNvPr id="111" name="Curved Right Arrow 322">
          <a:extLst>
            <a:ext uri="{FF2B5EF4-FFF2-40B4-BE49-F238E27FC236}">
              <a16:creationId xmlns:a16="http://schemas.microsoft.com/office/drawing/2014/main" id="{00000000-0008-0000-0a00-00006f000000}"/>
            </a:ext>
          </a:extLst>
        </xdr:cNvPr>
        <xdr:cNvSpPr/>
      </xdr:nvSpPr>
      <xdr:spPr>
        <a:xfrm>
          <a:off x="7429500" y="86610825"/>
          <a:ext cx="152400" cy="142875"/>
        </a:xfrm>
        <a:prstGeom prst="curvedRightArrow"/>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xdr:nvSpPr>
        <xdr:cNvPr id="112" name="Isosceles Triangle 111">
          <a:extLst>
            <a:ext uri="{FF2B5EF4-FFF2-40B4-BE49-F238E27FC236}">
              <a16:creationId xmlns:a16="http://schemas.microsoft.com/office/drawing/2014/main" id="{00000000-0008-0000-0a00-000070000000}"/>
            </a:ext>
          </a:extLst>
        </xdr:cNvPr>
        <xdr:cNvSpPr/>
      </xdr:nvSpPr>
      <xdr:spPr>
        <a:xfrm>
          <a:off x="8124825" y="673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xdr:nvSpPr>
        <xdr:cNvPr id="113" name="Flowchart: Connector 112">
          <a:extLst>
            <a:ext uri="{FF2B5EF4-FFF2-40B4-BE49-F238E27FC236}">
              <a16:creationId xmlns:a16="http://schemas.microsoft.com/office/drawing/2014/main" id="{00000000-0008-0000-0a00-000071000000}"/>
            </a:ext>
          </a:extLst>
        </xdr:cNvPr>
        <xdr:cNvSpPr/>
      </xdr:nvSpPr>
      <xdr:spPr>
        <a:xfrm>
          <a:off x="10067925" y="80752950"/>
          <a:ext cx="133350" cy="123825"/>
        </a:xfrm>
        <a:prstGeom prst="flowChartConnector"/>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xdr:nvSpPr>
        <xdr:cNvPr id="114" name="Flowchart: Connector 113">
          <a:extLst>
            <a:ext uri="{FF2B5EF4-FFF2-40B4-BE49-F238E27FC236}">
              <a16:creationId xmlns:a16="http://schemas.microsoft.com/office/drawing/2014/main" id="{00000000-0008-0000-0a00-000072000000}"/>
            </a:ext>
          </a:extLst>
        </xdr:cNvPr>
        <xdr:cNvSpPr/>
      </xdr:nvSpPr>
      <xdr:spPr>
        <a:xfrm>
          <a:off x="9115425" y="81991200"/>
          <a:ext cx="133350" cy="123825"/>
        </a:xfrm>
        <a:prstGeom prst="flowChartConnector"/>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xdr:nvSpPr>
        <xdr:cNvPr id="115" name="Isosceles Triangle 114">
          <a:extLst>
            <a:ext uri="{FF2B5EF4-FFF2-40B4-BE49-F238E27FC236}">
              <a16:creationId xmlns:a16="http://schemas.microsoft.com/office/drawing/2014/main" id="{00000000-0008-0000-0a00-000073000000}"/>
            </a:ext>
          </a:extLst>
        </xdr:cNvPr>
        <xdr:cNvSpPr/>
      </xdr:nvSpPr>
      <xdr:spPr>
        <a:xfrm>
          <a:off x="1219200" y="106013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xdr:nvSpPr>
        <xdr:cNvPr id="116" name="Isosceles Triangle 115">
          <a:extLst>
            <a:ext uri="{FF2B5EF4-FFF2-40B4-BE49-F238E27FC236}">
              <a16:creationId xmlns:a16="http://schemas.microsoft.com/office/drawing/2014/main" id="{00000000-0008-0000-0a00-000074000000}"/>
            </a:ext>
          </a:extLst>
        </xdr:cNvPr>
        <xdr:cNvSpPr/>
      </xdr:nvSpPr>
      <xdr:spPr>
        <a:xfrm>
          <a:off x="33528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xdr:nvSpPr>
        <xdr:cNvPr id="117" name="Isosceles Triangle 116">
          <a:extLst>
            <a:ext uri="{FF2B5EF4-FFF2-40B4-BE49-F238E27FC236}">
              <a16:creationId xmlns:a16="http://schemas.microsoft.com/office/drawing/2014/main" id="{00000000-0008-0000-0a00-000075000000}"/>
            </a:ext>
          </a:extLst>
        </xdr:cNvPr>
        <xdr:cNvSpPr/>
      </xdr:nvSpPr>
      <xdr:spPr>
        <a:xfrm>
          <a:off x="43053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xdr:nvSpPr>
        <xdr:cNvPr id="118" name="Isosceles Triangle 117">
          <a:extLst>
            <a:ext uri="{FF2B5EF4-FFF2-40B4-BE49-F238E27FC236}">
              <a16:creationId xmlns:a16="http://schemas.microsoft.com/office/drawing/2014/main" id="{00000000-0008-0000-0a00-000076000000}"/>
            </a:ext>
          </a:extLst>
        </xdr:cNvPr>
        <xdr:cNvSpPr/>
      </xdr:nvSpPr>
      <xdr:spPr>
        <a:xfrm>
          <a:off x="62103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xdr:nvSpPr>
        <xdr:cNvPr id="119" name="Isosceles Triangle 118">
          <a:extLst>
            <a:ext uri="{FF2B5EF4-FFF2-40B4-BE49-F238E27FC236}">
              <a16:creationId xmlns:a16="http://schemas.microsoft.com/office/drawing/2014/main" id="{00000000-0008-0000-0a00-000077000000}"/>
            </a:ext>
          </a:extLst>
        </xdr:cNvPr>
        <xdr:cNvSpPr/>
      </xdr:nvSpPr>
      <xdr:spPr>
        <a:xfrm>
          <a:off x="71628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xdr:nvSpPr>
        <xdr:cNvPr id="120" name="Isosceles Triangle 119">
          <a:extLst>
            <a:ext uri="{FF2B5EF4-FFF2-40B4-BE49-F238E27FC236}">
              <a16:creationId xmlns:a16="http://schemas.microsoft.com/office/drawing/2014/main" id="{00000000-0008-0000-0a00-000078000000}"/>
            </a:ext>
          </a:extLst>
        </xdr:cNvPr>
        <xdr:cNvSpPr/>
      </xdr:nvSpPr>
      <xdr:spPr>
        <a:xfrm>
          <a:off x="8115300" y="106013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xdr:nvSpPr>
        <xdr:cNvPr id="121" name="Isosceles Triangle 120">
          <a:extLst>
            <a:ext uri="{FF2B5EF4-FFF2-40B4-BE49-F238E27FC236}">
              <a16:creationId xmlns:a16="http://schemas.microsoft.com/office/drawing/2014/main" id="{00000000-0008-0000-0a00-000079000000}"/>
            </a:ext>
          </a:extLst>
        </xdr:cNvPr>
        <xdr:cNvSpPr/>
      </xdr:nvSpPr>
      <xdr:spPr>
        <a:xfrm>
          <a:off x="100203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xdr:nvSpPr>
        <xdr:cNvPr id="122" name="Isosceles Triangle 121">
          <a:extLst>
            <a:ext uri="{FF2B5EF4-FFF2-40B4-BE49-F238E27FC236}">
              <a16:creationId xmlns:a16="http://schemas.microsoft.com/office/drawing/2014/main" id="{00000000-0008-0000-0a00-00007a000000}"/>
            </a:ext>
          </a:extLst>
        </xdr:cNvPr>
        <xdr:cNvSpPr/>
      </xdr:nvSpPr>
      <xdr:spPr>
        <a:xfrm>
          <a:off x="1219200" y="106013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xdr:nvSpPr>
        <xdr:cNvPr id="123" name="Isosceles Triangle 122">
          <a:extLst>
            <a:ext uri="{FF2B5EF4-FFF2-40B4-BE49-F238E27FC236}">
              <a16:creationId xmlns:a16="http://schemas.microsoft.com/office/drawing/2014/main" id="{00000000-0008-0000-0a00-00007b000000}"/>
            </a:ext>
          </a:extLst>
        </xdr:cNvPr>
        <xdr:cNvSpPr/>
      </xdr:nvSpPr>
      <xdr:spPr>
        <a:xfrm>
          <a:off x="24003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xdr:nvSpPr>
        <xdr:cNvPr id="124" name="Isosceles Triangle 123">
          <a:extLst>
            <a:ext uri="{FF2B5EF4-FFF2-40B4-BE49-F238E27FC236}">
              <a16:creationId xmlns:a16="http://schemas.microsoft.com/office/drawing/2014/main" id="{00000000-0008-0000-0a00-00007c000000}"/>
            </a:ext>
          </a:extLst>
        </xdr:cNvPr>
        <xdr:cNvSpPr/>
      </xdr:nvSpPr>
      <xdr:spPr>
        <a:xfrm>
          <a:off x="12192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xdr:nvSpPr>
        <xdr:cNvPr id="125" name="Isosceles Triangle 124">
          <a:extLst>
            <a:ext uri="{FF2B5EF4-FFF2-40B4-BE49-F238E27FC236}">
              <a16:creationId xmlns:a16="http://schemas.microsoft.com/office/drawing/2014/main" id="{00000000-0008-0000-0a00-00007d000000}"/>
            </a:ext>
          </a:extLst>
        </xdr:cNvPr>
        <xdr:cNvSpPr/>
      </xdr:nvSpPr>
      <xdr:spPr>
        <a:xfrm>
          <a:off x="81153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xdr:nvSpPr>
        <xdr:cNvPr id="126" name="Isosceles Triangle 125">
          <a:extLst>
            <a:ext uri="{FF2B5EF4-FFF2-40B4-BE49-F238E27FC236}">
              <a16:creationId xmlns:a16="http://schemas.microsoft.com/office/drawing/2014/main" id="{00000000-0008-0000-0a00-00007e000000}"/>
            </a:ext>
          </a:extLst>
        </xdr:cNvPr>
        <xdr:cNvSpPr/>
      </xdr:nvSpPr>
      <xdr:spPr>
        <a:xfrm>
          <a:off x="90678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xdr:nvSpPr>
        <xdr:cNvPr id="127" name="Isosceles Triangle 126">
          <a:extLst>
            <a:ext uri="{FF2B5EF4-FFF2-40B4-BE49-F238E27FC236}">
              <a16:creationId xmlns:a16="http://schemas.microsoft.com/office/drawing/2014/main" id="{00000000-0008-0000-0a00-00007f000000}"/>
            </a:ext>
          </a:extLst>
        </xdr:cNvPr>
        <xdr:cNvSpPr/>
      </xdr:nvSpPr>
      <xdr:spPr>
        <a:xfrm>
          <a:off x="1219200" y="11991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xdr:nvSpPr>
        <xdr:cNvPr id="128" name="Isosceles Triangle 127">
          <a:extLst>
            <a:ext uri="{FF2B5EF4-FFF2-40B4-BE49-F238E27FC236}">
              <a16:creationId xmlns:a16="http://schemas.microsoft.com/office/drawing/2014/main" id="{00000000-0008-0000-0a00-000080000000}"/>
            </a:ext>
          </a:extLst>
        </xdr:cNvPr>
        <xdr:cNvSpPr/>
      </xdr:nvSpPr>
      <xdr:spPr>
        <a:xfrm>
          <a:off x="33528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xdr:nvSpPr>
        <xdr:cNvPr id="129" name="Isosceles Triangle 128">
          <a:extLst>
            <a:ext uri="{FF2B5EF4-FFF2-40B4-BE49-F238E27FC236}">
              <a16:creationId xmlns:a16="http://schemas.microsoft.com/office/drawing/2014/main" id="{00000000-0008-0000-0a00-000081000000}"/>
            </a:ext>
          </a:extLst>
        </xdr:cNvPr>
        <xdr:cNvSpPr/>
      </xdr:nvSpPr>
      <xdr:spPr>
        <a:xfrm>
          <a:off x="43053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xdr:nvSpPr>
        <xdr:cNvPr id="130" name="Isosceles Triangle 129">
          <a:extLst>
            <a:ext uri="{FF2B5EF4-FFF2-40B4-BE49-F238E27FC236}">
              <a16:creationId xmlns:a16="http://schemas.microsoft.com/office/drawing/2014/main" id="{00000000-0008-0000-0a00-000082000000}"/>
            </a:ext>
          </a:extLst>
        </xdr:cNvPr>
        <xdr:cNvSpPr/>
      </xdr:nvSpPr>
      <xdr:spPr>
        <a:xfrm>
          <a:off x="52578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xdr:nvSpPr>
        <xdr:cNvPr id="131" name="Isosceles Triangle 130">
          <a:extLst>
            <a:ext uri="{FF2B5EF4-FFF2-40B4-BE49-F238E27FC236}">
              <a16:creationId xmlns:a16="http://schemas.microsoft.com/office/drawing/2014/main" id="{00000000-0008-0000-0a00-000083000000}"/>
            </a:ext>
          </a:extLst>
        </xdr:cNvPr>
        <xdr:cNvSpPr/>
      </xdr:nvSpPr>
      <xdr:spPr>
        <a:xfrm>
          <a:off x="62103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xdr:nvSpPr>
        <xdr:cNvPr id="132" name="Isosceles Triangle 131">
          <a:extLst>
            <a:ext uri="{FF2B5EF4-FFF2-40B4-BE49-F238E27FC236}">
              <a16:creationId xmlns:a16="http://schemas.microsoft.com/office/drawing/2014/main" id="{00000000-0008-0000-0a00-000084000000}"/>
            </a:ext>
          </a:extLst>
        </xdr:cNvPr>
        <xdr:cNvSpPr/>
      </xdr:nvSpPr>
      <xdr:spPr>
        <a:xfrm>
          <a:off x="71628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xdr:nvSpPr>
        <xdr:cNvPr id="133" name="Isosceles Triangle 132">
          <a:extLst>
            <a:ext uri="{FF2B5EF4-FFF2-40B4-BE49-F238E27FC236}">
              <a16:creationId xmlns:a16="http://schemas.microsoft.com/office/drawing/2014/main" id="{00000000-0008-0000-0a00-000085000000}"/>
            </a:ext>
          </a:extLst>
        </xdr:cNvPr>
        <xdr:cNvSpPr/>
      </xdr:nvSpPr>
      <xdr:spPr>
        <a:xfrm>
          <a:off x="8115300" y="11991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xdr:nvSpPr>
        <xdr:cNvPr id="134" name="Isosceles Triangle 133">
          <a:extLst>
            <a:ext uri="{FF2B5EF4-FFF2-40B4-BE49-F238E27FC236}">
              <a16:creationId xmlns:a16="http://schemas.microsoft.com/office/drawing/2014/main" id="{00000000-0008-0000-0a00-000086000000}"/>
            </a:ext>
          </a:extLst>
        </xdr:cNvPr>
        <xdr:cNvSpPr/>
      </xdr:nvSpPr>
      <xdr:spPr>
        <a:xfrm>
          <a:off x="100203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xdr:nvSpPr>
        <xdr:cNvPr id="135" name="Isosceles Triangle 134">
          <a:extLst>
            <a:ext uri="{FF2B5EF4-FFF2-40B4-BE49-F238E27FC236}">
              <a16:creationId xmlns:a16="http://schemas.microsoft.com/office/drawing/2014/main" id="{00000000-0008-0000-0a00-000087000000}"/>
            </a:ext>
          </a:extLst>
        </xdr:cNvPr>
        <xdr:cNvSpPr/>
      </xdr:nvSpPr>
      <xdr:spPr>
        <a:xfrm>
          <a:off x="1219200" y="11991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xdr:nvSpPr>
        <xdr:cNvPr id="136" name="Isosceles Triangle 135">
          <a:extLst>
            <a:ext uri="{FF2B5EF4-FFF2-40B4-BE49-F238E27FC236}">
              <a16:creationId xmlns:a16="http://schemas.microsoft.com/office/drawing/2014/main" id="{00000000-0008-0000-0a00-000088000000}"/>
            </a:ext>
          </a:extLst>
        </xdr:cNvPr>
        <xdr:cNvSpPr/>
      </xdr:nvSpPr>
      <xdr:spPr>
        <a:xfrm>
          <a:off x="24003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xdr:nvSpPr>
        <xdr:cNvPr id="137" name="Isosceles Triangle 136">
          <a:extLst>
            <a:ext uri="{FF2B5EF4-FFF2-40B4-BE49-F238E27FC236}">
              <a16:creationId xmlns:a16="http://schemas.microsoft.com/office/drawing/2014/main" id="{00000000-0008-0000-0a00-000089000000}"/>
            </a:ext>
          </a:extLst>
        </xdr:cNvPr>
        <xdr:cNvSpPr/>
      </xdr:nvSpPr>
      <xdr:spPr>
        <a:xfrm>
          <a:off x="12192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xdr:nvSpPr>
        <xdr:cNvPr id="138" name="Isosceles Triangle 137">
          <a:extLst>
            <a:ext uri="{FF2B5EF4-FFF2-40B4-BE49-F238E27FC236}">
              <a16:creationId xmlns:a16="http://schemas.microsoft.com/office/drawing/2014/main" id="{00000000-0008-0000-0a00-00008a000000}"/>
            </a:ext>
          </a:extLst>
        </xdr:cNvPr>
        <xdr:cNvSpPr/>
      </xdr:nvSpPr>
      <xdr:spPr>
        <a:xfrm>
          <a:off x="81153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xdr:nvSpPr>
        <xdr:cNvPr id="139" name="Isosceles Triangle 138">
          <a:extLst>
            <a:ext uri="{FF2B5EF4-FFF2-40B4-BE49-F238E27FC236}">
              <a16:creationId xmlns:a16="http://schemas.microsoft.com/office/drawing/2014/main" id="{00000000-0008-0000-0a00-00008b000000}"/>
            </a:ext>
          </a:extLst>
        </xdr:cNvPr>
        <xdr:cNvSpPr/>
      </xdr:nvSpPr>
      <xdr:spPr>
        <a:xfrm>
          <a:off x="90678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xdr:nvSpPr>
        <xdr:cNvPr id="140" name="Isosceles Triangle 139">
          <a:extLst>
            <a:ext uri="{FF2B5EF4-FFF2-40B4-BE49-F238E27FC236}">
              <a16:creationId xmlns:a16="http://schemas.microsoft.com/office/drawing/2014/main" id="{00000000-0008-0000-0a00-00008c000000}"/>
            </a:ext>
          </a:extLst>
        </xdr:cNvPr>
        <xdr:cNvSpPr/>
      </xdr:nvSpPr>
      <xdr:spPr>
        <a:xfrm>
          <a:off x="1219200" y="133921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xdr:nvSpPr>
        <xdr:cNvPr id="141" name="Isosceles Triangle 140">
          <a:extLst>
            <a:ext uri="{FF2B5EF4-FFF2-40B4-BE49-F238E27FC236}">
              <a16:creationId xmlns:a16="http://schemas.microsoft.com/office/drawing/2014/main" id="{00000000-0008-0000-0a00-00008d000000}"/>
            </a:ext>
          </a:extLst>
        </xdr:cNvPr>
        <xdr:cNvSpPr/>
      </xdr:nvSpPr>
      <xdr:spPr>
        <a:xfrm>
          <a:off x="3352800" y="13392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xdr:nvSpPr>
        <xdr:cNvPr id="142" name="Isosceles Triangle 141">
          <a:extLst>
            <a:ext uri="{FF2B5EF4-FFF2-40B4-BE49-F238E27FC236}">
              <a16:creationId xmlns:a16="http://schemas.microsoft.com/office/drawing/2014/main" id="{00000000-0008-0000-0a00-00008e000000}"/>
            </a:ext>
          </a:extLst>
        </xdr:cNvPr>
        <xdr:cNvSpPr/>
      </xdr:nvSpPr>
      <xdr:spPr>
        <a:xfrm>
          <a:off x="4305300" y="13392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xdr:nvSpPr>
        <xdr:cNvPr id="143" name="Isosceles Triangle 142">
          <a:extLst>
            <a:ext uri="{FF2B5EF4-FFF2-40B4-BE49-F238E27FC236}">
              <a16:creationId xmlns:a16="http://schemas.microsoft.com/office/drawing/2014/main" id="{00000000-0008-0000-0a00-00008f000000}"/>
            </a:ext>
          </a:extLst>
        </xdr:cNvPr>
        <xdr:cNvSpPr/>
      </xdr:nvSpPr>
      <xdr:spPr>
        <a:xfrm>
          <a:off x="5257800" y="13392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xdr:nvSpPr>
        <xdr:cNvPr id="144" name="Isosceles Triangle 143">
          <a:extLst>
            <a:ext uri="{FF2B5EF4-FFF2-40B4-BE49-F238E27FC236}">
              <a16:creationId xmlns:a16="http://schemas.microsoft.com/office/drawing/2014/main" id="{00000000-0008-0000-0a00-000090000000}"/>
            </a:ext>
          </a:extLst>
        </xdr:cNvPr>
        <xdr:cNvSpPr/>
      </xdr:nvSpPr>
      <xdr:spPr>
        <a:xfrm>
          <a:off x="6210300" y="13392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xdr:nvSpPr>
        <xdr:cNvPr id="145" name="Isosceles Triangle 144">
          <a:extLst>
            <a:ext uri="{FF2B5EF4-FFF2-40B4-BE49-F238E27FC236}">
              <a16:creationId xmlns:a16="http://schemas.microsoft.com/office/drawing/2014/main" id="{00000000-0008-0000-0a00-000091000000}"/>
            </a:ext>
          </a:extLst>
        </xdr:cNvPr>
        <xdr:cNvSpPr/>
      </xdr:nvSpPr>
      <xdr:spPr>
        <a:xfrm>
          <a:off x="7162800" y="13392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xdr:nvSpPr>
        <xdr:cNvPr id="146" name="Isosceles Triangle 145">
          <a:extLst>
            <a:ext uri="{FF2B5EF4-FFF2-40B4-BE49-F238E27FC236}">
              <a16:creationId xmlns:a16="http://schemas.microsoft.com/office/drawing/2014/main" id="{00000000-0008-0000-0a00-000092000000}"/>
            </a:ext>
          </a:extLst>
        </xdr:cNvPr>
        <xdr:cNvSpPr/>
      </xdr:nvSpPr>
      <xdr:spPr>
        <a:xfrm>
          <a:off x="8115300" y="13401675"/>
          <a:ext cx="476250" cy="23812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xdr:nvSpPr>
        <xdr:cNvPr id="147" name="Isosceles Triangle 146">
          <a:extLst>
            <a:ext uri="{FF2B5EF4-FFF2-40B4-BE49-F238E27FC236}">
              <a16:creationId xmlns:a16="http://schemas.microsoft.com/office/drawing/2014/main" id="{00000000-0008-0000-0a00-000093000000}"/>
            </a:ext>
          </a:extLst>
        </xdr:cNvPr>
        <xdr:cNvSpPr/>
      </xdr:nvSpPr>
      <xdr:spPr>
        <a:xfrm>
          <a:off x="10020300" y="13392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xdr:nvSpPr>
        <xdr:cNvPr id="148" name="Isosceles Triangle 147">
          <a:extLst>
            <a:ext uri="{FF2B5EF4-FFF2-40B4-BE49-F238E27FC236}">
              <a16:creationId xmlns:a16="http://schemas.microsoft.com/office/drawing/2014/main" id="{00000000-0008-0000-0a00-000094000000}"/>
            </a:ext>
          </a:extLst>
        </xdr:cNvPr>
        <xdr:cNvSpPr/>
      </xdr:nvSpPr>
      <xdr:spPr>
        <a:xfrm>
          <a:off x="1219200" y="133921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xdr:nvSpPr>
        <xdr:cNvPr id="149" name="Isosceles Triangle 148">
          <a:extLst>
            <a:ext uri="{FF2B5EF4-FFF2-40B4-BE49-F238E27FC236}">
              <a16:creationId xmlns:a16="http://schemas.microsoft.com/office/drawing/2014/main" id="{00000000-0008-0000-0a00-000095000000}"/>
            </a:ext>
          </a:extLst>
        </xdr:cNvPr>
        <xdr:cNvSpPr/>
      </xdr:nvSpPr>
      <xdr:spPr>
        <a:xfrm>
          <a:off x="2400300" y="13392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xdr:nvSpPr>
        <xdr:cNvPr id="150" name="Isosceles Triangle 149">
          <a:extLst>
            <a:ext uri="{FF2B5EF4-FFF2-40B4-BE49-F238E27FC236}">
              <a16:creationId xmlns:a16="http://schemas.microsoft.com/office/drawing/2014/main" id="{00000000-0008-0000-0a00-000096000000}"/>
            </a:ext>
          </a:extLst>
        </xdr:cNvPr>
        <xdr:cNvSpPr/>
      </xdr:nvSpPr>
      <xdr:spPr>
        <a:xfrm>
          <a:off x="1219200" y="13392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xdr:nvSpPr>
        <xdr:cNvPr id="151" name="Isosceles Triangle 150">
          <a:extLst>
            <a:ext uri="{FF2B5EF4-FFF2-40B4-BE49-F238E27FC236}">
              <a16:creationId xmlns:a16="http://schemas.microsoft.com/office/drawing/2014/main" id="{00000000-0008-0000-0a00-000097000000}"/>
            </a:ext>
          </a:extLst>
        </xdr:cNvPr>
        <xdr:cNvSpPr/>
      </xdr:nvSpPr>
      <xdr:spPr>
        <a:xfrm>
          <a:off x="8115300" y="13392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xdr:nvSpPr>
        <xdr:cNvPr id="152" name="Isosceles Triangle 151">
          <a:extLst>
            <a:ext uri="{FF2B5EF4-FFF2-40B4-BE49-F238E27FC236}">
              <a16:creationId xmlns:a16="http://schemas.microsoft.com/office/drawing/2014/main" id="{00000000-0008-0000-0a00-000098000000}"/>
            </a:ext>
          </a:extLst>
        </xdr:cNvPr>
        <xdr:cNvSpPr/>
      </xdr:nvSpPr>
      <xdr:spPr>
        <a:xfrm>
          <a:off x="9067800" y="13392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xdr:nvSpPr>
        <xdr:cNvPr id="153" name="Isosceles Triangle 152">
          <a:extLst>
            <a:ext uri="{FF2B5EF4-FFF2-40B4-BE49-F238E27FC236}">
              <a16:creationId xmlns:a16="http://schemas.microsoft.com/office/drawing/2014/main" id="{00000000-0008-0000-0a00-000099000000}"/>
            </a:ext>
          </a:extLst>
        </xdr:cNvPr>
        <xdr:cNvSpPr/>
      </xdr:nvSpPr>
      <xdr:spPr>
        <a:xfrm>
          <a:off x="1219200" y="147828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xdr:nvSpPr>
        <xdr:cNvPr id="154" name="Isosceles Triangle 153">
          <a:extLst>
            <a:ext uri="{FF2B5EF4-FFF2-40B4-BE49-F238E27FC236}">
              <a16:creationId xmlns:a16="http://schemas.microsoft.com/office/drawing/2014/main" id="{00000000-0008-0000-0a00-00009a000000}"/>
            </a:ext>
          </a:extLst>
        </xdr:cNvPr>
        <xdr:cNvSpPr/>
      </xdr:nvSpPr>
      <xdr:spPr>
        <a:xfrm>
          <a:off x="33528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xdr:nvSpPr>
        <xdr:cNvPr id="155" name="Isosceles Triangle 154">
          <a:extLst>
            <a:ext uri="{FF2B5EF4-FFF2-40B4-BE49-F238E27FC236}">
              <a16:creationId xmlns:a16="http://schemas.microsoft.com/office/drawing/2014/main" id="{00000000-0008-0000-0a00-00009b000000}"/>
            </a:ext>
          </a:extLst>
        </xdr:cNvPr>
        <xdr:cNvSpPr/>
      </xdr:nvSpPr>
      <xdr:spPr>
        <a:xfrm>
          <a:off x="43053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xdr:nvSpPr>
        <xdr:cNvPr id="156" name="Isosceles Triangle 155">
          <a:extLst>
            <a:ext uri="{FF2B5EF4-FFF2-40B4-BE49-F238E27FC236}">
              <a16:creationId xmlns:a16="http://schemas.microsoft.com/office/drawing/2014/main" id="{00000000-0008-0000-0a00-00009c000000}"/>
            </a:ext>
          </a:extLst>
        </xdr:cNvPr>
        <xdr:cNvSpPr/>
      </xdr:nvSpPr>
      <xdr:spPr>
        <a:xfrm>
          <a:off x="52578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xdr:nvSpPr>
        <xdr:cNvPr id="157" name="Isosceles Triangle 156">
          <a:extLst>
            <a:ext uri="{FF2B5EF4-FFF2-40B4-BE49-F238E27FC236}">
              <a16:creationId xmlns:a16="http://schemas.microsoft.com/office/drawing/2014/main" id="{00000000-0008-0000-0a00-00009d000000}"/>
            </a:ext>
          </a:extLst>
        </xdr:cNvPr>
        <xdr:cNvSpPr/>
      </xdr:nvSpPr>
      <xdr:spPr>
        <a:xfrm>
          <a:off x="62103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xdr:nvSpPr>
        <xdr:cNvPr id="158" name="Isosceles Triangle 157">
          <a:extLst>
            <a:ext uri="{FF2B5EF4-FFF2-40B4-BE49-F238E27FC236}">
              <a16:creationId xmlns:a16="http://schemas.microsoft.com/office/drawing/2014/main" id="{00000000-0008-0000-0a00-00009e000000}"/>
            </a:ext>
          </a:extLst>
        </xdr:cNvPr>
        <xdr:cNvSpPr/>
      </xdr:nvSpPr>
      <xdr:spPr>
        <a:xfrm>
          <a:off x="71628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xdr:nvSpPr>
        <xdr:cNvPr id="159" name="Isosceles Triangle 158">
          <a:extLst>
            <a:ext uri="{FF2B5EF4-FFF2-40B4-BE49-F238E27FC236}">
              <a16:creationId xmlns:a16="http://schemas.microsoft.com/office/drawing/2014/main" id="{00000000-0008-0000-0a00-00009f000000}"/>
            </a:ext>
          </a:extLst>
        </xdr:cNvPr>
        <xdr:cNvSpPr/>
      </xdr:nvSpPr>
      <xdr:spPr>
        <a:xfrm>
          <a:off x="8115300" y="147828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xdr:nvSpPr>
        <xdr:cNvPr id="160" name="Isosceles Triangle 159">
          <a:extLst>
            <a:ext uri="{FF2B5EF4-FFF2-40B4-BE49-F238E27FC236}">
              <a16:creationId xmlns:a16="http://schemas.microsoft.com/office/drawing/2014/main" id="{00000000-0008-0000-0a00-0000a0000000}"/>
            </a:ext>
          </a:extLst>
        </xdr:cNvPr>
        <xdr:cNvSpPr/>
      </xdr:nvSpPr>
      <xdr:spPr>
        <a:xfrm>
          <a:off x="100203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xdr:nvSpPr>
        <xdr:cNvPr id="161" name="Isosceles Triangle 160">
          <a:extLst>
            <a:ext uri="{FF2B5EF4-FFF2-40B4-BE49-F238E27FC236}">
              <a16:creationId xmlns:a16="http://schemas.microsoft.com/office/drawing/2014/main" id="{00000000-0008-0000-0a00-0000a1000000}"/>
            </a:ext>
          </a:extLst>
        </xdr:cNvPr>
        <xdr:cNvSpPr/>
      </xdr:nvSpPr>
      <xdr:spPr>
        <a:xfrm>
          <a:off x="1219200" y="147828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xdr:nvSpPr>
        <xdr:cNvPr id="162" name="Isosceles Triangle 161">
          <a:extLst>
            <a:ext uri="{FF2B5EF4-FFF2-40B4-BE49-F238E27FC236}">
              <a16:creationId xmlns:a16="http://schemas.microsoft.com/office/drawing/2014/main" id="{00000000-0008-0000-0a00-0000a2000000}"/>
            </a:ext>
          </a:extLst>
        </xdr:cNvPr>
        <xdr:cNvSpPr/>
      </xdr:nvSpPr>
      <xdr:spPr>
        <a:xfrm>
          <a:off x="24003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xdr:nvSpPr>
        <xdr:cNvPr id="163" name="Isosceles Triangle 162">
          <a:extLst>
            <a:ext uri="{FF2B5EF4-FFF2-40B4-BE49-F238E27FC236}">
              <a16:creationId xmlns:a16="http://schemas.microsoft.com/office/drawing/2014/main" id="{00000000-0008-0000-0a00-0000a3000000}"/>
            </a:ext>
          </a:extLst>
        </xdr:cNvPr>
        <xdr:cNvSpPr/>
      </xdr:nvSpPr>
      <xdr:spPr>
        <a:xfrm>
          <a:off x="12192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xdr:nvSpPr>
        <xdr:cNvPr id="164" name="Isosceles Triangle 163">
          <a:extLst>
            <a:ext uri="{FF2B5EF4-FFF2-40B4-BE49-F238E27FC236}">
              <a16:creationId xmlns:a16="http://schemas.microsoft.com/office/drawing/2014/main" id="{00000000-0008-0000-0a00-0000a4000000}"/>
            </a:ext>
          </a:extLst>
        </xdr:cNvPr>
        <xdr:cNvSpPr/>
      </xdr:nvSpPr>
      <xdr:spPr>
        <a:xfrm>
          <a:off x="81153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xdr:nvSpPr>
        <xdr:cNvPr id="165" name="Isosceles Triangle 164">
          <a:extLst>
            <a:ext uri="{FF2B5EF4-FFF2-40B4-BE49-F238E27FC236}">
              <a16:creationId xmlns:a16="http://schemas.microsoft.com/office/drawing/2014/main" id="{00000000-0008-0000-0a00-0000a5000000}"/>
            </a:ext>
          </a:extLst>
        </xdr:cNvPr>
        <xdr:cNvSpPr/>
      </xdr:nvSpPr>
      <xdr:spPr>
        <a:xfrm>
          <a:off x="90678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xdr:nvSpPr>
        <xdr:cNvPr id="166" name="Isosceles Triangle 165">
          <a:extLst>
            <a:ext uri="{FF2B5EF4-FFF2-40B4-BE49-F238E27FC236}">
              <a16:creationId xmlns:a16="http://schemas.microsoft.com/office/drawing/2014/main" id="{00000000-0008-0000-0a00-0000a6000000}"/>
            </a:ext>
          </a:extLst>
        </xdr:cNvPr>
        <xdr:cNvSpPr/>
      </xdr:nvSpPr>
      <xdr:spPr>
        <a:xfrm>
          <a:off x="1219200" y="16182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xdr:nvSpPr>
        <xdr:cNvPr id="167" name="Isosceles Triangle 166">
          <a:extLst>
            <a:ext uri="{FF2B5EF4-FFF2-40B4-BE49-F238E27FC236}">
              <a16:creationId xmlns:a16="http://schemas.microsoft.com/office/drawing/2014/main" id="{00000000-0008-0000-0a00-0000a7000000}"/>
            </a:ext>
          </a:extLst>
        </xdr:cNvPr>
        <xdr:cNvSpPr/>
      </xdr:nvSpPr>
      <xdr:spPr>
        <a:xfrm>
          <a:off x="33528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xdr:nvSpPr>
        <xdr:cNvPr id="168" name="Isosceles Triangle 167">
          <a:extLst>
            <a:ext uri="{FF2B5EF4-FFF2-40B4-BE49-F238E27FC236}">
              <a16:creationId xmlns:a16="http://schemas.microsoft.com/office/drawing/2014/main" id="{00000000-0008-0000-0a00-0000a8000000}"/>
            </a:ext>
          </a:extLst>
        </xdr:cNvPr>
        <xdr:cNvSpPr/>
      </xdr:nvSpPr>
      <xdr:spPr>
        <a:xfrm>
          <a:off x="43053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xdr:nvSpPr>
        <xdr:cNvPr id="169" name="Isosceles Triangle 168">
          <a:extLst>
            <a:ext uri="{FF2B5EF4-FFF2-40B4-BE49-F238E27FC236}">
              <a16:creationId xmlns:a16="http://schemas.microsoft.com/office/drawing/2014/main" id="{00000000-0008-0000-0a00-0000a9000000}"/>
            </a:ext>
          </a:extLst>
        </xdr:cNvPr>
        <xdr:cNvSpPr/>
      </xdr:nvSpPr>
      <xdr:spPr>
        <a:xfrm>
          <a:off x="52578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xdr:nvSpPr>
        <xdr:cNvPr id="170" name="Isosceles Triangle 169">
          <a:extLst>
            <a:ext uri="{FF2B5EF4-FFF2-40B4-BE49-F238E27FC236}">
              <a16:creationId xmlns:a16="http://schemas.microsoft.com/office/drawing/2014/main" id="{00000000-0008-0000-0a00-0000aa000000}"/>
            </a:ext>
          </a:extLst>
        </xdr:cNvPr>
        <xdr:cNvSpPr/>
      </xdr:nvSpPr>
      <xdr:spPr>
        <a:xfrm>
          <a:off x="62103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xdr:nvSpPr>
        <xdr:cNvPr id="171" name="Isosceles Triangle 170">
          <a:extLst>
            <a:ext uri="{FF2B5EF4-FFF2-40B4-BE49-F238E27FC236}">
              <a16:creationId xmlns:a16="http://schemas.microsoft.com/office/drawing/2014/main" id="{00000000-0008-0000-0a00-0000ab000000}"/>
            </a:ext>
          </a:extLst>
        </xdr:cNvPr>
        <xdr:cNvSpPr/>
      </xdr:nvSpPr>
      <xdr:spPr>
        <a:xfrm>
          <a:off x="71628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xdr:nvSpPr>
        <xdr:cNvPr id="172" name="Isosceles Triangle 171">
          <a:extLst>
            <a:ext uri="{FF2B5EF4-FFF2-40B4-BE49-F238E27FC236}">
              <a16:creationId xmlns:a16="http://schemas.microsoft.com/office/drawing/2014/main" id="{00000000-0008-0000-0a00-0000ac000000}"/>
            </a:ext>
          </a:extLst>
        </xdr:cNvPr>
        <xdr:cNvSpPr/>
      </xdr:nvSpPr>
      <xdr:spPr>
        <a:xfrm>
          <a:off x="8115300" y="16182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xdr:nvSpPr>
        <xdr:cNvPr id="173" name="Isosceles Triangle 172">
          <a:extLst>
            <a:ext uri="{FF2B5EF4-FFF2-40B4-BE49-F238E27FC236}">
              <a16:creationId xmlns:a16="http://schemas.microsoft.com/office/drawing/2014/main" id="{00000000-0008-0000-0a00-0000ad000000}"/>
            </a:ext>
          </a:extLst>
        </xdr:cNvPr>
        <xdr:cNvSpPr/>
      </xdr:nvSpPr>
      <xdr:spPr>
        <a:xfrm>
          <a:off x="90678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xdr:nvSpPr>
        <xdr:cNvPr id="174" name="Isosceles Triangle 173">
          <a:extLst>
            <a:ext uri="{FF2B5EF4-FFF2-40B4-BE49-F238E27FC236}">
              <a16:creationId xmlns:a16="http://schemas.microsoft.com/office/drawing/2014/main" id="{00000000-0008-0000-0a00-0000ae000000}"/>
            </a:ext>
          </a:extLst>
        </xdr:cNvPr>
        <xdr:cNvSpPr/>
      </xdr:nvSpPr>
      <xdr:spPr>
        <a:xfrm>
          <a:off x="100203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xdr:nvSpPr>
        <xdr:cNvPr id="175" name="Isosceles Triangle 174">
          <a:extLst>
            <a:ext uri="{FF2B5EF4-FFF2-40B4-BE49-F238E27FC236}">
              <a16:creationId xmlns:a16="http://schemas.microsoft.com/office/drawing/2014/main" id="{00000000-0008-0000-0a00-0000af000000}"/>
            </a:ext>
          </a:extLst>
        </xdr:cNvPr>
        <xdr:cNvSpPr/>
      </xdr:nvSpPr>
      <xdr:spPr>
        <a:xfrm>
          <a:off x="1219200" y="16182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xdr:nvSpPr>
        <xdr:cNvPr id="176" name="Isosceles Triangle 175">
          <a:extLst>
            <a:ext uri="{FF2B5EF4-FFF2-40B4-BE49-F238E27FC236}">
              <a16:creationId xmlns:a16="http://schemas.microsoft.com/office/drawing/2014/main" id="{00000000-0008-0000-0a00-0000b0000000}"/>
            </a:ext>
          </a:extLst>
        </xdr:cNvPr>
        <xdr:cNvSpPr/>
      </xdr:nvSpPr>
      <xdr:spPr>
        <a:xfrm>
          <a:off x="24003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xdr:nvSpPr>
        <xdr:cNvPr id="177" name="Isosceles Triangle 176">
          <a:extLst>
            <a:ext uri="{FF2B5EF4-FFF2-40B4-BE49-F238E27FC236}">
              <a16:creationId xmlns:a16="http://schemas.microsoft.com/office/drawing/2014/main" id="{00000000-0008-0000-0a00-0000b1000000}"/>
            </a:ext>
          </a:extLst>
        </xdr:cNvPr>
        <xdr:cNvSpPr/>
      </xdr:nvSpPr>
      <xdr:spPr>
        <a:xfrm>
          <a:off x="12192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xdr:nvSpPr>
        <xdr:cNvPr id="178" name="Isosceles Triangle 177">
          <a:extLst>
            <a:ext uri="{FF2B5EF4-FFF2-40B4-BE49-F238E27FC236}">
              <a16:creationId xmlns:a16="http://schemas.microsoft.com/office/drawing/2014/main" id="{00000000-0008-0000-0a00-0000b2000000}"/>
            </a:ext>
          </a:extLst>
        </xdr:cNvPr>
        <xdr:cNvSpPr/>
      </xdr:nvSpPr>
      <xdr:spPr>
        <a:xfrm>
          <a:off x="81153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xdr:nvSpPr>
        <xdr:cNvPr id="179" name="Isosceles Triangle 178">
          <a:extLst>
            <a:ext uri="{FF2B5EF4-FFF2-40B4-BE49-F238E27FC236}">
              <a16:creationId xmlns:a16="http://schemas.microsoft.com/office/drawing/2014/main" id="{00000000-0008-0000-0a00-0000b3000000}"/>
            </a:ext>
          </a:extLst>
        </xdr:cNvPr>
        <xdr:cNvSpPr/>
      </xdr:nvSpPr>
      <xdr:spPr>
        <a:xfrm>
          <a:off x="1219200" y="175736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xdr:nvSpPr>
        <xdr:cNvPr id="180" name="Isosceles Triangle 179">
          <a:extLst>
            <a:ext uri="{FF2B5EF4-FFF2-40B4-BE49-F238E27FC236}">
              <a16:creationId xmlns:a16="http://schemas.microsoft.com/office/drawing/2014/main" id="{00000000-0008-0000-0a00-0000b4000000}"/>
            </a:ext>
          </a:extLst>
        </xdr:cNvPr>
        <xdr:cNvSpPr/>
      </xdr:nvSpPr>
      <xdr:spPr>
        <a:xfrm>
          <a:off x="2400300" y="175736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xdr:nvSpPr>
        <xdr:cNvPr id="181" name="Isosceles Triangle 180">
          <a:extLst>
            <a:ext uri="{FF2B5EF4-FFF2-40B4-BE49-F238E27FC236}">
              <a16:creationId xmlns:a16="http://schemas.microsoft.com/office/drawing/2014/main" id="{00000000-0008-0000-0a00-0000b5000000}"/>
            </a:ext>
          </a:extLst>
        </xdr:cNvPr>
        <xdr:cNvSpPr/>
      </xdr:nvSpPr>
      <xdr:spPr>
        <a:xfrm>
          <a:off x="33528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xdr:nvSpPr>
        <xdr:cNvPr id="182" name="Isosceles Triangle 181">
          <a:extLst>
            <a:ext uri="{FF2B5EF4-FFF2-40B4-BE49-F238E27FC236}">
              <a16:creationId xmlns:a16="http://schemas.microsoft.com/office/drawing/2014/main" id="{00000000-0008-0000-0a00-0000b6000000}"/>
            </a:ext>
          </a:extLst>
        </xdr:cNvPr>
        <xdr:cNvSpPr/>
      </xdr:nvSpPr>
      <xdr:spPr>
        <a:xfrm>
          <a:off x="43053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xdr:nvSpPr>
        <xdr:cNvPr id="183" name="Isosceles Triangle 182">
          <a:extLst>
            <a:ext uri="{FF2B5EF4-FFF2-40B4-BE49-F238E27FC236}">
              <a16:creationId xmlns:a16="http://schemas.microsoft.com/office/drawing/2014/main" id="{00000000-0008-0000-0a00-0000b7000000}"/>
            </a:ext>
          </a:extLst>
        </xdr:cNvPr>
        <xdr:cNvSpPr/>
      </xdr:nvSpPr>
      <xdr:spPr>
        <a:xfrm>
          <a:off x="52578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xdr:nvSpPr>
        <xdr:cNvPr id="184" name="Isosceles Triangle 183">
          <a:extLst>
            <a:ext uri="{FF2B5EF4-FFF2-40B4-BE49-F238E27FC236}">
              <a16:creationId xmlns:a16="http://schemas.microsoft.com/office/drawing/2014/main" id="{00000000-0008-0000-0a00-0000b8000000}"/>
            </a:ext>
          </a:extLst>
        </xdr:cNvPr>
        <xdr:cNvSpPr/>
      </xdr:nvSpPr>
      <xdr:spPr>
        <a:xfrm>
          <a:off x="62103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xdr:nvSpPr>
        <xdr:cNvPr id="185" name="Isosceles Triangle 184">
          <a:extLst>
            <a:ext uri="{FF2B5EF4-FFF2-40B4-BE49-F238E27FC236}">
              <a16:creationId xmlns:a16="http://schemas.microsoft.com/office/drawing/2014/main" id="{00000000-0008-0000-0a00-0000b9000000}"/>
            </a:ext>
          </a:extLst>
        </xdr:cNvPr>
        <xdr:cNvSpPr/>
      </xdr:nvSpPr>
      <xdr:spPr>
        <a:xfrm>
          <a:off x="71628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xdr:nvSpPr>
        <xdr:cNvPr id="186" name="Isosceles Triangle 185">
          <a:extLst>
            <a:ext uri="{FF2B5EF4-FFF2-40B4-BE49-F238E27FC236}">
              <a16:creationId xmlns:a16="http://schemas.microsoft.com/office/drawing/2014/main" id="{00000000-0008-0000-0a00-0000ba000000}"/>
            </a:ext>
          </a:extLst>
        </xdr:cNvPr>
        <xdr:cNvSpPr/>
      </xdr:nvSpPr>
      <xdr:spPr>
        <a:xfrm>
          <a:off x="100203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xdr:nvSpPr>
        <xdr:cNvPr id="187" name="Isosceles Triangle 186">
          <a:extLst>
            <a:ext uri="{FF2B5EF4-FFF2-40B4-BE49-F238E27FC236}">
              <a16:creationId xmlns:a16="http://schemas.microsoft.com/office/drawing/2014/main" id="{00000000-0008-0000-0a00-0000bb000000}"/>
            </a:ext>
          </a:extLst>
        </xdr:cNvPr>
        <xdr:cNvSpPr/>
      </xdr:nvSpPr>
      <xdr:spPr>
        <a:xfrm>
          <a:off x="1219200" y="175736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xdr:nvSpPr>
        <xdr:cNvPr id="188" name="Isosceles Triangle 187">
          <a:extLst>
            <a:ext uri="{FF2B5EF4-FFF2-40B4-BE49-F238E27FC236}">
              <a16:creationId xmlns:a16="http://schemas.microsoft.com/office/drawing/2014/main" id="{00000000-0008-0000-0a00-0000bc000000}"/>
            </a:ext>
          </a:extLst>
        </xdr:cNvPr>
        <xdr:cNvSpPr/>
      </xdr:nvSpPr>
      <xdr:spPr>
        <a:xfrm>
          <a:off x="24003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xdr:nvSpPr>
        <xdr:cNvPr id="189" name="Isosceles Triangle 188">
          <a:extLst>
            <a:ext uri="{FF2B5EF4-FFF2-40B4-BE49-F238E27FC236}">
              <a16:creationId xmlns:a16="http://schemas.microsoft.com/office/drawing/2014/main" id="{00000000-0008-0000-0a00-0000bd000000}"/>
            </a:ext>
          </a:extLst>
        </xdr:cNvPr>
        <xdr:cNvSpPr/>
      </xdr:nvSpPr>
      <xdr:spPr>
        <a:xfrm>
          <a:off x="12192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xdr:nvSpPr>
        <xdr:cNvPr id="190" name="Isosceles Triangle 189">
          <a:extLst>
            <a:ext uri="{FF2B5EF4-FFF2-40B4-BE49-F238E27FC236}">
              <a16:creationId xmlns:a16="http://schemas.microsoft.com/office/drawing/2014/main" id="{00000000-0008-0000-0a00-0000be000000}"/>
            </a:ext>
          </a:extLst>
        </xdr:cNvPr>
        <xdr:cNvSpPr/>
      </xdr:nvSpPr>
      <xdr:spPr>
        <a:xfrm>
          <a:off x="81153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xdr:nvSpPr>
        <xdr:cNvPr id="191" name="Isosceles Triangle 190">
          <a:extLst>
            <a:ext uri="{FF2B5EF4-FFF2-40B4-BE49-F238E27FC236}">
              <a16:creationId xmlns:a16="http://schemas.microsoft.com/office/drawing/2014/main" id="{00000000-0008-0000-0a00-0000bf000000}"/>
            </a:ext>
          </a:extLst>
        </xdr:cNvPr>
        <xdr:cNvSpPr/>
      </xdr:nvSpPr>
      <xdr:spPr>
        <a:xfrm>
          <a:off x="90678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xdr:nvSpPr>
        <xdr:cNvPr id="192" name="Isosceles Triangle 191">
          <a:extLst>
            <a:ext uri="{FF2B5EF4-FFF2-40B4-BE49-F238E27FC236}">
              <a16:creationId xmlns:a16="http://schemas.microsoft.com/office/drawing/2014/main" id="{00000000-0008-0000-0a00-0000c0000000}"/>
            </a:ext>
          </a:extLst>
        </xdr:cNvPr>
        <xdr:cNvSpPr/>
      </xdr:nvSpPr>
      <xdr:spPr>
        <a:xfrm>
          <a:off x="1219200" y="189642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xdr:nvSpPr>
        <xdr:cNvPr id="193" name="Isosceles Triangle 192">
          <a:extLst>
            <a:ext uri="{FF2B5EF4-FFF2-40B4-BE49-F238E27FC236}">
              <a16:creationId xmlns:a16="http://schemas.microsoft.com/office/drawing/2014/main" id="{00000000-0008-0000-0a00-0000c1000000}"/>
            </a:ext>
          </a:extLst>
        </xdr:cNvPr>
        <xdr:cNvSpPr/>
      </xdr:nvSpPr>
      <xdr:spPr>
        <a:xfrm>
          <a:off x="3352800" y="189642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xdr:nvSpPr>
        <xdr:cNvPr id="194" name="Isosceles Triangle 193">
          <a:extLst>
            <a:ext uri="{FF2B5EF4-FFF2-40B4-BE49-F238E27FC236}">
              <a16:creationId xmlns:a16="http://schemas.microsoft.com/office/drawing/2014/main" id="{00000000-0008-0000-0a00-0000c2000000}"/>
            </a:ext>
          </a:extLst>
        </xdr:cNvPr>
        <xdr:cNvSpPr/>
      </xdr:nvSpPr>
      <xdr:spPr>
        <a:xfrm>
          <a:off x="4305300" y="189642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xdr:nvSpPr>
        <xdr:cNvPr id="195" name="Isosceles Triangle 194">
          <a:extLst>
            <a:ext uri="{FF2B5EF4-FFF2-40B4-BE49-F238E27FC236}">
              <a16:creationId xmlns:a16="http://schemas.microsoft.com/office/drawing/2014/main" id="{00000000-0008-0000-0a00-0000c3000000}"/>
            </a:ext>
          </a:extLst>
        </xdr:cNvPr>
        <xdr:cNvSpPr/>
      </xdr:nvSpPr>
      <xdr:spPr>
        <a:xfrm>
          <a:off x="6210300" y="189642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xdr:nvSpPr>
        <xdr:cNvPr id="196" name="Isosceles Triangle 195">
          <a:extLst>
            <a:ext uri="{FF2B5EF4-FFF2-40B4-BE49-F238E27FC236}">
              <a16:creationId xmlns:a16="http://schemas.microsoft.com/office/drawing/2014/main" id="{00000000-0008-0000-0a00-0000c4000000}"/>
            </a:ext>
          </a:extLst>
        </xdr:cNvPr>
        <xdr:cNvSpPr/>
      </xdr:nvSpPr>
      <xdr:spPr>
        <a:xfrm>
          <a:off x="7162800" y="189642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xdr:nvSpPr>
        <xdr:cNvPr id="197" name="Isosceles Triangle 196">
          <a:extLst>
            <a:ext uri="{FF2B5EF4-FFF2-40B4-BE49-F238E27FC236}">
              <a16:creationId xmlns:a16="http://schemas.microsoft.com/office/drawing/2014/main" id="{00000000-0008-0000-0a00-0000c5000000}"/>
            </a:ext>
          </a:extLst>
        </xdr:cNvPr>
        <xdr:cNvSpPr/>
      </xdr:nvSpPr>
      <xdr:spPr>
        <a:xfrm>
          <a:off x="9067800" y="189642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xdr:nvSpPr>
        <xdr:cNvPr id="198" name="Isosceles Triangle 197">
          <a:extLst>
            <a:ext uri="{FF2B5EF4-FFF2-40B4-BE49-F238E27FC236}">
              <a16:creationId xmlns:a16="http://schemas.microsoft.com/office/drawing/2014/main" id="{00000000-0008-0000-0a00-0000c6000000}"/>
            </a:ext>
          </a:extLst>
        </xdr:cNvPr>
        <xdr:cNvSpPr/>
      </xdr:nvSpPr>
      <xdr:spPr>
        <a:xfrm>
          <a:off x="10020300" y="189642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xdr:nvSpPr>
        <xdr:cNvPr id="199" name="Isosceles Triangle 198">
          <a:extLst>
            <a:ext uri="{FF2B5EF4-FFF2-40B4-BE49-F238E27FC236}">
              <a16:creationId xmlns:a16="http://schemas.microsoft.com/office/drawing/2014/main" id="{00000000-0008-0000-0a00-0000c7000000}"/>
            </a:ext>
          </a:extLst>
        </xdr:cNvPr>
        <xdr:cNvSpPr/>
      </xdr:nvSpPr>
      <xdr:spPr>
        <a:xfrm>
          <a:off x="1219200" y="189642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xdr:nvSpPr>
        <xdr:cNvPr id="200" name="Isosceles Triangle 199">
          <a:extLst>
            <a:ext uri="{FF2B5EF4-FFF2-40B4-BE49-F238E27FC236}">
              <a16:creationId xmlns:a16="http://schemas.microsoft.com/office/drawing/2014/main" id="{00000000-0008-0000-0a00-0000c8000000}"/>
            </a:ext>
          </a:extLst>
        </xdr:cNvPr>
        <xdr:cNvSpPr/>
      </xdr:nvSpPr>
      <xdr:spPr>
        <a:xfrm>
          <a:off x="2400300" y="189642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xdr:nvSpPr>
        <xdr:cNvPr id="201" name="Isosceles Triangle 200">
          <a:extLst>
            <a:ext uri="{FF2B5EF4-FFF2-40B4-BE49-F238E27FC236}">
              <a16:creationId xmlns:a16="http://schemas.microsoft.com/office/drawing/2014/main" id="{00000000-0008-0000-0a00-0000c9000000}"/>
            </a:ext>
          </a:extLst>
        </xdr:cNvPr>
        <xdr:cNvSpPr/>
      </xdr:nvSpPr>
      <xdr:spPr>
        <a:xfrm>
          <a:off x="1219200" y="189642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xdr:nvSpPr>
        <xdr:cNvPr id="202" name="Isosceles Triangle 201">
          <a:extLst>
            <a:ext uri="{FF2B5EF4-FFF2-40B4-BE49-F238E27FC236}">
              <a16:creationId xmlns:a16="http://schemas.microsoft.com/office/drawing/2014/main" id="{00000000-0008-0000-0a00-0000ca000000}"/>
            </a:ext>
          </a:extLst>
        </xdr:cNvPr>
        <xdr:cNvSpPr/>
      </xdr:nvSpPr>
      <xdr:spPr>
        <a:xfrm>
          <a:off x="8115300" y="189642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xdr:nvSpPr>
        <xdr:cNvPr id="203" name="Isosceles Triangle 202">
          <a:extLst>
            <a:ext uri="{FF2B5EF4-FFF2-40B4-BE49-F238E27FC236}">
              <a16:creationId xmlns:a16="http://schemas.microsoft.com/office/drawing/2014/main" id="{00000000-0008-0000-0a00-0000cb000000}"/>
            </a:ext>
          </a:extLst>
        </xdr:cNvPr>
        <xdr:cNvSpPr/>
      </xdr:nvSpPr>
      <xdr:spPr>
        <a:xfrm>
          <a:off x="9067800" y="189642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xdr:nvSpPr>
        <xdr:cNvPr id="204" name="Isosceles Triangle 203">
          <a:extLst>
            <a:ext uri="{FF2B5EF4-FFF2-40B4-BE49-F238E27FC236}">
              <a16:creationId xmlns:a16="http://schemas.microsoft.com/office/drawing/2014/main" id="{00000000-0008-0000-0a00-0000cc000000}"/>
            </a:ext>
          </a:extLst>
        </xdr:cNvPr>
        <xdr:cNvSpPr/>
      </xdr:nvSpPr>
      <xdr:spPr>
        <a:xfrm>
          <a:off x="2400300" y="20354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xdr:nvSpPr>
        <xdr:cNvPr id="205" name="Isosceles Triangle 204">
          <a:extLst>
            <a:ext uri="{FF2B5EF4-FFF2-40B4-BE49-F238E27FC236}">
              <a16:creationId xmlns:a16="http://schemas.microsoft.com/office/drawing/2014/main" id="{00000000-0008-0000-0a00-0000cd000000}"/>
            </a:ext>
          </a:extLst>
        </xdr:cNvPr>
        <xdr:cNvSpPr/>
      </xdr:nvSpPr>
      <xdr:spPr>
        <a:xfrm>
          <a:off x="3352800" y="20354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xdr:nvSpPr>
        <xdr:cNvPr id="206" name="Isosceles Triangle 205">
          <a:extLst>
            <a:ext uri="{FF2B5EF4-FFF2-40B4-BE49-F238E27FC236}">
              <a16:creationId xmlns:a16="http://schemas.microsoft.com/office/drawing/2014/main" id="{00000000-0008-0000-0a00-0000ce000000}"/>
            </a:ext>
          </a:extLst>
        </xdr:cNvPr>
        <xdr:cNvSpPr/>
      </xdr:nvSpPr>
      <xdr:spPr>
        <a:xfrm>
          <a:off x="4305300" y="20354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xdr:nvSpPr>
        <xdr:cNvPr id="207" name="Isosceles Triangle 206">
          <a:extLst>
            <a:ext uri="{FF2B5EF4-FFF2-40B4-BE49-F238E27FC236}">
              <a16:creationId xmlns:a16="http://schemas.microsoft.com/office/drawing/2014/main" id="{00000000-0008-0000-0a00-0000cf000000}"/>
            </a:ext>
          </a:extLst>
        </xdr:cNvPr>
        <xdr:cNvSpPr/>
      </xdr:nvSpPr>
      <xdr:spPr>
        <a:xfrm>
          <a:off x="5257800" y="2033587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xdr:nvSpPr>
        <xdr:cNvPr id="208" name="Isosceles Triangle 207">
          <a:extLst>
            <a:ext uri="{FF2B5EF4-FFF2-40B4-BE49-F238E27FC236}">
              <a16:creationId xmlns:a16="http://schemas.microsoft.com/office/drawing/2014/main" id="{00000000-0008-0000-0a00-0000d0000000}"/>
            </a:ext>
          </a:extLst>
        </xdr:cNvPr>
        <xdr:cNvSpPr/>
      </xdr:nvSpPr>
      <xdr:spPr>
        <a:xfrm>
          <a:off x="6210300" y="20354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xdr:nvSpPr>
        <xdr:cNvPr id="209" name="Isosceles Triangle 208">
          <a:extLst>
            <a:ext uri="{FF2B5EF4-FFF2-40B4-BE49-F238E27FC236}">
              <a16:creationId xmlns:a16="http://schemas.microsoft.com/office/drawing/2014/main" id="{00000000-0008-0000-0a00-0000d1000000}"/>
            </a:ext>
          </a:extLst>
        </xdr:cNvPr>
        <xdr:cNvSpPr/>
      </xdr:nvSpPr>
      <xdr:spPr>
        <a:xfrm>
          <a:off x="7162800" y="20354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xdr:nvSpPr>
        <xdr:cNvPr id="210" name="Isosceles Triangle 209">
          <a:extLst>
            <a:ext uri="{FF2B5EF4-FFF2-40B4-BE49-F238E27FC236}">
              <a16:creationId xmlns:a16="http://schemas.microsoft.com/office/drawing/2014/main" id="{00000000-0008-0000-0a00-0000d2000000}"/>
            </a:ext>
          </a:extLst>
        </xdr:cNvPr>
        <xdr:cNvSpPr/>
      </xdr:nvSpPr>
      <xdr:spPr>
        <a:xfrm>
          <a:off x="10020300" y="20354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xdr:nvSpPr>
        <xdr:cNvPr id="211" name="Isosceles Triangle 210">
          <a:extLst>
            <a:ext uri="{FF2B5EF4-FFF2-40B4-BE49-F238E27FC236}">
              <a16:creationId xmlns:a16="http://schemas.microsoft.com/office/drawing/2014/main" id="{00000000-0008-0000-0a00-0000d3000000}"/>
            </a:ext>
          </a:extLst>
        </xdr:cNvPr>
        <xdr:cNvSpPr/>
      </xdr:nvSpPr>
      <xdr:spPr>
        <a:xfrm>
          <a:off x="1247775" y="20354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xdr:nvSpPr>
        <xdr:cNvPr id="212" name="Isosceles Triangle 211">
          <a:extLst>
            <a:ext uri="{FF2B5EF4-FFF2-40B4-BE49-F238E27FC236}">
              <a16:creationId xmlns:a16="http://schemas.microsoft.com/office/drawing/2014/main" id="{00000000-0008-0000-0a00-0000d4000000}"/>
            </a:ext>
          </a:extLst>
        </xdr:cNvPr>
        <xdr:cNvSpPr/>
      </xdr:nvSpPr>
      <xdr:spPr>
        <a:xfrm>
          <a:off x="8115300" y="20354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xdr:nvSpPr>
        <xdr:cNvPr id="213" name="Isosceles Triangle 212">
          <a:extLst>
            <a:ext uri="{FF2B5EF4-FFF2-40B4-BE49-F238E27FC236}">
              <a16:creationId xmlns:a16="http://schemas.microsoft.com/office/drawing/2014/main" id="{00000000-0008-0000-0a00-0000d5000000}"/>
            </a:ext>
          </a:extLst>
        </xdr:cNvPr>
        <xdr:cNvSpPr/>
      </xdr:nvSpPr>
      <xdr:spPr>
        <a:xfrm>
          <a:off x="9067800" y="20354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xdr:nvSpPr>
        <xdr:cNvPr id="214" name="Isosceles Triangle 213">
          <a:extLst>
            <a:ext uri="{FF2B5EF4-FFF2-40B4-BE49-F238E27FC236}">
              <a16:creationId xmlns:a16="http://schemas.microsoft.com/office/drawing/2014/main" id="{00000000-0008-0000-0a00-0000d6000000}"/>
            </a:ext>
          </a:extLst>
        </xdr:cNvPr>
        <xdr:cNvSpPr/>
      </xdr:nvSpPr>
      <xdr:spPr>
        <a:xfrm>
          <a:off x="1219200" y="215931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xdr:nvSpPr>
        <xdr:cNvPr id="215" name="Isosceles Triangle 214">
          <a:extLst>
            <a:ext uri="{FF2B5EF4-FFF2-40B4-BE49-F238E27FC236}">
              <a16:creationId xmlns:a16="http://schemas.microsoft.com/office/drawing/2014/main" id="{00000000-0008-0000-0a00-0000d7000000}"/>
            </a:ext>
          </a:extLst>
        </xdr:cNvPr>
        <xdr:cNvSpPr/>
      </xdr:nvSpPr>
      <xdr:spPr>
        <a:xfrm>
          <a:off x="3352800" y="21593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xdr:nvSpPr>
        <xdr:cNvPr id="216" name="Isosceles Triangle 215">
          <a:extLst>
            <a:ext uri="{FF2B5EF4-FFF2-40B4-BE49-F238E27FC236}">
              <a16:creationId xmlns:a16="http://schemas.microsoft.com/office/drawing/2014/main" id="{00000000-0008-0000-0a00-0000d8000000}"/>
            </a:ext>
          </a:extLst>
        </xdr:cNvPr>
        <xdr:cNvSpPr/>
      </xdr:nvSpPr>
      <xdr:spPr>
        <a:xfrm>
          <a:off x="4305300" y="21593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xdr:nvSpPr>
        <xdr:cNvPr id="217" name="Isosceles Triangle 216">
          <a:extLst>
            <a:ext uri="{FF2B5EF4-FFF2-40B4-BE49-F238E27FC236}">
              <a16:creationId xmlns:a16="http://schemas.microsoft.com/office/drawing/2014/main" id="{00000000-0008-0000-0a00-0000d9000000}"/>
            </a:ext>
          </a:extLst>
        </xdr:cNvPr>
        <xdr:cNvSpPr/>
      </xdr:nvSpPr>
      <xdr:spPr>
        <a:xfrm>
          <a:off x="5257800" y="21593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xdr:nvSpPr>
        <xdr:cNvPr id="218" name="Isosceles Triangle 217">
          <a:extLst>
            <a:ext uri="{FF2B5EF4-FFF2-40B4-BE49-F238E27FC236}">
              <a16:creationId xmlns:a16="http://schemas.microsoft.com/office/drawing/2014/main" id="{00000000-0008-0000-0a00-0000da000000}"/>
            </a:ext>
          </a:extLst>
        </xdr:cNvPr>
        <xdr:cNvSpPr/>
      </xdr:nvSpPr>
      <xdr:spPr>
        <a:xfrm>
          <a:off x="6210300" y="21593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xdr:nvSpPr>
        <xdr:cNvPr id="219" name="Isosceles Triangle 218">
          <a:extLst>
            <a:ext uri="{FF2B5EF4-FFF2-40B4-BE49-F238E27FC236}">
              <a16:creationId xmlns:a16="http://schemas.microsoft.com/office/drawing/2014/main" id="{00000000-0008-0000-0a00-0000db000000}"/>
            </a:ext>
          </a:extLst>
        </xdr:cNvPr>
        <xdr:cNvSpPr/>
      </xdr:nvSpPr>
      <xdr:spPr>
        <a:xfrm>
          <a:off x="7162800" y="21593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xdr:nvSpPr>
        <xdr:cNvPr id="220" name="Isosceles Triangle 219">
          <a:extLst>
            <a:ext uri="{FF2B5EF4-FFF2-40B4-BE49-F238E27FC236}">
              <a16:creationId xmlns:a16="http://schemas.microsoft.com/office/drawing/2014/main" id="{00000000-0008-0000-0a00-0000dc000000}"/>
            </a:ext>
          </a:extLst>
        </xdr:cNvPr>
        <xdr:cNvSpPr/>
      </xdr:nvSpPr>
      <xdr:spPr>
        <a:xfrm>
          <a:off x="10020300" y="21593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xdr:nvSpPr>
        <xdr:cNvPr id="221" name="Isosceles Triangle 220">
          <a:extLst>
            <a:ext uri="{FF2B5EF4-FFF2-40B4-BE49-F238E27FC236}">
              <a16:creationId xmlns:a16="http://schemas.microsoft.com/office/drawing/2014/main" id="{00000000-0008-0000-0a00-0000dd000000}"/>
            </a:ext>
          </a:extLst>
        </xdr:cNvPr>
        <xdr:cNvSpPr/>
      </xdr:nvSpPr>
      <xdr:spPr>
        <a:xfrm>
          <a:off x="2400300" y="21593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xdr:nvSpPr>
        <xdr:cNvPr id="222" name="Isosceles Triangle 221">
          <a:extLst>
            <a:ext uri="{FF2B5EF4-FFF2-40B4-BE49-F238E27FC236}">
              <a16:creationId xmlns:a16="http://schemas.microsoft.com/office/drawing/2014/main" id="{00000000-0008-0000-0a00-0000de000000}"/>
            </a:ext>
          </a:extLst>
        </xdr:cNvPr>
        <xdr:cNvSpPr/>
      </xdr:nvSpPr>
      <xdr:spPr>
        <a:xfrm>
          <a:off x="8115300" y="21593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xdr:nvSpPr>
        <xdr:cNvPr id="223" name="Isosceles Triangle 222">
          <a:extLst>
            <a:ext uri="{FF2B5EF4-FFF2-40B4-BE49-F238E27FC236}">
              <a16:creationId xmlns:a16="http://schemas.microsoft.com/office/drawing/2014/main" id="{00000000-0008-0000-0a00-0000df000000}"/>
            </a:ext>
          </a:extLst>
        </xdr:cNvPr>
        <xdr:cNvSpPr/>
      </xdr:nvSpPr>
      <xdr:spPr>
        <a:xfrm>
          <a:off x="9067800" y="21593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xdr:nvSpPr>
        <xdr:cNvPr id="224" name="Isosceles Triangle 223">
          <a:extLst>
            <a:ext uri="{FF2B5EF4-FFF2-40B4-BE49-F238E27FC236}">
              <a16:creationId xmlns:a16="http://schemas.microsoft.com/office/drawing/2014/main" id="{00000000-0008-0000-0a00-0000e0000000}"/>
            </a:ext>
          </a:extLst>
        </xdr:cNvPr>
        <xdr:cNvSpPr/>
      </xdr:nvSpPr>
      <xdr:spPr>
        <a:xfrm>
          <a:off x="1219200" y="228314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xdr:nvSpPr>
        <xdr:cNvPr id="225" name="Isosceles Triangle 224">
          <a:extLst>
            <a:ext uri="{FF2B5EF4-FFF2-40B4-BE49-F238E27FC236}">
              <a16:creationId xmlns:a16="http://schemas.microsoft.com/office/drawing/2014/main" id="{00000000-0008-0000-0a00-0000e1000000}"/>
            </a:ext>
          </a:extLst>
        </xdr:cNvPr>
        <xdr:cNvSpPr/>
      </xdr:nvSpPr>
      <xdr:spPr>
        <a:xfrm>
          <a:off x="3352800" y="22831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xdr:nvSpPr>
        <xdr:cNvPr id="226" name="Isosceles Triangle 225">
          <a:extLst>
            <a:ext uri="{FF2B5EF4-FFF2-40B4-BE49-F238E27FC236}">
              <a16:creationId xmlns:a16="http://schemas.microsoft.com/office/drawing/2014/main" id="{00000000-0008-0000-0a00-0000e2000000}"/>
            </a:ext>
          </a:extLst>
        </xdr:cNvPr>
        <xdr:cNvSpPr/>
      </xdr:nvSpPr>
      <xdr:spPr>
        <a:xfrm>
          <a:off x="4305300" y="22831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xdr:nvSpPr>
        <xdr:cNvPr id="227" name="Isosceles Triangle 226">
          <a:extLst>
            <a:ext uri="{FF2B5EF4-FFF2-40B4-BE49-F238E27FC236}">
              <a16:creationId xmlns:a16="http://schemas.microsoft.com/office/drawing/2014/main" id="{00000000-0008-0000-0a00-0000e3000000}"/>
            </a:ext>
          </a:extLst>
        </xdr:cNvPr>
        <xdr:cNvSpPr/>
      </xdr:nvSpPr>
      <xdr:spPr>
        <a:xfrm>
          <a:off x="5257800" y="22831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xdr:nvSpPr>
        <xdr:cNvPr id="228" name="Isosceles Triangle 227">
          <a:extLst>
            <a:ext uri="{FF2B5EF4-FFF2-40B4-BE49-F238E27FC236}">
              <a16:creationId xmlns:a16="http://schemas.microsoft.com/office/drawing/2014/main" id="{00000000-0008-0000-0a00-0000e4000000}"/>
            </a:ext>
          </a:extLst>
        </xdr:cNvPr>
        <xdr:cNvSpPr/>
      </xdr:nvSpPr>
      <xdr:spPr>
        <a:xfrm>
          <a:off x="6210300" y="22831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xdr:nvSpPr>
        <xdr:cNvPr id="229" name="Isosceles Triangle 228">
          <a:extLst>
            <a:ext uri="{FF2B5EF4-FFF2-40B4-BE49-F238E27FC236}">
              <a16:creationId xmlns:a16="http://schemas.microsoft.com/office/drawing/2014/main" id="{00000000-0008-0000-0a00-0000e5000000}"/>
            </a:ext>
          </a:extLst>
        </xdr:cNvPr>
        <xdr:cNvSpPr/>
      </xdr:nvSpPr>
      <xdr:spPr>
        <a:xfrm>
          <a:off x="7162800" y="22831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xdr:nvSpPr>
        <xdr:cNvPr id="230" name="Isosceles Triangle 229">
          <a:extLst>
            <a:ext uri="{FF2B5EF4-FFF2-40B4-BE49-F238E27FC236}">
              <a16:creationId xmlns:a16="http://schemas.microsoft.com/office/drawing/2014/main" id="{00000000-0008-0000-0a00-0000e6000000}"/>
            </a:ext>
          </a:extLst>
        </xdr:cNvPr>
        <xdr:cNvSpPr/>
      </xdr:nvSpPr>
      <xdr:spPr>
        <a:xfrm>
          <a:off x="9067800" y="22831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xdr:nvSpPr>
        <xdr:cNvPr id="231" name="Isosceles Triangle 230">
          <a:extLst>
            <a:ext uri="{FF2B5EF4-FFF2-40B4-BE49-F238E27FC236}">
              <a16:creationId xmlns:a16="http://schemas.microsoft.com/office/drawing/2014/main" id="{00000000-0008-0000-0a00-0000e7000000}"/>
            </a:ext>
          </a:extLst>
        </xdr:cNvPr>
        <xdr:cNvSpPr/>
      </xdr:nvSpPr>
      <xdr:spPr>
        <a:xfrm>
          <a:off x="10020300" y="22831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xdr:nvSpPr>
        <xdr:cNvPr id="232" name="Isosceles Triangle 231">
          <a:extLst>
            <a:ext uri="{FF2B5EF4-FFF2-40B4-BE49-F238E27FC236}">
              <a16:creationId xmlns:a16="http://schemas.microsoft.com/office/drawing/2014/main" id="{00000000-0008-0000-0a00-0000e8000000}"/>
            </a:ext>
          </a:extLst>
        </xdr:cNvPr>
        <xdr:cNvSpPr/>
      </xdr:nvSpPr>
      <xdr:spPr>
        <a:xfrm>
          <a:off x="1219200" y="228314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xdr:nvSpPr>
        <xdr:cNvPr id="233" name="Isosceles Triangle 232">
          <a:extLst>
            <a:ext uri="{FF2B5EF4-FFF2-40B4-BE49-F238E27FC236}">
              <a16:creationId xmlns:a16="http://schemas.microsoft.com/office/drawing/2014/main" id="{00000000-0008-0000-0a00-0000e9000000}"/>
            </a:ext>
          </a:extLst>
        </xdr:cNvPr>
        <xdr:cNvSpPr/>
      </xdr:nvSpPr>
      <xdr:spPr>
        <a:xfrm>
          <a:off x="2400300" y="22831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xdr:nvSpPr>
        <xdr:cNvPr id="234" name="Isosceles Triangle 233">
          <a:extLst>
            <a:ext uri="{FF2B5EF4-FFF2-40B4-BE49-F238E27FC236}">
              <a16:creationId xmlns:a16="http://schemas.microsoft.com/office/drawing/2014/main" id="{00000000-0008-0000-0a00-0000ea000000}"/>
            </a:ext>
          </a:extLst>
        </xdr:cNvPr>
        <xdr:cNvSpPr/>
      </xdr:nvSpPr>
      <xdr:spPr>
        <a:xfrm>
          <a:off x="8115300" y="228314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xdr:nvSpPr>
        <xdr:cNvPr id="235" name="Isosceles Triangle 234">
          <a:extLst>
            <a:ext uri="{FF2B5EF4-FFF2-40B4-BE49-F238E27FC236}">
              <a16:creationId xmlns:a16="http://schemas.microsoft.com/office/drawing/2014/main" id="{00000000-0008-0000-0a00-0000eb000000}"/>
            </a:ext>
          </a:extLst>
        </xdr:cNvPr>
        <xdr:cNvSpPr/>
      </xdr:nvSpPr>
      <xdr:spPr>
        <a:xfrm>
          <a:off x="1228725" y="1752600"/>
          <a:ext cx="476250" cy="247650"/>
        </a:xfrm>
        <a:prstGeom prst="triangle"/>
        <a:solidFill>
          <a:schemeClr val="bg1"/>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xdr:nvSpPr>
        <xdr:cNvPr id="236" name="Isosceles Triangle 235">
          <a:extLst>
            <a:ext uri="{FF2B5EF4-FFF2-40B4-BE49-F238E27FC236}">
              <a16:creationId xmlns:a16="http://schemas.microsoft.com/office/drawing/2014/main" id="{00000000-0008-0000-0a00-0000ec000000}"/>
            </a:ext>
          </a:extLst>
        </xdr:cNvPr>
        <xdr:cNvSpPr/>
      </xdr:nvSpPr>
      <xdr:spPr>
        <a:xfrm>
          <a:off x="2400300" y="1762125"/>
          <a:ext cx="476250" cy="238125"/>
        </a:xfrm>
        <a:prstGeom prst="triangle"/>
        <a:solidFill>
          <a:schemeClr val="bg1"/>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xdr:nvSpPr>
        <xdr:cNvPr id="237" name="Isosceles Triangle 236">
          <a:extLst>
            <a:ext uri="{FF2B5EF4-FFF2-40B4-BE49-F238E27FC236}">
              <a16:creationId xmlns:a16="http://schemas.microsoft.com/office/drawing/2014/main" id="{00000000-0008-0000-0a00-0000ed000000}"/>
            </a:ext>
          </a:extLst>
        </xdr:cNvPr>
        <xdr:cNvSpPr/>
      </xdr:nvSpPr>
      <xdr:spPr>
        <a:xfrm>
          <a:off x="3381375" y="1762125"/>
          <a:ext cx="447675" cy="238125"/>
        </a:xfrm>
        <a:prstGeom prst="triangle"/>
        <a:solidFill>
          <a:schemeClr val="bg1"/>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xdr:nvSpPr>
        <xdr:cNvPr id="238" name="Isosceles Triangle 237">
          <a:extLst>
            <a:ext uri="{FF2B5EF4-FFF2-40B4-BE49-F238E27FC236}">
              <a16:creationId xmlns:a16="http://schemas.microsoft.com/office/drawing/2014/main" id="{00000000-0008-0000-0a00-0000ee000000}"/>
            </a:ext>
          </a:extLst>
        </xdr:cNvPr>
        <xdr:cNvSpPr/>
      </xdr:nvSpPr>
      <xdr:spPr>
        <a:xfrm>
          <a:off x="4305300" y="1752600"/>
          <a:ext cx="476250" cy="247650"/>
        </a:xfrm>
        <a:prstGeom prst="triangle"/>
        <a:solidFill>
          <a:schemeClr val="bg1"/>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xdr:nvSpPr>
        <xdr:cNvPr id="239" name="Isosceles Triangle 238">
          <a:extLst>
            <a:ext uri="{FF2B5EF4-FFF2-40B4-BE49-F238E27FC236}">
              <a16:creationId xmlns:a16="http://schemas.microsoft.com/office/drawing/2014/main" id="{00000000-0008-0000-0a00-0000ef000000}"/>
            </a:ext>
          </a:extLst>
        </xdr:cNvPr>
        <xdr:cNvSpPr/>
      </xdr:nvSpPr>
      <xdr:spPr>
        <a:xfrm>
          <a:off x="1219200" y="240696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xdr:nvSpPr>
        <xdr:cNvPr id="240" name="Isosceles Triangle 239">
          <a:extLst>
            <a:ext uri="{FF2B5EF4-FFF2-40B4-BE49-F238E27FC236}">
              <a16:creationId xmlns:a16="http://schemas.microsoft.com/office/drawing/2014/main" id="{00000000-0008-0000-0a00-0000f0000000}"/>
            </a:ext>
          </a:extLst>
        </xdr:cNvPr>
        <xdr:cNvSpPr/>
      </xdr:nvSpPr>
      <xdr:spPr>
        <a:xfrm>
          <a:off x="3352800" y="24069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xdr:nvSpPr>
        <xdr:cNvPr id="241" name="Isosceles Triangle 240">
          <a:extLst>
            <a:ext uri="{FF2B5EF4-FFF2-40B4-BE49-F238E27FC236}">
              <a16:creationId xmlns:a16="http://schemas.microsoft.com/office/drawing/2014/main" id="{00000000-0008-0000-0a00-0000f1000000}"/>
            </a:ext>
          </a:extLst>
        </xdr:cNvPr>
        <xdr:cNvSpPr/>
      </xdr:nvSpPr>
      <xdr:spPr>
        <a:xfrm>
          <a:off x="4305300" y="24069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xdr:nvSpPr>
        <xdr:cNvPr id="242" name="Isosceles Triangle 241">
          <a:extLst>
            <a:ext uri="{FF2B5EF4-FFF2-40B4-BE49-F238E27FC236}">
              <a16:creationId xmlns:a16="http://schemas.microsoft.com/office/drawing/2014/main" id="{00000000-0008-0000-0a00-0000f2000000}"/>
            </a:ext>
          </a:extLst>
        </xdr:cNvPr>
        <xdr:cNvSpPr/>
      </xdr:nvSpPr>
      <xdr:spPr>
        <a:xfrm>
          <a:off x="5257800" y="24069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xdr:nvSpPr>
        <xdr:cNvPr id="243" name="Isosceles Triangle 242">
          <a:extLst>
            <a:ext uri="{FF2B5EF4-FFF2-40B4-BE49-F238E27FC236}">
              <a16:creationId xmlns:a16="http://schemas.microsoft.com/office/drawing/2014/main" id="{00000000-0008-0000-0a00-0000f3000000}"/>
            </a:ext>
          </a:extLst>
        </xdr:cNvPr>
        <xdr:cNvSpPr/>
      </xdr:nvSpPr>
      <xdr:spPr>
        <a:xfrm>
          <a:off x="6210300" y="2407920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xdr:nvSpPr>
        <xdr:cNvPr id="244" name="Isosceles Triangle 243">
          <a:extLst>
            <a:ext uri="{FF2B5EF4-FFF2-40B4-BE49-F238E27FC236}">
              <a16:creationId xmlns:a16="http://schemas.microsoft.com/office/drawing/2014/main" id="{00000000-0008-0000-0a00-0000f4000000}"/>
            </a:ext>
          </a:extLst>
        </xdr:cNvPr>
        <xdr:cNvSpPr/>
      </xdr:nvSpPr>
      <xdr:spPr>
        <a:xfrm>
          <a:off x="7162800" y="2406967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xdr:nvSpPr>
        <xdr:cNvPr id="245" name="Isosceles Triangle 244">
          <a:extLst>
            <a:ext uri="{FF2B5EF4-FFF2-40B4-BE49-F238E27FC236}">
              <a16:creationId xmlns:a16="http://schemas.microsoft.com/office/drawing/2014/main" id="{00000000-0008-0000-0a00-0000f5000000}"/>
            </a:ext>
          </a:extLst>
        </xdr:cNvPr>
        <xdr:cNvSpPr/>
      </xdr:nvSpPr>
      <xdr:spPr>
        <a:xfrm>
          <a:off x="8115300" y="240696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xdr:nvSpPr>
        <xdr:cNvPr id="246" name="Isosceles Triangle 245">
          <a:extLst>
            <a:ext uri="{FF2B5EF4-FFF2-40B4-BE49-F238E27FC236}">
              <a16:creationId xmlns:a16="http://schemas.microsoft.com/office/drawing/2014/main" id="{00000000-0008-0000-0a00-0000f6000000}"/>
            </a:ext>
          </a:extLst>
        </xdr:cNvPr>
        <xdr:cNvSpPr/>
      </xdr:nvSpPr>
      <xdr:spPr>
        <a:xfrm>
          <a:off x="9067800" y="24069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xdr:nvSpPr>
        <xdr:cNvPr id="247" name="Isosceles Triangle 246">
          <a:extLst>
            <a:ext uri="{FF2B5EF4-FFF2-40B4-BE49-F238E27FC236}">
              <a16:creationId xmlns:a16="http://schemas.microsoft.com/office/drawing/2014/main" id="{00000000-0008-0000-0a00-0000f7000000}"/>
            </a:ext>
          </a:extLst>
        </xdr:cNvPr>
        <xdr:cNvSpPr/>
      </xdr:nvSpPr>
      <xdr:spPr>
        <a:xfrm>
          <a:off x="10020300" y="24069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xdr:nvSpPr>
        <xdr:cNvPr id="248" name="Isosceles Triangle 247">
          <a:extLst>
            <a:ext uri="{FF2B5EF4-FFF2-40B4-BE49-F238E27FC236}">
              <a16:creationId xmlns:a16="http://schemas.microsoft.com/office/drawing/2014/main" id="{00000000-0008-0000-0a00-0000f8000000}"/>
            </a:ext>
          </a:extLst>
        </xdr:cNvPr>
        <xdr:cNvSpPr/>
      </xdr:nvSpPr>
      <xdr:spPr>
        <a:xfrm>
          <a:off x="2400300" y="24069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xdr:nvSpPr>
        <xdr:cNvPr id="249" name="Isosceles Triangle 248">
          <a:extLst>
            <a:ext uri="{FF2B5EF4-FFF2-40B4-BE49-F238E27FC236}">
              <a16:creationId xmlns:a16="http://schemas.microsoft.com/office/drawing/2014/main" id="{00000000-0008-0000-0a00-0000f9000000}"/>
            </a:ext>
          </a:extLst>
        </xdr:cNvPr>
        <xdr:cNvSpPr/>
      </xdr:nvSpPr>
      <xdr:spPr>
        <a:xfrm>
          <a:off x="1219200" y="24069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xdr:nvSpPr>
        <xdr:cNvPr id="250" name="Isosceles Triangle 249">
          <a:extLst>
            <a:ext uri="{FF2B5EF4-FFF2-40B4-BE49-F238E27FC236}">
              <a16:creationId xmlns:a16="http://schemas.microsoft.com/office/drawing/2014/main" id="{00000000-0008-0000-0a00-0000fa000000}"/>
            </a:ext>
          </a:extLst>
        </xdr:cNvPr>
        <xdr:cNvSpPr/>
      </xdr:nvSpPr>
      <xdr:spPr>
        <a:xfrm>
          <a:off x="8115300" y="24069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xdr:nvSpPr>
        <xdr:cNvPr id="338" name="Isosceles Triangle 337">
          <a:extLst>
            <a:ext uri="{FF2B5EF4-FFF2-40B4-BE49-F238E27FC236}">
              <a16:creationId xmlns:a16="http://schemas.microsoft.com/office/drawing/2014/main" id="{00000000-0008-0000-0a00-000052010000}"/>
            </a:ext>
          </a:extLst>
        </xdr:cNvPr>
        <xdr:cNvSpPr/>
      </xdr:nvSpPr>
      <xdr:spPr>
        <a:xfrm>
          <a:off x="5257800" y="9210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xdr:nvSpPr>
        <xdr:cNvPr id="339" name="Isosceles Triangle 338">
          <a:extLst>
            <a:ext uri="{FF2B5EF4-FFF2-40B4-BE49-F238E27FC236}">
              <a16:creationId xmlns:a16="http://schemas.microsoft.com/office/drawing/2014/main" id="{00000000-0008-0000-0a00-000053010000}"/>
            </a:ext>
          </a:extLst>
        </xdr:cNvPr>
        <xdr:cNvSpPr/>
      </xdr:nvSpPr>
      <xdr:spPr>
        <a:xfrm>
          <a:off x="6210300" y="9210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xdr:nvSpPr>
        <xdr:cNvPr id="340" name="Isosceles Triangle 339">
          <a:extLst>
            <a:ext uri="{FF2B5EF4-FFF2-40B4-BE49-F238E27FC236}">
              <a16:creationId xmlns:a16="http://schemas.microsoft.com/office/drawing/2014/main" id="{00000000-0008-0000-0a00-000054010000}"/>
            </a:ext>
          </a:extLst>
        </xdr:cNvPr>
        <xdr:cNvSpPr/>
      </xdr:nvSpPr>
      <xdr:spPr>
        <a:xfrm>
          <a:off x="7162800" y="92106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xdr:nvSpPr>
        <xdr:cNvPr id="341" name="Isosceles Triangle 340">
          <a:extLst>
            <a:ext uri="{FF2B5EF4-FFF2-40B4-BE49-F238E27FC236}">
              <a16:creationId xmlns:a16="http://schemas.microsoft.com/office/drawing/2014/main" id="{00000000-0008-0000-0a00-000055010000}"/>
            </a:ext>
          </a:extLst>
        </xdr:cNvPr>
        <xdr:cNvSpPr/>
      </xdr:nvSpPr>
      <xdr:spPr>
        <a:xfrm>
          <a:off x="9067800" y="9210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xdr:nvSpPr>
        <xdr:cNvPr id="342" name="Isosceles Triangle 341">
          <a:extLst>
            <a:ext uri="{FF2B5EF4-FFF2-40B4-BE49-F238E27FC236}">
              <a16:creationId xmlns:a16="http://schemas.microsoft.com/office/drawing/2014/main" id="{00000000-0008-0000-0a00-000056010000}"/>
            </a:ext>
          </a:extLst>
        </xdr:cNvPr>
        <xdr:cNvSpPr/>
      </xdr:nvSpPr>
      <xdr:spPr>
        <a:xfrm>
          <a:off x="7162800" y="9210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xdr:nvSpPr>
        <xdr:cNvPr id="343" name="Isosceles Triangle 342">
          <a:extLst>
            <a:ext uri="{FF2B5EF4-FFF2-40B4-BE49-F238E27FC236}">
              <a16:creationId xmlns:a16="http://schemas.microsoft.com/office/drawing/2014/main" id="{00000000-0008-0000-0a00-000057010000}"/>
            </a:ext>
          </a:extLst>
        </xdr:cNvPr>
        <xdr:cNvSpPr/>
      </xdr:nvSpPr>
      <xdr:spPr>
        <a:xfrm>
          <a:off x="8115300" y="9210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xdr:nvSpPr>
        <xdr:cNvPr id="344" name="Isosceles Triangle 343">
          <a:extLst>
            <a:ext uri="{FF2B5EF4-FFF2-40B4-BE49-F238E27FC236}">
              <a16:creationId xmlns:a16="http://schemas.microsoft.com/office/drawing/2014/main" id="{00000000-0008-0000-0a00-000058010000}"/>
            </a:ext>
          </a:extLst>
        </xdr:cNvPr>
        <xdr:cNvSpPr/>
      </xdr:nvSpPr>
      <xdr:spPr>
        <a:xfrm>
          <a:off x="10020300" y="92106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xdr:nvSpPr>
        <xdr:cNvPr id="345" name="Isosceles Triangle 344">
          <a:extLst>
            <a:ext uri="{FF2B5EF4-FFF2-40B4-BE49-F238E27FC236}">
              <a16:creationId xmlns:a16="http://schemas.microsoft.com/office/drawing/2014/main" id="{00000000-0008-0000-0a00-000059010000}"/>
            </a:ext>
          </a:extLst>
        </xdr:cNvPr>
        <xdr:cNvSpPr/>
      </xdr:nvSpPr>
      <xdr:spPr>
        <a:xfrm>
          <a:off x="10020300" y="92106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xdr:nvSpPr>
        <xdr:cNvPr id="346" name="Isosceles Triangle 345">
          <a:extLst>
            <a:ext uri="{FF2B5EF4-FFF2-40B4-BE49-F238E27FC236}">
              <a16:creationId xmlns:a16="http://schemas.microsoft.com/office/drawing/2014/main" id="{00000000-0008-0000-0a00-00005a010000}"/>
            </a:ext>
          </a:extLst>
        </xdr:cNvPr>
        <xdr:cNvSpPr/>
      </xdr:nvSpPr>
      <xdr:spPr>
        <a:xfrm>
          <a:off x="10020300" y="92106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xdr:nvSpPr>
        <xdr:cNvPr id="347" name="Isosceles Triangle 346">
          <a:extLst>
            <a:ext uri="{FF2B5EF4-FFF2-40B4-BE49-F238E27FC236}">
              <a16:creationId xmlns:a16="http://schemas.microsoft.com/office/drawing/2014/main" id="{00000000-0008-0000-0a00-00005b010000}"/>
            </a:ext>
          </a:extLst>
        </xdr:cNvPr>
        <xdr:cNvSpPr/>
      </xdr:nvSpPr>
      <xdr:spPr>
        <a:xfrm>
          <a:off x="1219200" y="106013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xdr:nvSpPr>
        <xdr:cNvPr id="348" name="Isosceles Triangle 347">
          <a:extLst>
            <a:ext uri="{FF2B5EF4-FFF2-40B4-BE49-F238E27FC236}">
              <a16:creationId xmlns:a16="http://schemas.microsoft.com/office/drawing/2014/main" id="{00000000-0008-0000-0a00-00005c010000}"/>
            </a:ext>
          </a:extLst>
        </xdr:cNvPr>
        <xdr:cNvSpPr/>
      </xdr:nvSpPr>
      <xdr:spPr>
        <a:xfrm>
          <a:off x="24003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xdr:nvSpPr>
        <xdr:cNvPr id="349" name="Isosceles Triangle 348">
          <a:extLst>
            <a:ext uri="{FF2B5EF4-FFF2-40B4-BE49-F238E27FC236}">
              <a16:creationId xmlns:a16="http://schemas.microsoft.com/office/drawing/2014/main" id="{00000000-0008-0000-0a00-00005d010000}"/>
            </a:ext>
          </a:extLst>
        </xdr:cNvPr>
        <xdr:cNvSpPr/>
      </xdr:nvSpPr>
      <xdr:spPr>
        <a:xfrm>
          <a:off x="52578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xdr:nvSpPr>
        <xdr:cNvPr id="350" name="Isosceles Triangle 349">
          <a:extLst>
            <a:ext uri="{FF2B5EF4-FFF2-40B4-BE49-F238E27FC236}">
              <a16:creationId xmlns:a16="http://schemas.microsoft.com/office/drawing/2014/main" id="{00000000-0008-0000-0a00-00005e010000}"/>
            </a:ext>
          </a:extLst>
        </xdr:cNvPr>
        <xdr:cNvSpPr/>
      </xdr:nvSpPr>
      <xdr:spPr>
        <a:xfrm>
          <a:off x="12192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xdr:nvSpPr>
        <xdr:cNvPr id="351" name="Isosceles Triangle 350">
          <a:extLst>
            <a:ext uri="{FF2B5EF4-FFF2-40B4-BE49-F238E27FC236}">
              <a16:creationId xmlns:a16="http://schemas.microsoft.com/office/drawing/2014/main" id="{00000000-0008-0000-0a00-00005f010000}"/>
            </a:ext>
          </a:extLst>
        </xdr:cNvPr>
        <xdr:cNvSpPr/>
      </xdr:nvSpPr>
      <xdr:spPr>
        <a:xfrm>
          <a:off x="71628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xdr:nvSpPr>
        <xdr:cNvPr id="352" name="Isosceles Triangle 351">
          <a:extLst>
            <a:ext uri="{FF2B5EF4-FFF2-40B4-BE49-F238E27FC236}">
              <a16:creationId xmlns:a16="http://schemas.microsoft.com/office/drawing/2014/main" id="{00000000-0008-0000-0a00-000060010000}"/>
            </a:ext>
          </a:extLst>
        </xdr:cNvPr>
        <xdr:cNvSpPr/>
      </xdr:nvSpPr>
      <xdr:spPr>
        <a:xfrm>
          <a:off x="81153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xdr:nvSpPr>
        <xdr:cNvPr id="353" name="Isosceles Triangle 352">
          <a:extLst>
            <a:ext uri="{FF2B5EF4-FFF2-40B4-BE49-F238E27FC236}">
              <a16:creationId xmlns:a16="http://schemas.microsoft.com/office/drawing/2014/main" id="{00000000-0008-0000-0a00-000061010000}"/>
            </a:ext>
          </a:extLst>
        </xdr:cNvPr>
        <xdr:cNvSpPr/>
      </xdr:nvSpPr>
      <xdr:spPr>
        <a:xfrm>
          <a:off x="10020300" y="106013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xdr:nvSpPr>
        <xdr:cNvPr id="354" name="Isosceles Triangle 353">
          <a:extLst>
            <a:ext uri="{FF2B5EF4-FFF2-40B4-BE49-F238E27FC236}">
              <a16:creationId xmlns:a16="http://schemas.microsoft.com/office/drawing/2014/main" id="{00000000-0008-0000-0a00-000062010000}"/>
            </a:ext>
          </a:extLst>
        </xdr:cNvPr>
        <xdr:cNvSpPr/>
      </xdr:nvSpPr>
      <xdr:spPr>
        <a:xfrm>
          <a:off x="10020300" y="106013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xdr:nvSpPr>
        <xdr:cNvPr id="355" name="Isosceles Triangle 354">
          <a:extLst>
            <a:ext uri="{FF2B5EF4-FFF2-40B4-BE49-F238E27FC236}">
              <a16:creationId xmlns:a16="http://schemas.microsoft.com/office/drawing/2014/main" id="{00000000-0008-0000-0a00-000063010000}"/>
            </a:ext>
          </a:extLst>
        </xdr:cNvPr>
        <xdr:cNvSpPr/>
      </xdr:nvSpPr>
      <xdr:spPr>
        <a:xfrm>
          <a:off x="10020300" y="10601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xdr:nvSpPr>
        <xdr:cNvPr id="356" name="Isosceles Triangle 355">
          <a:extLst>
            <a:ext uri="{FF2B5EF4-FFF2-40B4-BE49-F238E27FC236}">
              <a16:creationId xmlns:a16="http://schemas.microsoft.com/office/drawing/2014/main" id="{00000000-0008-0000-0a00-000064010000}"/>
            </a:ext>
          </a:extLst>
        </xdr:cNvPr>
        <xdr:cNvSpPr/>
      </xdr:nvSpPr>
      <xdr:spPr>
        <a:xfrm>
          <a:off x="24003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xdr:nvSpPr>
        <xdr:cNvPr id="357" name="Isosceles Triangle 356">
          <a:extLst>
            <a:ext uri="{FF2B5EF4-FFF2-40B4-BE49-F238E27FC236}">
              <a16:creationId xmlns:a16="http://schemas.microsoft.com/office/drawing/2014/main" id="{00000000-0008-0000-0a00-000065010000}"/>
            </a:ext>
          </a:extLst>
        </xdr:cNvPr>
        <xdr:cNvSpPr/>
      </xdr:nvSpPr>
      <xdr:spPr>
        <a:xfrm>
          <a:off x="7162800" y="11991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xdr:nvSpPr>
        <xdr:cNvPr id="358" name="Isosceles Triangle 357">
          <a:extLst>
            <a:ext uri="{FF2B5EF4-FFF2-40B4-BE49-F238E27FC236}">
              <a16:creationId xmlns:a16="http://schemas.microsoft.com/office/drawing/2014/main" id="{00000000-0008-0000-0a00-000066010000}"/>
            </a:ext>
          </a:extLst>
        </xdr:cNvPr>
        <xdr:cNvSpPr/>
      </xdr:nvSpPr>
      <xdr:spPr>
        <a:xfrm>
          <a:off x="90678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xdr:nvSpPr>
        <xdr:cNvPr id="359" name="Isosceles Triangle 358">
          <a:extLst>
            <a:ext uri="{FF2B5EF4-FFF2-40B4-BE49-F238E27FC236}">
              <a16:creationId xmlns:a16="http://schemas.microsoft.com/office/drawing/2014/main" id="{00000000-0008-0000-0a00-000067010000}"/>
            </a:ext>
          </a:extLst>
        </xdr:cNvPr>
        <xdr:cNvSpPr/>
      </xdr:nvSpPr>
      <xdr:spPr>
        <a:xfrm>
          <a:off x="71628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xdr:nvSpPr>
        <xdr:cNvPr id="360" name="Isosceles Triangle 359">
          <a:extLst>
            <a:ext uri="{FF2B5EF4-FFF2-40B4-BE49-F238E27FC236}">
              <a16:creationId xmlns:a16="http://schemas.microsoft.com/office/drawing/2014/main" id="{00000000-0008-0000-0a00-000068010000}"/>
            </a:ext>
          </a:extLst>
        </xdr:cNvPr>
        <xdr:cNvSpPr/>
      </xdr:nvSpPr>
      <xdr:spPr>
        <a:xfrm>
          <a:off x="81153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xdr:nvSpPr>
        <xdr:cNvPr id="361" name="Isosceles Triangle 360">
          <a:extLst>
            <a:ext uri="{FF2B5EF4-FFF2-40B4-BE49-F238E27FC236}">
              <a16:creationId xmlns:a16="http://schemas.microsoft.com/office/drawing/2014/main" id="{00000000-0008-0000-0a00-000069010000}"/>
            </a:ext>
          </a:extLst>
        </xdr:cNvPr>
        <xdr:cNvSpPr/>
      </xdr:nvSpPr>
      <xdr:spPr>
        <a:xfrm>
          <a:off x="10020300" y="11991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xdr:nvSpPr>
        <xdr:cNvPr id="362" name="Isosceles Triangle 361">
          <a:extLst>
            <a:ext uri="{FF2B5EF4-FFF2-40B4-BE49-F238E27FC236}">
              <a16:creationId xmlns:a16="http://schemas.microsoft.com/office/drawing/2014/main" id="{00000000-0008-0000-0a00-00006a010000}"/>
            </a:ext>
          </a:extLst>
        </xdr:cNvPr>
        <xdr:cNvSpPr/>
      </xdr:nvSpPr>
      <xdr:spPr>
        <a:xfrm>
          <a:off x="10020300" y="11991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xdr:nvSpPr>
        <xdr:cNvPr id="363" name="Isosceles Triangle 362">
          <a:extLst>
            <a:ext uri="{FF2B5EF4-FFF2-40B4-BE49-F238E27FC236}">
              <a16:creationId xmlns:a16="http://schemas.microsoft.com/office/drawing/2014/main" id="{00000000-0008-0000-0a00-00006b010000}"/>
            </a:ext>
          </a:extLst>
        </xdr:cNvPr>
        <xdr:cNvSpPr/>
      </xdr:nvSpPr>
      <xdr:spPr>
        <a:xfrm>
          <a:off x="10020300" y="1199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xdr:nvSpPr>
        <xdr:cNvPr id="364" name="Isosceles Triangle 363">
          <a:extLst>
            <a:ext uri="{FF2B5EF4-FFF2-40B4-BE49-F238E27FC236}">
              <a16:creationId xmlns:a16="http://schemas.microsoft.com/office/drawing/2014/main" id="{00000000-0008-0000-0a00-00006c010000}"/>
            </a:ext>
          </a:extLst>
        </xdr:cNvPr>
        <xdr:cNvSpPr/>
      </xdr:nvSpPr>
      <xdr:spPr>
        <a:xfrm>
          <a:off x="2400300" y="13392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xdr:nvSpPr>
        <xdr:cNvPr id="365" name="Isosceles Triangle 364">
          <a:extLst>
            <a:ext uri="{FF2B5EF4-FFF2-40B4-BE49-F238E27FC236}">
              <a16:creationId xmlns:a16="http://schemas.microsoft.com/office/drawing/2014/main" id="{00000000-0008-0000-0a00-00006d010000}"/>
            </a:ext>
          </a:extLst>
        </xdr:cNvPr>
        <xdr:cNvSpPr/>
      </xdr:nvSpPr>
      <xdr:spPr>
        <a:xfrm>
          <a:off x="9067800" y="13392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xdr:nvSpPr>
        <xdr:cNvPr id="366" name="Isosceles Triangle 365">
          <a:extLst>
            <a:ext uri="{FF2B5EF4-FFF2-40B4-BE49-F238E27FC236}">
              <a16:creationId xmlns:a16="http://schemas.microsoft.com/office/drawing/2014/main" id="{00000000-0008-0000-0a00-00006e010000}"/>
            </a:ext>
          </a:extLst>
        </xdr:cNvPr>
        <xdr:cNvSpPr/>
      </xdr:nvSpPr>
      <xdr:spPr>
        <a:xfrm>
          <a:off x="10020300" y="133921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xdr:nvSpPr>
        <xdr:cNvPr id="367" name="Isosceles Triangle 366">
          <a:extLst>
            <a:ext uri="{FF2B5EF4-FFF2-40B4-BE49-F238E27FC236}">
              <a16:creationId xmlns:a16="http://schemas.microsoft.com/office/drawing/2014/main" id="{00000000-0008-0000-0a00-00006f010000}"/>
            </a:ext>
          </a:extLst>
        </xdr:cNvPr>
        <xdr:cNvSpPr/>
      </xdr:nvSpPr>
      <xdr:spPr>
        <a:xfrm>
          <a:off x="10020300" y="13392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xdr:nvSpPr>
        <xdr:cNvPr id="368" name="Isosceles Triangle 367">
          <a:extLst>
            <a:ext uri="{FF2B5EF4-FFF2-40B4-BE49-F238E27FC236}">
              <a16:creationId xmlns:a16="http://schemas.microsoft.com/office/drawing/2014/main" id="{00000000-0008-0000-0a00-000070010000}"/>
            </a:ext>
          </a:extLst>
        </xdr:cNvPr>
        <xdr:cNvSpPr/>
      </xdr:nvSpPr>
      <xdr:spPr>
        <a:xfrm>
          <a:off x="24003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xdr:nvSpPr>
        <xdr:cNvPr id="369" name="Isosceles Triangle 368">
          <a:extLst>
            <a:ext uri="{FF2B5EF4-FFF2-40B4-BE49-F238E27FC236}">
              <a16:creationId xmlns:a16="http://schemas.microsoft.com/office/drawing/2014/main" id="{00000000-0008-0000-0a00-000071010000}"/>
            </a:ext>
          </a:extLst>
        </xdr:cNvPr>
        <xdr:cNvSpPr/>
      </xdr:nvSpPr>
      <xdr:spPr>
        <a:xfrm>
          <a:off x="90678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xdr:nvSpPr>
        <xdr:cNvPr id="370" name="Isosceles Triangle 369">
          <a:extLst>
            <a:ext uri="{FF2B5EF4-FFF2-40B4-BE49-F238E27FC236}">
              <a16:creationId xmlns:a16="http://schemas.microsoft.com/office/drawing/2014/main" id="{00000000-0008-0000-0a00-000072010000}"/>
            </a:ext>
          </a:extLst>
        </xdr:cNvPr>
        <xdr:cNvSpPr/>
      </xdr:nvSpPr>
      <xdr:spPr>
        <a:xfrm>
          <a:off x="12192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xdr:nvSpPr>
        <xdr:cNvPr id="371" name="Isosceles Triangle 370">
          <a:extLst>
            <a:ext uri="{FF2B5EF4-FFF2-40B4-BE49-F238E27FC236}">
              <a16:creationId xmlns:a16="http://schemas.microsoft.com/office/drawing/2014/main" id="{00000000-0008-0000-0a00-000073010000}"/>
            </a:ext>
          </a:extLst>
        </xdr:cNvPr>
        <xdr:cNvSpPr/>
      </xdr:nvSpPr>
      <xdr:spPr>
        <a:xfrm>
          <a:off x="81153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xdr:nvSpPr>
        <xdr:cNvPr id="372" name="Isosceles Triangle 371">
          <a:extLst>
            <a:ext uri="{FF2B5EF4-FFF2-40B4-BE49-F238E27FC236}">
              <a16:creationId xmlns:a16="http://schemas.microsoft.com/office/drawing/2014/main" id="{00000000-0008-0000-0a00-000074010000}"/>
            </a:ext>
          </a:extLst>
        </xdr:cNvPr>
        <xdr:cNvSpPr/>
      </xdr:nvSpPr>
      <xdr:spPr>
        <a:xfrm>
          <a:off x="10020300" y="147828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xdr:nvSpPr>
        <xdr:cNvPr id="373" name="Isosceles Triangle 372">
          <a:extLst>
            <a:ext uri="{FF2B5EF4-FFF2-40B4-BE49-F238E27FC236}">
              <a16:creationId xmlns:a16="http://schemas.microsoft.com/office/drawing/2014/main" id="{00000000-0008-0000-0a00-000075010000}"/>
            </a:ext>
          </a:extLst>
        </xdr:cNvPr>
        <xdr:cNvSpPr/>
      </xdr:nvSpPr>
      <xdr:spPr>
        <a:xfrm>
          <a:off x="10020300" y="147828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xdr:nvSpPr>
        <xdr:cNvPr id="374" name="Isosceles Triangle 373">
          <a:extLst>
            <a:ext uri="{FF2B5EF4-FFF2-40B4-BE49-F238E27FC236}">
              <a16:creationId xmlns:a16="http://schemas.microsoft.com/office/drawing/2014/main" id="{00000000-0008-0000-0a00-000076010000}"/>
            </a:ext>
          </a:extLst>
        </xdr:cNvPr>
        <xdr:cNvSpPr/>
      </xdr:nvSpPr>
      <xdr:spPr>
        <a:xfrm>
          <a:off x="24003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xdr:nvSpPr>
        <xdr:cNvPr id="375" name="Isosceles Triangle 374">
          <a:extLst>
            <a:ext uri="{FF2B5EF4-FFF2-40B4-BE49-F238E27FC236}">
              <a16:creationId xmlns:a16="http://schemas.microsoft.com/office/drawing/2014/main" id="{00000000-0008-0000-0a00-000077010000}"/>
            </a:ext>
          </a:extLst>
        </xdr:cNvPr>
        <xdr:cNvSpPr/>
      </xdr:nvSpPr>
      <xdr:spPr>
        <a:xfrm>
          <a:off x="12192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xdr:nvSpPr>
        <xdr:cNvPr id="376" name="Isosceles Triangle 375">
          <a:extLst>
            <a:ext uri="{FF2B5EF4-FFF2-40B4-BE49-F238E27FC236}">
              <a16:creationId xmlns:a16="http://schemas.microsoft.com/office/drawing/2014/main" id="{00000000-0008-0000-0a00-000078010000}"/>
            </a:ext>
          </a:extLst>
        </xdr:cNvPr>
        <xdr:cNvSpPr/>
      </xdr:nvSpPr>
      <xdr:spPr>
        <a:xfrm>
          <a:off x="71628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xdr:nvSpPr>
        <xdr:cNvPr id="377" name="Isosceles Triangle 376">
          <a:extLst>
            <a:ext uri="{FF2B5EF4-FFF2-40B4-BE49-F238E27FC236}">
              <a16:creationId xmlns:a16="http://schemas.microsoft.com/office/drawing/2014/main" id="{00000000-0008-0000-0a00-000079010000}"/>
            </a:ext>
          </a:extLst>
        </xdr:cNvPr>
        <xdr:cNvSpPr/>
      </xdr:nvSpPr>
      <xdr:spPr>
        <a:xfrm>
          <a:off x="81153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xdr:nvSpPr>
        <xdr:cNvPr id="378" name="Isosceles Triangle 377">
          <a:extLst>
            <a:ext uri="{FF2B5EF4-FFF2-40B4-BE49-F238E27FC236}">
              <a16:creationId xmlns:a16="http://schemas.microsoft.com/office/drawing/2014/main" id="{00000000-0008-0000-0a00-00007a010000}"/>
            </a:ext>
          </a:extLst>
        </xdr:cNvPr>
        <xdr:cNvSpPr/>
      </xdr:nvSpPr>
      <xdr:spPr>
        <a:xfrm>
          <a:off x="10020300" y="16182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xdr:nvSpPr>
        <xdr:cNvPr id="379" name="Isosceles Triangle 378">
          <a:extLst>
            <a:ext uri="{FF2B5EF4-FFF2-40B4-BE49-F238E27FC236}">
              <a16:creationId xmlns:a16="http://schemas.microsoft.com/office/drawing/2014/main" id="{00000000-0008-0000-0a00-00007b010000}"/>
            </a:ext>
          </a:extLst>
        </xdr:cNvPr>
        <xdr:cNvSpPr/>
      </xdr:nvSpPr>
      <xdr:spPr>
        <a:xfrm>
          <a:off x="10020300" y="16182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xdr:nvSpPr>
        <xdr:cNvPr id="380" name="Isosceles Triangle 379">
          <a:extLst>
            <a:ext uri="{FF2B5EF4-FFF2-40B4-BE49-F238E27FC236}">
              <a16:creationId xmlns:a16="http://schemas.microsoft.com/office/drawing/2014/main" id="{00000000-0008-0000-0a00-00007c010000}"/>
            </a:ext>
          </a:extLst>
        </xdr:cNvPr>
        <xdr:cNvSpPr/>
      </xdr:nvSpPr>
      <xdr:spPr>
        <a:xfrm>
          <a:off x="24003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xdr:nvSpPr>
        <xdr:cNvPr id="381" name="Isosceles Triangle 380">
          <a:extLst>
            <a:ext uri="{FF2B5EF4-FFF2-40B4-BE49-F238E27FC236}">
              <a16:creationId xmlns:a16="http://schemas.microsoft.com/office/drawing/2014/main" id="{00000000-0008-0000-0a00-00007d010000}"/>
            </a:ext>
          </a:extLst>
        </xdr:cNvPr>
        <xdr:cNvSpPr/>
      </xdr:nvSpPr>
      <xdr:spPr>
        <a:xfrm>
          <a:off x="43053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xdr:nvSpPr>
        <xdr:cNvPr id="382" name="Isosceles Triangle 381">
          <a:extLst>
            <a:ext uri="{FF2B5EF4-FFF2-40B4-BE49-F238E27FC236}">
              <a16:creationId xmlns:a16="http://schemas.microsoft.com/office/drawing/2014/main" id="{00000000-0008-0000-0a00-00007e010000}"/>
            </a:ext>
          </a:extLst>
        </xdr:cNvPr>
        <xdr:cNvSpPr/>
      </xdr:nvSpPr>
      <xdr:spPr>
        <a:xfrm>
          <a:off x="52578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xdr:nvSpPr>
        <xdr:cNvPr id="383" name="Isosceles Triangle 382">
          <a:extLst>
            <a:ext uri="{FF2B5EF4-FFF2-40B4-BE49-F238E27FC236}">
              <a16:creationId xmlns:a16="http://schemas.microsoft.com/office/drawing/2014/main" id="{00000000-0008-0000-0a00-00007f010000}"/>
            </a:ext>
          </a:extLst>
        </xdr:cNvPr>
        <xdr:cNvSpPr/>
      </xdr:nvSpPr>
      <xdr:spPr>
        <a:xfrm>
          <a:off x="62103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xdr:nvSpPr>
        <xdr:cNvPr id="384" name="Isosceles Triangle 383">
          <a:extLst>
            <a:ext uri="{FF2B5EF4-FFF2-40B4-BE49-F238E27FC236}">
              <a16:creationId xmlns:a16="http://schemas.microsoft.com/office/drawing/2014/main" id="{00000000-0008-0000-0a00-000080010000}"/>
            </a:ext>
          </a:extLst>
        </xdr:cNvPr>
        <xdr:cNvSpPr/>
      </xdr:nvSpPr>
      <xdr:spPr>
        <a:xfrm>
          <a:off x="90678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xdr:nvSpPr>
        <xdr:cNvPr id="385" name="Isosceles Triangle 384">
          <a:extLst>
            <a:ext uri="{FF2B5EF4-FFF2-40B4-BE49-F238E27FC236}">
              <a16:creationId xmlns:a16="http://schemas.microsoft.com/office/drawing/2014/main" id="{00000000-0008-0000-0a00-000081010000}"/>
            </a:ext>
          </a:extLst>
        </xdr:cNvPr>
        <xdr:cNvSpPr/>
      </xdr:nvSpPr>
      <xdr:spPr>
        <a:xfrm>
          <a:off x="71628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xdr:nvSpPr>
        <xdr:cNvPr id="386" name="Isosceles Triangle 385">
          <a:extLst>
            <a:ext uri="{FF2B5EF4-FFF2-40B4-BE49-F238E27FC236}">
              <a16:creationId xmlns:a16="http://schemas.microsoft.com/office/drawing/2014/main" id="{00000000-0008-0000-0a00-000082010000}"/>
            </a:ext>
          </a:extLst>
        </xdr:cNvPr>
        <xdr:cNvSpPr/>
      </xdr:nvSpPr>
      <xdr:spPr>
        <a:xfrm>
          <a:off x="10020300" y="175736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xdr:nvSpPr>
        <xdr:cNvPr id="387" name="Isosceles Triangle 386">
          <a:extLst>
            <a:ext uri="{FF2B5EF4-FFF2-40B4-BE49-F238E27FC236}">
              <a16:creationId xmlns:a16="http://schemas.microsoft.com/office/drawing/2014/main" id="{00000000-0008-0000-0a00-000083010000}"/>
            </a:ext>
          </a:extLst>
        </xdr:cNvPr>
        <xdr:cNvSpPr/>
      </xdr:nvSpPr>
      <xdr:spPr>
        <a:xfrm>
          <a:off x="10020300" y="175736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xdr:nvSpPr>
        <xdr:cNvPr id="388" name="Isosceles Triangle 387">
          <a:extLst>
            <a:ext uri="{FF2B5EF4-FFF2-40B4-BE49-F238E27FC236}">
              <a16:creationId xmlns:a16="http://schemas.microsoft.com/office/drawing/2014/main" id="{00000000-0008-0000-0a00-000084010000}"/>
            </a:ext>
          </a:extLst>
        </xdr:cNvPr>
        <xdr:cNvSpPr/>
      </xdr:nvSpPr>
      <xdr:spPr>
        <a:xfrm>
          <a:off x="2400300" y="189642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xdr:nvSpPr>
        <xdr:cNvPr id="389" name="Isosceles Triangle 388">
          <a:extLst>
            <a:ext uri="{FF2B5EF4-FFF2-40B4-BE49-F238E27FC236}">
              <a16:creationId xmlns:a16="http://schemas.microsoft.com/office/drawing/2014/main" id="{00000000-0008-0000-0a00-000085010000}"/>
            </a:ext>
          </a:extLst>
        </xdr:cNvPr>
        <xdr:cNvSpPr/>
      </xdr:nvSpPr>
      <xdr:spPr>
        <a:xfrm>
          <a:off x="5257800" y="189642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6810375" y="17830800"/>
          <a:ext cx="200025" cy="276225"/>
        </a:xfrm>
        <a:prstGeom prst="line"/>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4895850" y="2000250"/>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6743700" y="3238500"/>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009900" y="8248650"/>
          <a:ext cx="266700" cy="2762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4800600" y="8201025"/>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5934075" y="8239125"/>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819275" y="945832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6734175" y="9410700"/>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9610725" y="947737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0668000" y="9486900"/>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781175" y="10858500"/>
          <a:ext cx="266700" cy="2762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2914650" y="10801350"/>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4781550" y="10820400"/>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5781675" y="10810875"/>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7705725" y="10820400"/>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2914650" y="1222057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0763250" y="1363027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3981450" y="1507807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5886450" y="1505902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6819900" y="1503997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3829050" y="16402050"/>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8610600" y="17792700"/>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0648950" y="17849850"/>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733550" y="1919287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2914650" y="19183350"/>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4943475" y="1919287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6686550" y="19192875"/>
          <a:ext cx="257175" cy="295275"/>
        </a:xfrm>
        <a:prstGeom prst="line"/>
      </xdr:spPr>
      <xdr:style>
        <a:lnRef idx="3">
          <a:schemeClr val="tx1"/>
        </a:lnRef>
        <a:fillRef idx="0">
          <a:schemeClr val="tx1"/>
        </a:fillRef>
        <a:effectRef idx="2">
          <a:schemeClr val="tx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7658100" y="19192875"/>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733550" y="2060257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2914650" y="20583525"/>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4953000" y="20554950"/>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6762750" y="2058352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0620375" y="19202400"/>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733550" y="2182177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4829175" y="21802725"/>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6838950" y="21869400"/>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2886075" y="23060025"/>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7715250" y="21850350"/>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0677525" y="2185987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7820025" y="23088600"/>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9601200" y="2307907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6705600" y="24269700"/>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8743950" y="2429827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7810500" y="24326850"/>
          <a:ext cx="266700" cy="2762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38250" y="2000250"/>
          <a:ext cx="495300" cy="3429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266825" y="2019300"/>
          <a:ext cx="428625"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362325" y="2009775"/>
          <a:ext cx="466725"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362325" y="1971675"/>
          <a:ext cx="476250" cy="3238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3924300" y="2000250"/>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771650" y="3238500"/>
          <a:ext cx="266700" cy="304800"/>
        </a:xfrm>
        <a:prstGeom prst="line"/>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7762875" y="9467850"/>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8686800" y="9467850"/>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7696200" y="1222057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0563225" y="1223962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0601325" y="1643062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9553575" y="1919287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3867150" y="20564475"/>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2905125" y="2180272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8601075" y="2182177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5619750" y="12344400"/>
          <a:ext cx="495300"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3829050" y="15125700"/>
          <a:ext cx="476250"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9544050" y="16516350"/>
          <a:ext cx="485775"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6715125" y="19307175"/>
          <a:ext cx="466725"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10</xdr:col>
      <xdr:colOff>0</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4781550" y="21974175"/>
          <a:ext cx="476250"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6715125" y="24479250"/>
          <a:ext cx="466725"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7620000" y="24403050"/>
          <a:ext cx="495300"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20</xdr:col>
      <xdr:colOff>0</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9544050" y="24450675"/>
          <a:ext cx="476250"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rrowheads="1" noChangeAspect="1"/>
        </xdr:cNvPicPr>
      </xdr:nvPicPr>
      <xdr:blipFill>
        <a:blip r:embed="rId1">
          <a:extLst>
            <a:ext uri="{28A0092B-C50C-407E-A947-70E740481C1C}">
              <a14:useLocalDpi xmlns:a14="http://schemas.microsoft.com/office/drawing/2010/main"/>
            </a:ext>
          </a:extLst>
        </a:blip>
        <a:stretch>
          <a:fillRect/>
        </a:stretch>
      </xdr:blipFill>
      <xdr:spPr>
        <a:xfrm>
          <a:off x="5781675" y="24288750"/>
          <a:ext cx="314325" cy="3238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xdr:nvSpPr>
        <xdr:cNvPr id="498" name="Parallelogram 497">
          <a:extLst>
            <a:ext uri="{FF2B5EF4-FFF2-40B4-BE49-F238E27FC236}">
              <a16:creationId xmlns:a16="http://schemas.microsoft.com/office/drawing/2014/main" id="{00000000-0008-0000-0a00-0000f2010000}"/>
            </a:ext>
          </a:extLst>
        </xdr:cNvPr>
        <xdr:cNvSpPr/>
      </xdr:nvSpPr>
      <xdr:spPr>
        <a:xfrm rot="1440000">
          <a:off x="7724775" y="23040975"/>
          <a:ext cx="190500" cy="304800"/>
        </a:xfrm>
        <a:prstGeom prst="parallelogram"/>
      </xdr:spPr>
      <xdr:style>
        <a:lnRef idx="2">
          <a:schemeClr val="tx1">
            <a:shade val="50000"/>
          </a:schemeClr>
        </a:lnRef>
        <a:fillRef idx="1">
          <a:schemeClr val="tx1"/>
        </a:fillRef>
        <a:effectRef idx="0">
          <a:schemeClr val="tx1"/>
        </a:effectRef>
        <a:fontRef idx="minor">
          <a:schemeClr val="bg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6648450" y="17907000"/>
          <a:ext cx="495300"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7724775" y="23040975"/>
          <a:ext cx="200025" cy="266700"/>
        </a:xfrm>
        <a:prstGeom prst="line"/>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4781550" y="21974175"/>
          <a:ext cx="200025" cy="276225"/>
        </a:xfrm>
        <a:prstGeom prst="line"/>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1571625" y="10963275"/>
          <a:ext cx="495300"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20</xdr:col>
      <xdr:colOff>0</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9544050" y="8296275"/>
          <a:ext cx="476250" cy="666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6696075" y="4638675"/>
          <a:ext cx="466725" cy="7620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6743700" y="3390900"/>
          <a:ext cx="466725"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8</xdr:col>
      <xdr:colOff>0</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3829050" y="3390900"/>
          <a:ext cx="476250"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13</xdr:col>
      <xdr:colOff>0</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6200775" y="68284725"/>
          <a:ext cx="485775" cy="666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rot="2805195" flipH="1">
          <a:off x="8620125" y="69675375"/>
          <a:ext cx="409575" cy="11430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rot="2805195" flipH="1">
          <a:off x="2933700" y="3371850"/>
          <a:ext cx="409575"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xdr:nvSpPr>
        <xdr:cNvPr id="511" name="Flowchart: Magnetic Disk 510">
          <a:extLst>
            <a:ext uri="{FF2B5EF4-FFF2-40B4-BE49-F238E27FC236}">
              <a16:creationId xmlns:a16="http://schemas.microsoft.com/office/drawing/2014/main" id="{00000000-0008-0000-0a00-0000ff010000}"/>
            </a:ext>
          </a:extLst>
        </xdr:cNvPr>
        <xdr:cNvSpPr/>
      </xdr:nvSpPr>
      <xdr:spPr>
        <a:xfrm>
          <a:off x="4486275" y="68760975"/>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xdr:nvSpPr>
        <xdr:cNvPr id="512" name="Flowchart: Magnetic Disk 511">
          <a:extLst>
            <a:ext uri="{FF2B5EF4-FFF2-40B4-BE49-F238E27FC236}">
              <a16:creationId xmlns:a16="http://schemas.microsoft.com/office/drawing/2014/main" id="{00000000-0008-0000-0a00-000000020000}"/>
            </a:ext>
          </a:extLst>
        </xdr:cNvPr>
        <xdr:cNvSpPr/>
      </xdr:nvSpPr>
      <xdr:spPr>
        <a:xfrm>
          <a:off x="3190875" y="8372475"/>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xdr:nvSpPr>
        <xdr:cNvPr id="513" name="Flowchart: Magnetic Disk 512">
          <a:extLst>
            <a:ext uri="{FF2B5EF4-FFF2-40B4-BE49-F238E27FC236}">
              <a16:creationId xmlns:a16="http://schemas.microsoft.com/office/drawing/2014/main" id="{00000000-0008-0000-0a00-000001020000}"/>
            </a:ext>
          </a:extLst>
        </xdr:cNvPr>
        <xdr:cNvSpPr/>
      </xdr:nvSpPr>
      <xdr:spPr>
        <a:xfrm>
          <a:off x="9896475" y="8420100"/>
          <a:ext cx="123825"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xdr:nvSpPr>
        <xdr:cNvPr id="514" name="Flowchart: Magnetic Disk 513">
          <a:extLst>
            <a:ext uri="{FF2B5EF4-FFF2-40B4-BE49-F238E27FC236}">
              <a16:creationId xmlns:a16="http://schemas.microsoft.com/office/drawing/2014/main" id="{00000000-0008-0000-0a00-000002020000}"/>
            </a:ext>
          </a:extLst>
        </xdr:cNvPr>
        <xdr:cNvSpPr/>
      </xdr:nvSpPr>
      <xdr:spPr>
        <a:xfrm>
          <a:off x="6877050" y="13735050"/>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xdr:nvSpPr>
        <xdr:cNvPr id="515" name="Flowchart: Magnetic Disk 514">
          <a:extLst>
            <a:ext uri="{FF2B5EF4-FFF2-40B4-BE49-F238E27FC236}">
              <a16:creationId xmlns:a16="http://schemas.microsoft.com/office/drawing/2014/main" id="{00000000-0008-0000-0a00-000003020000}"/>
            </a:ext>
          </a:extLst>
        </xdr:cNvPr>
        <xdr:cNvSpPr/>
      </xdr:nvSpPr>
      <xdr:spPr>
        <a:xfrm>
          <a:off x="7848600" y="15097125"/>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xdr:nvSpPr>
        <xdr:cNvPr id="516" name="Flowchart: Magnetic Disk 515">
          <a:extLst>
            <a:ext uri="{FF2B5EF4-FFF2-40B4-BE49-F238E27FC236}">
              <a16:creationId xmlns:a16="http://schemas.microsoft.com/office/drawing/2014/main" id="{00000000-0008-0000-0a00-000004020000}"/>
            </a:ext>
          </a:extLst>
        </xdr:cNvPr>
        <xdr:cNvSpPr/>
      </xdr:nvSpPr>
      <xdr:spPr>
        <a:xfrm>
          <a:off x="9667875" y="15039975"/>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xdr:nvSpPr>
        <xdr:cNvPr id="517" name="Flowchart: Magnetic Disk 516">
          <a:extLst>
            <a:ext uri="{FF2B5EF4-FFF2-40B4-BE49-F238E27FC236}">
              <a16:creationId xmlns:a16="http://schemas.microsoft.com/office/drawing/2014/main" id="{00000000-0008-0000-0a00-000005020000}"/>
            </a:ext>
          </a:extLst>
        </xdr:cNvPr>
        <xdr:cNvSpPr/>
      </xdr:nvSpPr>
      <xdr:spPr>
        <a:xfrm>
          <a:off x="8886825" y="16563975"/>
          <a:ext cx="133350" cy="15240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xdr:nvSpPr>
        <xdr:cNvPr id="518" name="Flowchart: Magnetic Disk 517">
          <a:extLst>
            <a:ext uri="{FF2B5EF4-FFF2-40B4-BE49-F238E27FC236}">
              <a16:creationId xmlns:a16="http://schemas.microsoft.com/office/drawing/2014/main" id="{00000000-0008-0000-0a00-000006020000}"/>
            </a:ext>
          </a:extLst>
        </xdr:cNvPr>
        <xdr:cNvSpPr/>
      </xdr:nvSpPr>
      <xdr:spPr>
        <a:xfrm>
          <a:off x="9858375" y="19345275"/>
          <a:ext cx="133350" cy="152400"/>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xdr:nvSpPr>
        <xdr:cNvPr id="519" name="Flowchart: Magnetic Disk 518">
          <a:extLst>
            <a:ext uri="{FF2B5EF4-FFF2-40B4-BE49-F238E27FC236}">
              <a16:creationId xmlns:a16="http://schemas.microsoft.com/office/drawing/2014/main" id="{00000000-0008-0000-0a00-000007020000}"/>
            </a:ext>
          </a:extLst>
        </xdr:cNvPr>
        <xdr:cNvSpPr/>
      </xdr:nvSpPr>
      <xdr:spPr>
        <a:xfrm>
          <a:off x="2190750" y="20764500"/>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r>
            <a:rPr lang="en-IN" sz="1100" kern="1200">
              <a:solidFill>
                <a:schemeClr val="tx1"/>
              </a:solidFill>
            </a:rPr>
            <a:t>2</a:t>
          </a:r>
        </a:p>
      </xdr:txBody>
    </xdr:sp>
    <xdr:clientData/>
  </xdr:twoCellAnchor>
  <xdr:twoCellAnchor>
    <xdr:from>
      <xdr:col>21</xdr:col>
      <xdr:colOff>408215</xdr:colOff>
      <xdr:row>123</xdr:row>
      <xdr:rowOff>25919</xdr:rowOff>
    </xdr:from>
    <xdr:to>
      <xdr:col>21</xdr:col>
      <xdr:colOff>537807</xdr:colOff>
      <xdr:row>124</xdr:row>
      <xdr:rowOff>19440</xdr:rowOff>
    </xdr:to>
    <xdr:sp>
      <xdr:nvSpPr>
        <xdr:cNvPr id="520" name="Flowchart: Magnetic Disk 519">
          <a:extLst>
            <a:ext uri="{FF2B5EF4-FFF2-40B4-BE49-F238E27FC236}">
              <a16:creationId xmlns:a16="http://schemas.microsoft.com/office/drawing/2014/main" id="{00000000-0008-0000-0a00-000008020000}"/>
            </a:ext>
          </a:extLst>
        </xdr:cNvPr>
        <xdr:cNvSpPr/>
      </xdr:nvSpPr>
      <xdr:spPr>
        <a:xfrm>
          <a:off x="10906125" y="19373850"/>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xdr:nvSpPr>
        <xdr:cNvPr id="521" name="Flowchart: Magnetic Disk 520">
          <a:extLst>
            <a:ext uri="{FF2B5EF4-FFF2-40B4-BE49-F238E27FC236}">
              <a16:creationId xmlns:a16="http://schemas.microsoft.com/office/drawing/2014/main" id="{00000000-0008-0000-0a00-000009020000}"/>
            </a:ext>
          </a:extLst>
        </xdr:cNvPr>
        <xdr:cNvSpPr/>
      </xdr:nvSpPr>
      <xdr:spPr>
        <a:xfrm>
          <a:off x="4162425" y="20745450"/>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xdr:nvSpPr>
        <xdr:cNvPr id="522" name="Flowchart: Magnetic Disk 521">
          <a:extLst>
            <a:ext uri="{FF2B5EF4-FFF2-40B4-BE49-F238E27FC236}">
              <a16:creationId xmlns:a16="http://schemas.microsoft.com/office/drawing/2014/main" id="{00000000-0008-0000-0a00-00000a020000}"/>
            </a:ext>
          </a:extLst>
        </xdr:cNvPr>
        <xdr:cNvSpPr/>
      </xdr:nvSpPr>
      <xdr:spPr>
        <a:xfrm>
          <a:off x="4857750" y="20640675"/>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xdr:nvSpPr>
        <xdr:cNvPr id="523" name="Flowchart: Magnetic Disk 522">
          <a:extLst>
            <a:ext uri="{FF2B5EF4-FFF2-40B4-BE49-F238E27FC236}">
              <a16:creationId xmlns:a16="http://schemas.microsoft.com/office/drawing/2014/main" id="{00000000-0008-0000-0a00-00000b020000}"/>
            </a:ext>
          </a:extLst>
        </xdr:cNvPr>
        <xdr:cNvSpPr/>
      </xdr:nvSpPr>
      <xdr:spPr>
        <a:xfrm>
          <a:off x="6724650" y="20593050"/>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xdr:nvSpPr>
        <xdr:cNvPr id="537" name="Flowchart: Predefined Process 536">
          <a:extLst>
            <a:ext uri="{FF2B5EF4-FFF2-40B4-BE49-F238E27FC236}">
              <a16:creationId xmlns:a16="http://schemas.microsoft.com/office/drawing/2014/main" id="{00000000-0008-0000-0a00-000019020000}"/>
            </a:ext>
          </a:extLst>
        </xdr:cNvPr>
        <xdr:cNvSpPr/>
      </xdr:nvSpPr>
      <xdr:spPr>
        <a:xfrm>
          <a:off x="8743950" y="6856095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xdr:nvSpPr>
        <xdr:cNvPr id="538" name="Flowchart: Predefined Process 537">
          <a:extLst>
            <a:ext uri="{FF2B5EF4-FFF2-40B4-BE49-F238E27FC236}">
              <a16:creationId xmlns:a16="http://schemas.microsoft.com/office/drawing/2014/main" id="{00000000-0008-0000-0a00-00001a020000}"/>
            </a:ext>
          </a:extLst>
        </xdr:cNvPr>
        <xdr:cNvSpPr/>
      </xdr:nvSpPr>
      <xdr:spPr>
        <a:xfrm>
          <a:off x="4038600" y="227647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xdr:nvSpPr>
        <xdr:cNvPr id="539" name="Flowchart: Predefined Process 538">
          <a:extLst>
            <a:ext uri="{FF2B5EF4-FFF2-40B4-BE49-F238E27FC236}">
              <a16:creationId xmlns:a16="http://schemas.microsoft.com/office/drawing/2014/main" id="{00000000-0008-0000-0a00-00001b020000}"/>
            </a:ext>
          </a:extLst>
        </xdr:cNvPr>
        <xdr:cNvSpPr/>
      </xdr:nvSpPr>
      <xdr:spPr>
        <a:xfrm>
          <a:off x="5019675" y="229552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xdr:nvSpPr>
        <xdr:cNvPr id="540" name="Flowchart: Predefined Process 539">
          <a:extLst>
            <a:ext uri="{FF2B5EF4-FFF2-40B4-BE49-F238E27FC236}">
              <a16:creationId xmlns:a16="http://schemas.microsoft.com/office/drawing/2014/main" id="{00000000-0008-0000-0a00-00001c020000}"/>
            </a:ext>
          </a:extLst>
        </xdr:cNvPr>
        <xdr:cNvSpPr/>
      </xdr:nvSpPr>
      <xdr:spPr>
        <a:xfrm>
          <a:off x="6838950" y="203835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xdr:nvSpPr>
        <xdr:cNvPr id="541" name="Flowchart: Predefined Process 540">
          <a:extLst>
            <a:ext uri="{FF2B5EF4-FFF2-40B4-BE49-F238E27FC236}">
              <a16:creationId xmlns:a16="http://schemas.microsoft.com/office/drawing/2014/main" id="{00000000-0008-0000-0a00-00001d020000}"/>
            </a:ext>
          </a:extLst>
        </xdr:cNvPr>
        <xdr:cNvSpPr/>
      </xdr:nvSpPr>
      <xdr:spPr>
        <a:xfrm>
          <a:off x="7753350" y="202882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xdr:nvSpPr>
        <xdr:cNvPr id="542" name="Flowchart: Predefined Process 541">
          <a:extLst>
            <a:ext uri="{FF2B5EF4-FFF2-40B4-BE49-F238E27FC236}">
              <a16:creationId xmlns:a16="http://schemas.microsoft.com/office/drawing/2014/main" id="{00000000-0008-0000-0a00-00001e020000}"/>
            </a:ext>
          </a:extLst>
        </xdr:cNvPr>
        <xdr:cNvSpPr/>
      </xdr:nvSpPr>
      <xdr:spPr>
        <a:xfrm>
          <a:off x="10706100" y="3295650"/>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xdr:nvSpPr>
        <xdr:cNvPr id="543" name="Flowchart: Predefined Process 542">
          <a:extLst>
            <a:ext uri="{FF2B5EF4-FFF2-40B4-BE49-F238E27FC236}">
              <a16:creationId xmlns:a16="http://schemas.microsoft.com/office/drawing/2014/main" id="{00000000-0008-0000-0a00-00001f020000}"/>
            </a:ext>
          </a:extLst>
        </xdr:cNvPr>
        <xdr:cNvSpPr/>
      </xdr:nvSpPr>
      <xdr:spPr>
        <a:xfrm>
          <a:off x="3133725" y="4600575"/>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xdr:nvSpPr>
        <xdr:cNvPr id="544" name="Flowchart: Predefined Process 543">
          <a:extLst>
            <a:ext uri="{FF2B5EF4-FFF2-40B4-BE49-F238E27FC236}">
              <a16:creationId xmlns:a16="http://schemas.microsoft.com/office/drawing/2014/main" id="{00000000-0008-0000-0a00-000020020000}"/>
            </a:ext>
          </a:extLst>
        </xdr:cNvPr>
        <xdr:cNvSpPr/>
      </xdr:nvSpPr>
      <xdr:spPr>
        <a:xfrm>
          <a:off x="10772775" y="4562475"/>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xdr:nvSpPr>
        <xdr:cNvPr id="545" name="Flowchart: Predefined Process 544">
          <a:extLst>
            <a:ext uri="{FF2B5EF4-FFF2-40B4-BE49-F238E27FC236}">
              <a16:creationId xmlns:a16="http://schemas.microsoft.com/office/drawing/2014/main" id="{00000000-0008-0000-0a00-000021020000}"/>
            </a:ext>
          </a:extLst>
        </xdr:cNvPr>
        <xdr:cNvSpPr/>
      </xdr:nvSpPr>
      <xdr:spPr>
        <a:xfrm>
          <a:off x="5010150" y="839152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xdr:nvSpPr>
        <xdr:cNvPr id="546" name="Flowchart: Predefined Process 545">
          <a:extLst>
            <a:ext uri="{FF2B5EF4-FFF2-40B4-BE49-F238E27FC236}">
              <a16:creationId xmlns:a16="http://schemas.microsoft.com/office/drawing/2014/main" id="{00000000-0008-0000-0a00-000022020000}"/>
            </a:ext>
          </a:extLst>
        </xdr:cNvPr>
        <xdr:cNvSpPr/>
      </xdr:nvSpPr>
      <xdr:spPr>
        <a:xfrm>
          <a:off x="2133600" y="9591675"/>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xdr:nvSpPr>
        <xdr:cNvPr id="547" name="Flowchart: Predefined Process 546">
          <a:extLst>
            <a:ext uri="{FF2B5EF4-FFF2-40B4-BE49-F238E27FC236}">
              <a16:creationId xmlns:a16="http://schemas.microsoft.com/office/drawing/2014/main" id="{00000000-0008-0000-0a00-000023020000}"/>
            </a:ext>
          </a:extLst>
        </xdr:cNvPr>
        <xdr:cNvSpPr/>
      </xdr:nvSpPr>
      <xdr:spPr>
        <a:xfrm>
          <a:off x="3952875" y="9486900"/>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r>
            <a:rPr lang="en-IN" sz="1100" kern="1200">
              <a:solidFill>
                <a:schemeClr val="tx1"/>
              </a:solidFill>
            </a:rPr>
            <a:t>2  </a:t>
          </a:r>
        </a:p>
      </xdr:txBody>
    </xdr:sp>
    <xdr:clientData/>
  </xdr:twoCellAnchor>
  <xdr:twoCellAnchor>
    <xdr:from>
      <xdr:col>11</xdr:col>
      <xdr:colOff>149031</xdr:colOff>
      <xdr:row>59</xdr:row>
      <xdr:rowOff>58317</xdr:rowOff>
    </xdr:from>
    <xdr:to>
      <xdr:col>11</xdr:col>
      <xdr:colOff>362857</xdr:colOff>
      <xdr:row>61</xdr:row>
      <xdr:rowOff>6480</xdr:rowOff>
    </xdr:to>
    <xdr:sp>
      <xdr:nvSpPr>
        <xdr:cNvPr id="548" name="Flowchart: Predefined Process 547">
          <a:extLst>
            <a:ext uri="{FF2B5EF4-FFF2-40B4-BE49-F238E27FC236}">
              <a16:creationId xmlns:a16="http://schemas.microsoft.com/office/drawing/2014/main" id="{00000000-0008-0000-0a00-000024020000}"/>
            </a:ext>
          </a:extLst>
        </xdr:cNvPr>
        <xdr:cNvSpPr/>
      </xdr:nvSpPr>
      <xdr:spPr>
        <a:xfrm>
          <a:off x="5886450" y="9496425"/>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xdr:nvSpPr>
        <xdr:cNvPr id="549" name="Flowchart: Predefined Process 548">
          <a:extLst>
            <a:ext uri="{FF2B5EF4-FFF2-40B4-BE49-F238E27FC236}">
              <a16:creationId xmlns:a16="http://schemas.microsoft.com/office/drawing/2014/main" id="{00000000-0008-0000-0a00-000025020000}"/>
            </a:ext>
          </a:extLst>
        </xdr:cNvPr>
        <xdr:cNvSpPr/>
      </xdr:nvSpPr>
      <xdr:spPr>
        <a:xfrm>
          <a:off x="6896100" y="9591675"/>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8591550" y="943927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9544050" y="943927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xdr:nvSpPr>
        <xdr:cNvPr id="552" name="Flowchart: Predefined Process 551">
          <a:extLst>
            <a:ext uri="{FF2B5EF4-FFF2-40B4-BE49-F238E27FC236}">
              <a16:creationId xmlns:a16="http://schemas.microsoft.com/office/drawing/2014/main" id="{00000000-0008-0000-0a00-000028020000}"/>
            </a:ext>
          </a:extLst>
        </xdr:cNvPr>
        <xdr:cNvSpPr/>
      </xdr:nvSpPr>
      <xdr:spPr>
        <a:xfrm>
          <a:off x="9772650" y="962025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xdr:nvSpPr>
        <xdr:cNvPr id="553" name="Flowchart: Predefined Process 552">
          <a:extLst>
            <a:ext uri="{FF2B5EF4-FFF2-40B4-BE49-F238E27FC236}">
              <a16:creationId xmlns:a16="http://schemas.microsoft.com/office/drawing/2014/main" id="{00000000-0008-0000-0a00-000029020000}"/>
            </a:ext>
          </a:extLst>
        </xdr:cNvPr>
        <xdr:cNvSpPr/>
      </xdr:nvSpPr>
      <xdr:spPr>
        <a:xfrm>
          <a:off x="2152650" y="1103947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r>
            <a:rPr lang="en-IN" sz="1100" kern="1200">
              <a:solidFill>
                <a:schemeClr val="tx1"/>
              </a:solidFill>
            </a:rPr>
            <a:t>2</a:t>
          </a:r>
        </a:p>
      </xdr:txBody>
    </xdr:sp>
    <xdr:clientData/>
  </xdr:twoCellAnchor>
  <xdr:twoCellAnchor>
    <xdr:from>
      <xdr:col>3</xdr:col>
      <xdr:colOff>200867</xdr:colOff>
      <xdr:row>68</xdr:row>
      <xdr:rowOff>19440</xdr:rowOff>
    </xdr:from>
    <xdr:to>
      <xdr:col>3</xdr:col>
      <xdr:colOff>467567</xdr:colOff>
      <xdr:row>69</xdr:row>
      <xdr:rowOff>164097</xdr:rowOff>
    </xdr:to>
    <xdr:sp>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895475" y="10848975"/>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xdr:nvSpPr>
        <xdr:cNvPr id="555" name="Flowchart: Predefined Process 554">
          <a:extLst>
            <a:ext uri="{FF2B5EF4-FFF2-40B4-BE49-F238E27FC236}">
              <a16:creationId xmlns:a16="http://schemas.microsoft.com/office/drawing/2014/main" id="{00000000-0008-0000-0a00-00002b020000}"/>
            </a:ext>
          </a:extLst>
        </xdr:cNvPr>
        <xdr:cNvSpPr/>
      </xdr:nvSpPr>
      <xdr:spPr>
        <a:xfrm>
          <a:off x="3105150" y="1101090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4819650" y="11001375"/>
          <a:ext cx="466725"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xdr:nvSpPr>
        <xdr:cNvPr id="557" name="Flowchart: Predefined Process 556">
          <a:extLst>
            <a:ext uri="{FF2B5EF4-FFF2-40B4-BE49-F238E27FC236}">
              <a16:creationId xmlns:a16="http://schemas.microsoft.com/office/drawing/2014/main" id="{00000000-0008-0000-0a00-00002d020000}"/>
            </a:ext>
          </a:extLst>
        </xdr:cNvPr>
        <xdr:cNvSpPr/>
      </xdr:nvSpPr>
      <xdr:spPr>
        <a:xfrm>
          <a:off x="5943600" y="1101090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7658100" y="10810875"/>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7667625" y="10991850"/>
          <a:ext cx="466725"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xdr:nvSpPr>
        <xdr:cNvPr id="560" name="Flowchart: Predefined Process 559">
          <a:extLst>
            <a:ext uri="{FF2B5EF4-FFF2-40B4-BE49-F238E27FC236}">
              <a16:creationId xmlns:a16="http://schemas.microsoft.com/office/drawing/2014/main" id="{00000000-0008-0000-0a00-000030020000}"/>
            </a:ext>
          </a:extLst>
        </xdr:cNvPr>
        <xdr:cNvSpPr/>
      </xdr:nvSpPr>
      <xdr:spPr>
        <a:xfrm>
          <a:off x="9610725" y="10887075"/>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0544175" y="10877550"/>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876550" y="12192000"/>
          <a:ext cx="24765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xdr:nvSpPr>
        <xdr:cNvPr id="563" name="Flowchart: Predefined Process 562">
          <a:extLst>
            <a:ext uri="{FF2B5EF4-FFF2-40B4-BE49-F238E27FC236}">
              <a16:creationId xmlns:a16="http://schemas.microsoft.com/office/drawing/2014/main" id="{00000000-0008-0000-0a00-000033020000}"/>
            </a:ext>
          </a:extLst>
        </xdr:cNvPr>
        <xdr:cNvSpPr/>
      </xdr:nvSpPr>
      <xdr:spPr>
        <a:xfrm>
          <a:off x="3076575" y="1238250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4819650" y="12249150"/>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4781550" y="1222057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5819775" y="12230100"/>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5867400" y="12268200"/>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xdr:nvSpPr>
        <xdr:cNvPr id="568" name="Flowchart: Predefined Process 567">
          <a:extLst>
            <a:ext uri="{FF2B5EF4-FFF2-40B4-BE49-F238E27FC236}">
              <a16:creationId xmlns:a16="http://schemas.microsoft.com/office/drawing/2014/main" id="{00000000-0008-0000-0a00-000038020000}"/>
            </a:ext>
          </a:extLst>
        </xdr:cNvPr>
        <xdr:cNvSpPr/>
      </xdr:nvSpPr>
      <xdr:spPr>
        <a:xfrm>
          <a:off x="5981700" y="1248727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xdr:nvSpPr>
        <xdr:cNvPr id="569" name="Flowchart: Predefined Process 568">
          <a:extLst>
            <a:ext uri="{FF2B5EF4-FFF2-40B4-BE49-F238E27FC236}">
              <a16:creationId xmlns:a16="http://schemas.microsoft.com/office/drawing/2014/main" id="{00000000-0008-0000-0a00-000039020000}"/>
            </a:ext>
          </a:extLst>
        </xdr:cNvPr>
        <xdr:cNvSpPr/>
      </xdr:nvSpPr>
      <xdr:spPr>
        <a:xfrm>
          <a:off x="7848600" y="1238250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7639050" y="1222057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9544050" y="1222057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xdr:nvSpPr>
        <xdr:cNvPr id="572" name="Flowchart: Predefined Process 571">
          <a:extLst>
            <a:ext uri="{FF2B5EF4-FFF2-40B4-BE49-F238E27FC236}">
              <a16:creationId xmlns:a16="http://schemas.microsoft.com/office/drawing/2014/main" id="{00000000-0008-0000-0a00-00003c020000}"/>
            </a:ext>
          </a:extLst>
        </xdr:cNvPr>
        <xdr:cNvSpPr/>
      </xdr:nvSpPr>
      <xdr:spPr>
        <a:xfrm>
          <a:off x="10725150" y="1237297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r>
            <a:rPr lang="en-IN" sz="1100" kern="1200">
              <a:solidFill>
                <a:schemeClr val="tx1"/>
              </a:solidFill>
            </a:rPr>
            <a:t>2</a:t>
          </a:r>
        </a:p>
      </xdr:txBody>
    </xdr:sp>
    <xdr:clientData/>
  </xdr:twoCellAnchor>
  <xdr:twoCellAnchor>
    <xdr:from>
      <xdr:col>3</xdr:col>
      <xdr:colOff>84234</xdr:colOff>
      <xdr:row>86</xdr:row>
      <xdr:rowOff>38877</xdr:rowOff>
    </xdr:from>
    <xdr:to>
      <xdr:col>3</xdr:col>
      <xdr:colOff>350934</xdr:colOff>
      <xdr:row>88</xdr:row>
      <xdr:rowOff>15064</xdr:rowOff>
    </xdr:to>
    <xdr:sp>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781175" y="13658850"/>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009775" y="13696950"/>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xdr:nvSpPr>
        <xdr:cNvPr id="575" name="Flowchart: Predefined Process 574">
          <a:extLst>
            <a:ext uri="{FF2B5EF4-FFF2-40B4-BE49-F238E27FC236}">
              <a16:creationId xmlns:a16="http://schemas.microsoft.com/office/drawing/2014/main" id="{00000000-0008-0000-0a00-00003f020000}"/>
            </a:ext>
          </a:extLst>
        </xdr:cNvPr>
        <xdr:cNvSpPr/>
      </xdr:nvSpPr>
      <xdr:spPr>
        <a:xfrm>
          <a:off x="3009900" y="13716000"/>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3829050" y="13620750"/>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8</xdr:col>
      <xdr:colOff>0</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3829050" y="13773150"/>
          <a:ext cx="476250"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7620000" y="13735050"/>
          <a:ext cx="495300"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7677150" y="13820775"/>
          <a:ext cx="466725"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8610600" y="13620750"/>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8705850" y="13668375"/>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xdr:nvSpPr>
        <xdr:cNvPr id="582" name="Flowchart: Predefined Process 581">
          <a:extLst>
            <a:ext uri="{FF2B5EF4-FFF2-40B4-BE49-F238E27FC236}">
              <a16:creationId xmlns:a16="http://schemas.microsoft.com/office/drawing/2014/main" id="{00000000-0008-0000-0a00-000046020000}"/>
            </a:ext>
          </a:extLst>
        </xdr:cNvPr>
        <xdr:cNvSpPr/>
      </xdr:nvSpPr>
      <xdr:spPr>
        <a:xfrm>
          <a:off x="9677400" y="13668375"/>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r>
            <a:rPr lang="en-IN" sz="1100" kern="1200">
              <a:solidFill>
                <a:schemeClr val="tx1"/>
              </a:solidFill>
            </a:rPr>
            <a:t>2</a:t>
          </a:r>
        </a:p>
      </xdr:txBody>
    </xdr:sp>
    <xdr:clientData/>
  </xdr:twoCellAnchor>
  <xdr:twoCellAnchor>
    <xdr:from>
      <xdr:col>21</xdr:col>
      <xdr:colOff>19439</xdr:colOff>
      <xdr:row>85</xdr:row>
      <xdr:rowOff>149031</xdr:rowOff>
    </xdr:from>
    <xdr:to>
      <xdr:col>21</xdr:col>
      <xdr:colOff>286139</xdr:colOff>
      <xdr:row>87</xdr:row>
      <xdr:rowOff>131697</xdr:rowOff>
    </xdr:to>
    <xdr:sp>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0515600" y="13620750"/>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0629900" y="13620750"/>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724025" y="15011400"/>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781425" y="15011400"/>
          <a:ext cx="24765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5734050" y="15011400"/>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6686550" y="15011400"/>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8591550" y="15011400"/>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xdr:nvSpPr>
        <xdr:cNvPr id="590" name="Flowchart: Predefined Process 589">
          <a:extLst>
            <a:ext uri="{FF2B5EF4-FFF2-40B4-BE49-F238E27FC236}">
              <a16:creationId xmlns:a16="http://schemas.microsoft.com/office/drawing/2014/main" id="{00000000-0008-0000-0a00-00004e020000}"/>
            </a:ext>
          </a:extLst>
        </xdr:cNvPr>
        <xdr:cNvSpPr/>
      </xdr:nvSpPr>
      <xdr:spPr>
        <a:xfrm>
          <a:off x="8753475" y="1516380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9744075" y="15163800"/>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9753600" y="15259050"/>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xdr:nvSpPr>
        <xdr:cNvPr id="593" name="Flowchart: Predefined Process 592">
          <a:extLst>
            <a:ext uri="{FF2B5EF4-FFF2-40B4-BE49-F238E27FC236}">
              <a16:creationId xmlns:a16="http://schemas.microsoft.com/office/drawing/2014/main" id="{00000000-0008-0000-0a00-000051020000}"/>
            </a:ext>
          </a:extLst>
        </xdr:cNvPr>
        <xdr:cNvSpPr/>
      </xdr:nvSpPr>
      <xdr:spPr>
        <a:xfrm>
          <a:off x="10610850" y="15059025"/>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xdr:nvSpPr>
        <xdr:cNvPr id="594" name="Flowchart: Predefined Process 593">
          <a:extLst>
            <a:ext uri="{FF2B5EF4-FFF2-40B4-BE49-F238E27FC236}">
              <a16:creationId xmlns:a16="http://schemas.microsoft.com/office/drawing/2014/main" id="{00000000-0008-0000-0a00-000052020000}"/>
            </a:ext>
          </a:extLst>
        </xdr:cNvPr>
        <xdr:cNvSpPr/>
      </xdr:nvSpPr>
      <xdr:spPr>
        <a:xfrm>
          <a:off x="3009900" y="16478250"/>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3876675" y="1641157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3905250" y="16449675"/>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xdr:nvSpPr>
        <xdr:cNvPr id="597" name="Flowchart: Predefined Process 596">
          <a:extLst>
            <a:ext uri="{FF2B5EF4-FFF2-40B4-BE49-F238E27FC236}">
              <a16:creationId xmlns:a16="http://schemas.microsoft.com/office/drawing/2014/main" id="{00000000-0008-0000-0a00-000055020000}"/>
            </a:ext>
          </a:extLst>
        </xdr:cNvPr>
        <xdr:cNvSpPr/>
      </xdr:nvSpPr>
      <xdr:spPr>
        <a:xfrm>
          <a:off x="4076700" y="1659255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xdr:nvSpPr>
        <xdr:cNvPr id="598" name="Flowchart: Predefined Process 597">
          <a:extLst>
            <a:ext uri="{FF2B5EF4-FFF2-40B4-BE49-F238E27FC236}">
              <a16:creationId xmlns:a16="http://schemas.microsoft.com/office/drawing/2014/main" id="{00000000-0008-0000-0a00-000056020000}"/>
            </a:ext>
          </a:extLst>
        </xdr:cNvPr>
        <xdr:cNvSpPr/>
      </xdr:nvSpPr>
      <xdr:spPr>
        <a:xfrm>
          <a:off x="4953000" y="1657350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8610600" y="1641157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9544050" y="16402050"/>
          <a:ext cx="24765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xdr:nvSpPr>
        <xdr:cNvPr id="601" name="Flowchart: Predefined Process 600">
          <a:extLst>
            <a:ext uri="{FF2B5EF4-FFF2-40B4-BE49-F238E27FC236}">
              <a16:creationId xmlns:a16="http://schemas.microsoft.com/office/drawing/2014/main" id="{00000000-0008-0000-0a00-000059020000}"/>
            </a:ext>
          </a:extLst>
        </xdr:cNvPr>
        <xdr:cNvSpPr/>
      </xdr:nvSpPr>
      <xdr:spPr>
        <a:xfrm>
          <a:off x="4000500" y="17849850"/>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r>
            <a:rPr lang="en-IN" sz="1100" kern="1200">
              <a:solidFill>
                <a:schemeClr val="tx1"/>
              </a:solidFill>
            </a:rPr>
            <a:t>2</a:t>
          </a:r>
        </a:p>
      </xdr:txBody>
    </xdr:sp>
    <xdr:clientData/>
  </xdr:twoCellAnchor>
  <xdr:twoCellAnchor>
    <xdr:from>
      <xdr:col>9</xdr:col>
      <xdr:colOff>174949</xdr:colOff>
      <xdr:row>113</xdr:row>
      <xdr:rowOff>25919</xdr:rowOff>
    </xdr:from>
    <xdr:to>
      <xdr:col>9</xdr:col>
      <xdr:colOff>388775</xdr:colOff>
      <xdr:row>114</xdr:row>
      <xdr:rowOff>142552</xdr:rowOff>
    </xdr:to>
    <xdr:sp>
      <xdr:nvSpPr>
        <xdr:cNvPr id="602" name="Flowchart: Predefined Process 601">
          <a:extLst>
            <a:ext uri="{FF2B5EF4-FFF2-40B4-BE49-F238E27FC236}">
              <a16:creationId xmlns:a16="http://schemas.microsoft.com/office/drawing/2014/main" id="{00000000-0008-0000-0a00-00005a020000}"/>
            </a:ext>
          </a:extLst>
        </xdr:cNvPr>
        <xdr:cNvSpPr/>
      </xdr:nvSpPr>
      <xdr:spPr>
        <a:xfrm>
          <a:off x="4953000" y="1783080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5791200" y="17802225"/>
          <a:ext cx="295275"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5876925" y="1782127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7705725" y="17811750"/>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7772400" y="17830800"/>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xdr:nvSpPr>
        <xdr:cNvPr id="607" name="Flowchart: Predefined Process 606">
          <a:extLst>
            <a:ext uri="{FF2B5EF4-FFF2-40B4-BE49-F238E27FC236}">
              <a16:creationId xmlns:a16="http://schemas.microsoft.com/office/drawing/2014/main" id="{00000000-0008-0000-0a00-00005f020000}"/>
            </a:ext>
          </a:extLst>
        </xdr:cNvPr>
        <xdr:cNvSpPr/>
      </xdr:nvSpPr>
      <xdr:spPr>
        <a:xfrm>
          <a:off x="8810625" y="1796415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09750" y="19202400"/>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866900" y="19240500"/>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05000" y="19259550"/>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xdr:nvSpPr>
        <xdr:cNvPr id="611" name="Flowchart: Predefined Process 610">
          <a:extLst>
            <a:ext uri="{FF2B5EF4-FFF2-40B4-BE49-F238E27FC236}">
              <a16:creationId xmlns:a16="http://schemas.microsoft.com/office/drawing/2014/main" id="{00000000-0008-0000-0a00-000063020000}"/>
            </a:ext>
          </a:extLst>
        </xdr:cNvPr>
        <xdr:cNvSpPr/>
      </xdr:nvSpPr>
      <xdr:spPr>
        <a:xfrm>
          <a:off x="2085975" y="1937385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2952750" y="19221450"/>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067050" y="19240500"/>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4838700" y="1919287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xdr:nvSpPr>
        <xdr:cNvPr id="615" name="Flowchart: Predefined Process 614">
          <a:extLst>
            <a:ext uri="{FF2B5EF4-FFF2-40B4-BE49-F238E27FC236}">
              <a16:creationId xmlns:a16="http://schemas.microsoft.com/office/drawing/2014/main" id="{00000000-0008-0000-0a00-000067020000}"/>
            </a:ext>
          </a:extLst>
        </xdr:cNvPr>
        <xdr:cNvSpPr/>
      </xdr:nvSpPr>
      <xdr:spPr>
        <a:xfrm>
          <a:off x="6962775" y="19392900"/>
          <a:ext cx="200025"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xdr:nvSpPr>
        <xdr:cNvPr id="616" name="Flowchart: Predefined Process 615">
          <a:extLst>
            <a:ext uri="{FF2B5EF4-FFF2-40B4-BE49-F238E27FC236}">
              <a16:creationId xmlns:a16="http://schemas.microsoft.com/office/drawing/2014/main" id="{00000000-0008-0000-0a00-000068020000}"/>
            </a:ext>
          </a:extLst>
        </xdr:cNvPr>
        <xdr:cNvSpPr/>
      </xdr:nvSpPr>
      <xdr:spPr>
        <a:xfrm>
          <a:off x="7915275" y="19297650"/>
          <a:ext cx="200025"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18</xdr:col>
      <xdr:colOff>0</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8591550" y="19345275"/>
          <a:ext cx="476250"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xdr:nvSpPr>
        <xdr:cNvPr id="618" name="Flowchart: Predefined Process 617">
          <a:extLst>
            <a:ext uri="{FF2B5EF4-FFF2-40B4-BE49-F238E27FC236}">
              <a16:creationId xmlns:a16="http://schemas.microsoft.com/office/drawing/2014/main" id="{00000000-0008-0000-0a00-00006a020000}"/>
            </a:ext>
          </a:extLst>
        </xdr:cNvPr>
        <xdr:cNvSpPr/>
      </xdr:nvSpPr>
      <xdr:spPr>
        <a:xfrm>
          <a:off x="8839200" y="1939290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8591550" y="1919287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8743950" y="19345275"/>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9572625" y="1923097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9591675" y="1926907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xdr:nvSpPr>
        <xdr:cNvPr id="623" name="Flowchart: Predefined Process 622">
          <a:extLst>
            <a:ext uri="{FF2B5EF4-FFF2-40B4-BE49-F238E27FC236}">
              <a16:creationId xmlns:a16="http://schemas.microsoft.com/office/drawing/2014/main" id="{00000000-0008-0000-0a00-00006f020000}"/>
            </a:ext>
          </a:extLst>
        </xdr:cNvPr>
        <xdr:cNvSpPr/>
      </xdr:nvSpPr>
      <xdr:spPr>
        <a:xfrm>
          <a:off x="1905000" y="2080260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xdr:nvSpPr>
        <xdr:cNvPr id="624" name="Flowchart: Predefined Process 623">
          <a:extLst>
            <a:ext uri="{FF2B5EF4-FFF2-40B4-BE49-F238E27FC236}">
              <a16:creationId xmlns:a16="http://schemas.microsoft.com/office/drawing/2014/main" id="{00000000-0008-0000-0a00-000070020000}"/>
            </a:ext>
          </a:extLst>
        </xdr:cNvPr>
        <xdr:cNvSpPr/>
      </xdr:nvSpPr>
      <xdr:spPr>
        <a:xfrm>
          <a:off x="3095625" y="2076450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xdr:nvSpPr>
        <xdr:cNvPr id="625" name="Flowchart: Predefined Process 624">
          <a:extLst>
            <a:ext uri="{FF2B5EF4-FFF2-40B4-BE49-F238E27FC236}">
              <a16:creationId xmlns:a16="http://schemas.microsoft.com/office/drawing/2014/main" id="{00000000-0008-0000-0a00-000071020000}"/>
            </a:ext>
          </a:extLst>
        </xdr:cNvPr>
        <xdr:cNvSpPr/>
      </xdr:nvSpPr>
      <xdr:spPr>
        <a:xfrm>
          <a:off x="3924300" y="2079307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xdr:nvSpPr>
        <xdr:cNvPr id="626" name="Flowchart: Predefined Process 625">
          <a:extLst>
            <a:ext uri="{FF2B5EF4-FFF2-40B4-BE49-F238E27FC236}">
              <a16:creationId xmlns:a16="http://schemas.microsoft.com/office/drawing/2014/main" id="{00000000-0008-0000-0a00-000072020000}"/>
            </a:ext>
          </a:extLst>
        </xdr:cNvPr>
        <xdr:cNvSpPr/>
      </xdr:nvSpPr>
      <xdr:spPr>
        <a:xfrm>
          <a:off x="6934200" y="2075497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r>
            <a:rPr lang="en-IN" sz="1100" kern="1200">
              <a:solidFill>
                <a:schemeClr val="tx1"/>
              </a:solidFill>
            </a:rPr>
            <a:t>3</a:t>
          </a:r>
        </a:p>
      </xdr:txBody>
    </xdr:sp>
    <xdr:clientData/>
  </xdr:twoCellAnchor>
  <xdr:twoCellAnchor>
    <xdr:from>
      <xdr:col>13</xdr:col>
      <xdr:colOff>0</xdr:colOff>
      <xdr:row>131</xdr:row>
      <xdr:rowOff>0</xdr:rowOff>
    </xdr:from>
    <xdr:to>
      <xdr:col>13</xdr:col>
      <xdr:colOff>266700</xdr:colOff>
      <xdr:row>132</xdr:row>
      <xdr:rowOff>154193</xdr:rowOff>
    </xdr:to>
    <xdr:sp>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6686550" y="20583525"/>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762125" y="21831300"/>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00225" y="21888450"/>
          <a:ext cx="276225" cy="2667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885950" y="21936075"/>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xdr:nvSpPr>
        <xdr:cNvPr id="631" name="Flowchart: Predefined Process 630">
          <a:extLst>
            <a:ext uri="{FF2B5EF4-FFF2-40B4-BE49-F238E27FC236}">
              <a16:creationId xmlns:a16="http://schemas.microsoft.com/office/drawing/2014/main" id="{00000000-0008-0000-0a00-000077020000}"/>
            </a:ext>
          </a:extLst>
        </xdr:cNvPr>
        <xdr:cNvSpPr/>
      </xdr:nvSpPr>
      <xdr:spPr>
        <a:xfrm>
          <a:off x="2114550" y="2201227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2914650" y="21850350"/>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2914650" y="2189797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4933950" y="2197417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7648575" y="2182177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xdr:nvSpPr>
        <xdr:cNvPr id="636" name="Flowchart: Predefined Process 635">
          <a:extLst>
            <a:ext uri="{FF2B5EF4-FFF2-40B4-BE49-F238E27FC236}">
              <a16:creationId xmlns:a16="http://schemas.microsoft.com/office/drawing/2014/main" id="{00000000-0008-0000-0a00-00007c020000}"/>
            </a:ext>
          </a:extLst>
        </xdr:cNvPr>
        <xdr:cNvSpPr/>
      </xdr:nvSpPr>
      <xdr:spPr>
        <a:xfrm>
          <a:off x="7905750" y="2198370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xdr:nvSpPr>
        <xdr:cNvPr id="637" name="Flowchart: Predefined Process 636">
          <a:extLst>
            <a:ext uri="{FF2B5EF4-FFF2-40B4-BE49-F238E27FC236}">
              <a16:creationId xmlns:a16="http://schemas.microsoft.com/office/drawing/2014/main" id="{00000000-0008-0000-0a00-00007d020000}"/>
            </a:ext>
          </a:extLst>
        </xdr:cNvPr>
        <xdr:cNvSpPr/>
      </xdr:nvSpPr>
      <xdr:spPr>
        <a:xfrm>
          <a:off x="8801100" y="2202180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xdr:nvSpPr>
        <xdr:cNvPr id="638" name="Flowchart: Predefined Process 637">
          <a:extLst>
            <a:ext uri="{FF2B5EF4-FFF2-40B4-BE49-F238E27FC236}">
              <a16:creationId xmlns:a16="http://schemas.microsoft.com/office/drawing/2014/main" id="{00000000-0008-0000-0a00-00007e020000}"/>
            </a:ext>
          </a:extLst>
        </xdr:cNvPr>
        <xdr:cNvSpPr/>
      </xdr:nvSpPr>
      <xdr:spPr>
        <a:xfrm>
          <a:off x="3124200" y="23155275"/>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0525125" y="21831300"/>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xdr:nvSpPr>
        <xdr:cNvPr id="640" name="Flowchart: Predefined Process 639">
          <a:extLst>
            <a:ext uri="{FF2B5EF4-FFF2-40B4-BE49-F238E27FC236}">
              <a16:creationId xmlns:a16="http://schemas.microsoft.com/office/drawing/2014/main" id="{00000000-0008-0000-0a00-000080020000}"/>
            </a:ext>
          </a:extLst>
        </xdr:cNvPr>
        <xdr:cNvSpPr/>
      </xdr:nvSpPr>
      <xdr:spPr>
        <a:xfrm>
          <a:off x="4924425" y="2309812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xdr:nvSpPr>
        <xdr:cNvPr id="641" name="Flowchart: Predefined Process 640">
          <a:extLst>
            <a:ext uri="{FF2B5EF4-FFF2-40B4-BE49-F238E27FC236}">
              <a16:creationId xmlns:a16="http://schemas.microsoft.com/office/drawing/2014/main" id="{00000000-0008-0000-0a00-000081020000}"/>
            </a:ext>
          </a:extLst>
        </xdr:cNvPr>
        <xdr:cNvSpPr/>
      </xdr:nvSpPr>
      <xdr:spPr>
        <a:xfrm>
          <a:off x="3914775" y="24384000"/>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xdr:nvSpPr>
        <xdr:cNvPr id="685" name="Rectangle: Top Corners Snipped 684">
          <a:extLst>
            <a:ext uri="{FF2B5EF4-FFF2-40B4-BE49-F238E27FC236}">
              <a16:creationId xmlns:a16="http://schemas.microsoft.com/office/drawing/2014/main" id="{00000000-0008-0000-0a00-0000ad020000}"/>
            </a:ext>
          </a:extLst>
        </xdr:cNvPr>
        <xdr:cNvSpPr/>
      </xdr:nvSpPr>
      <xdr:spPr>
        <a:xfrm>
          <a:off x="5048250" y="12401550"/>
          <a:ext cx="171450" cy="1428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xdr:nvSpPr>
        <xdr:cNvPr id="686" name="Rectangle: Top Corners Snipped 685">
          <a:extLst>
            <a:ext uri="{FF2B5EF4-FFF2-40B4-BE49-F238E27FC236}">
              <a16:creationId xmlns:a16="http://schemas.microsoft.com/office/drawing/2014/main" id="{00000000-0008-0000-0a00-0000ae020000}"/>
            </a:ext>
          </a:extLst>
        </xdr:cNvPr>
        <xdr:cNvSpPr/>
      </xdr:nvSpPr>
      <xdr:spPr>
        <a:xfrm>
          <a:off x="10925175" y="13801725"/>
          <a:ext cx="171450" cy="1428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r>
            <a:rPr lang="en-IN" sz="1100" kern="1200">
              <a:solidFill>
                <a:schemeClr val="tx1"/>
              </a:solidFill>
            </a:rPr>
            <a:t>2</a:t>
          </a:r>
        </a:p>
      </xdr:txBody>
    </xdr:sp>
    <xdr:clientData/>
  </xdr:twoCellAnchor>
  <xdr:twoCellAnchor>
    <xdr:from>
      <xdr:col>7</xdr:col>
      <xdr:colOff>311021</xdr:colOff>
      <xdr:row>96</xdr:row>
      <xdr:rowOff>36439</xdr:rowOff>
    </xdr:from>
    <xdr:to>
      <xdr:col>7</xdr:col>
      <xdr:colOff>479490</xdr:colOff>
      <xdr:row>97</xdr:row>
      <xdr:rowOff>23480</xdr:rowOff>
    </xdr:to>
    <xdr:sp>
      <xdr:nvSpPr>
        <xdr:cNvPr id="687" name="Rectangle: Top Corners Snipped 686">
          <a:extLst>
            <a:ext uri="{FF2B5EF4-FFF2-40B4-BE49-F238E27FC236}">
              <a16:creationId xmlns:a16="http://schemas.microsoft.com/office/drawing/2014/main" id="{00000000-0008-0000-0a00-0000af020000}"/>
            </a:ext>
          </a:extLst>
        </xdr:cNvPr>
        <xdr:cNvSpPr/>
      </xdr:nvSpPr>
      <xdr:spPr>
        <a:xfrm>
          <a:off x="4143375" y="15201900"/>
          <a:ext cx="161925" cy="1428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xdr:nvSpPr>
        <xdr:cNvPr id="688" name="Rectangle: Top Corners Snipped 687">
          <a:extLst>
            <a:ext uri="{FF2B5EF4-FFF2-40B4-BE49-F238E27FC236}">
              <a16:creationId xmlns:a16="http://schemas.microsoft.com/office/drawing/2014/main" id="{00000000-0008-0000-0a00-0000b0020000}"/>
            </a:ext>
          </a:extLst>
        </xdr:cNvPr>
        <xdr:cNvSpPr/>
      </xdr:nvSpPr>
      <xdr:spPr>
        <a:xfrm>
          <a:off x="3162300" y="22040850"/>
          <a:ext cx="171450" cy="1428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xdr:nvSpPr>
        <xdr:cNvPr id="689" name="Rectangle: Top Corners Snipped 688">
          <a:extLst>
            <a:ext uri="{FF2B5EF4-FFF2-40B4-BE49-F238E27FC236}">
              <a16:creationId xmlns:a16="http://schemas.microsoft.com/office/drawing/2014/main" id="{00000000-0008-0000-0a00-0000b1020000}"/>
            </a:ext>
          </a:extLst>
        </xdr:cNvPr>
        <xdr:cNvSpPr/>
      </xdr:nvSpPr>
      <xdr:spPr>
        <a:xfrm>
          <a:off x="828675" y="68741925"/>
          <a:ext cx="171450" cy="152400"/>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xdr:nvSpPr>
        <xdr:cNvPr id="690" name="Isosceles Triangle 689">
          <a:extLst>
            <a:ext uri="{FF2B5EF4-FFF2-40B4-BE49-F238E27FC236}">
              <a16:creationId xmlns:a16="http://schemas.microsoft.com/office/drawing/2014/main" id="{00000000-0008-0000-0a00-0000b2020000}"/>
            </a:ext>
          </a:extLst>
        </xdr:cNvPr>
        <xdr:cNvSpPr/>
      </xdr:nvSpPr>
      <xdr:spPr>
        <a:xfrm>
          <a:off x="847725" y="69027675"/>
          <a:ext cx="114300" cy="190500"/>
        </a:xfrm>
        <a:prstGeom prst="triangle"/>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838325" y="3257550"/>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9601200" y="6991350"/>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0563225" y="6962775"/>
          <a:ext cx="266700" cy="304800"/>
        </a:xfrm>
        <a:prstGeom prst="line"/>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10610850" y="7115175"/>
          <a:ext cx="485775"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009900" y="831532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2943225" y="823912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3924300" y="822007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4838700" y="822007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5810250" y="8229600"/>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9686925" y="8239125"/>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695450" y="9439275"/>
          <a:ext cx="266700" cy="304800"/>
        </a:xfrm>
        <a:prstGeom prst="line"/>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xdr:nvSpPr>
        <xdr:cNvPr id="702" name="Flowchart: Decision 701">
          <a:extLst>
            <a:ext uri="{FF2B5EF4-FFF2-40B4-BE49-F238E27FC236}">
              <a16:creationId xmlns:a16="http://schemas.microsoft.com/office/drawing/2014/main" id="{00000000-0008-0000-0a00-0000be020000}"/>
            </a:ext>
          </a:extLst>
        </xdr:cNvPr>
        <xdr:cNvSpPr/>
      </xdr:nvSpPr>
      <xdr:spPr>
        <a:xfrm>
          <a:off x="2114550" y="8372475"/>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xdr:nvSpPr>
        <xdr:cNvPr id="705" name="Flowchart: Decision 704">
          <a:extLst>
            <a:ext uri="{FF2B5EF4-FFF2-40B4-BE49-F238E27FC236}">
              <a16:creationId xmlns:a16="http://schemas.microsoft.com/office/drawing/2014/main" id="{00000000-0008-0000-0a00-0000c1020000}"/>
            </a:ext>
          </a:extLst>
        </xdr:cNvPr>
        <xdr:cNvSpPr/>
      </xdr:nvSpPr>
      <xdr:spPr>
        <a:xfrm>
          <a:off x="828675" y="69389625"/>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xdr:nvSpPr>
        <xdr:cNvPr id="706" name="Oval 705">
          <a:extLst>
            <a:ext uri="{FF2B5EF4-FFF2-40B4-BE49-F238E27FC236}">
              <a16:creationId xmlns:a16="http://schemas.microsoft.com/office/drawing/2014/main" id="{00000000-0008-0000-0a00-0000c2020000}"/>
            </a:ext>
          </a:extLst>
        </xdr:cNvPr>
        <xdr:cNvSpPr/>
      </xdr:nvSpPr>
      <xdr:spPr>
        <a:xfrm>
          <a:off x="866775" y="69684900"/>
          <a:ext cx="152400" cy="123825"/>
        </a:xfrm>
        <a:prstGeom prst="ellipse"/>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xdr:nvSpPr>
        <xdr:cNvPr id="708" name="Oval 707">
          <a:extLst>
            <a:ext uri="{FF2B5EF4-FFF2-40B4-BE49-F238E27FC236}">
              <a16:creationId xmlns:a16="http://schemas.microsoft.com/office/drawing/2014/main" id="{00000000-0008-0000-0a00-0000c4020000}"/>
            </a:ext>
          </a:extLst>
        </xdr:cNvPr>
        <xdr:cNvSpPr/>
      </xdr:nvSpPr>
      <xdr:spPr>
        <a:xfrm>
          <a:off x="6734175" y="20888325"/>
          <a:ext cx="152400" cy="123825"/>
        </a:xfrm>
        <a:prstGeom prst="ellipse"/>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xdr:nvSpPr>
        <xdr:cNvPr id="709" name="Oval 708">
          <a:extLst>
            <a:ext uri="{FF2B5EF4-FFF2-40B4-BE49-F238E27FC236}">
              <a16:creationId xmlns:a16="http://schemas.microsoft.com/office/drawing/2014/main" id="{00000000-0008-0000-0a00-0000c5020000}"/>
            </a:ext>
          </a:extLst>
        </xdr:cNvPr>
        <xdr:cNvSpPr/>
      </xdr:nvSpPr>
      <xdr:spPr>
        <a:xfrm>
          <a:off x="10525125" y="13620750"/>
          <a:ext cx="152400" cy="114300"/>
        </a:xfrm>
        <a:prstGeom prst="ellipse"/>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xdr:nvSpPr>
        <xdr:cNvPr id="710" name="Arrow: Left-Right-Up 709">
          <a:extLst>
            <a:ext uri="{FF2B5EF4-FFF2-40B4-BE49-F238E27FC236}">
              <a16:creationId xmlns:a16="http://schemas.microsoft.com/office/drawing/2014/main" id="{00000000-0008-0000-0a00-0000c6020000}"/>
            </a:ext>
          </a:extLst>
        </xdr:cNvPr>
        <xdr:cNvSpPr/>
      </xdr:nvSpPr>
      <xdr:spPr>
        <a:xfrm>
          <a:off x="9810750" y="16716375"/>
          <a:ext cx="209550" cy="142875"/>
        </a:xfrm>
        <a:prstGeom prst="leftRightUpArrow"/>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xdr:nvSpPr>
        <xdr:cNvPr id="711" name="Arrow: Left-Right-Up 710">
          <a:extLst>
            <a:ext uri="{FF2B5EF4-FFF2-40B4-BE49-F238E27FC236}">
              <a16:creationId xmlns:a16="http://schemas.microsoft.com/office/drawing/2014/main" id="{00000000-0008-0000-0a00-0000c7020000}"/>
            </a:ext>
          </a:extLst>
        </xdr:cNvPr>
        <xdr:cNvSpPr/>
      </xdr:nvSpPr>
      <xdr:spPr>
        <a:xfrm>
          <a:off x="9658350" y="20669250"/>
          <a:ext cx="219075" cy="142875"/>
        </a:xfrm>
        <a:prstGeom prst="leftRightUpArrow"/>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xdr:nvSpPr>
        <xdr:cNvPr id="712" name="Arrow: Left-Right-Up 711">
          <a:extLst>
            <a:ext uri="{FF2B5EF4-FFF2-40B4-BE49-F238E27FC236}">
              <a16:creationId xmlns:a16="http://schemas.microsoft.com/office/drawing/2014/main" id="{00000000-0008-0000-0a00-0000c8020000}"/>
            </a:ext>
          </a:extLst>
        </xdr:cNvPr>
        <xdr:cNvSpPr/>
      </xdr:nvSpPr>
      <xdr:spPr>
        <a:xfrm>
          <a:off x="866775" y="69961125"/>
          <a:ext cx="219075" cy="142875"/>
        </a:xfrm>
        <a:prstGeom prst="leftRightUpArrow"/>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410075" y="69256275"/>
          <a:ext cx="266700" cy="30480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438650" y="69408675"/>
          <a:ext cx="266700" cy="314325"/>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4933950" y="2019300"/>
          <a:ext cx="266700" cy="285750"/>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4829175" y="1990725"/>
          <a:ext cx="266700" cy="295275"/>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047875" y="3295650"/>
          <a:ext cx="266700" cy="285750"/>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9753600" y="8296275"/>
          <a:ext cx="266700" cy="285750"/>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5886450" y="12344400"/>
          <a:ext cx="266700" cy="285750"/>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3876675" y="15268575"/>
          <a:ext cx="266700" cy="295275"/>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9648825" y="16516350"/>
          <a:ext cx="266700" cy="285750"/>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9705975" y="16563975"/>
          <a:ext cx="266700" cy="295275"/>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9582150" y="19364325"/>
          <a:ext cx="266700" cy="295275"/>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xdr:nvSpPr>
        <xdr:cNvPr id="724" name="Arrow: Left-Right-Up 723">
          <a:extLst>
            <a:ext uri="{FF2B5EF4-FFF2-40B4-BE49-F238E27FC236}">
              <a16:creationId xmlns:a16="http://schemas.microsoft.com/office/drawing/2014/main" id="{00000000-0008-0000-0a00-0000d4020000}"/>
            </a:ext>
          </a:extLst>
        </xdr:cNvPr>
        <xdr:cNvSpPr/>
      </xdr:nvSpPr>
      <xdr:spPr>
        <a:xfrm>
          <a:off x="9696450" y="19507200"/>
          <a:ext cx="219075" cy="152400"/>
        </a:xfrm>
        <a:prstGeom prst="leftRightUpArrow"/>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7800975" y="23193375"/>
          <a:ext cx="266700" cy="285750"/>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7791450" y="23517225"/>
          <a:ext cx="266700" cy="314325"/>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334125" y="69208650"/>
          <a:ext cx="266700" cy="323850"/>
        </a:xfrm>
        <a:prstGeom prst="line"/>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257925" y="69199125"/>
          <a:ext cx="266700" cy="304800"/>
        </a:xfrm>
        <a:prstGeom prst="line"/>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8763000" y="3324225"/>
          <a:ext cx="266700" cy="314325"/>
        </a:xfrm>
        <a:prstGeom prst="line"/>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8677275" y="3295650"/>
          <a:ext cx="266700" cy="285750"/>
        </a:xfrm>
        <a:prstGeom prst="line"/>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028950" y="15097125"/>
          <a:ext cx="266700" cy="314325"/>
        </a:xfrm>
        <a:prstGeom prst="line"/>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2943225" y="15097125"/>
          <a:ext cx="266700" cy="285750"/>
        </a:xfrm>
        <a:prstGeom prst="line"/>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1924050" y="15097125"/>
          <a:ext cx="266700" cy="323850"/>
        </a:xfrm>
        <a:prstGeom prst="line"/>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876425" y="15049500"/>
          <a:ext cx="266700" cy="304800"/>
        </a:xfrm>
        <a:prstGeom prst="line"/>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xdr:nvSpPr>
        <xdr:cNvPr id="829" name="Isosceles Triangle 828">
          <a:extLst>
            <a:ext uri="{FF2B5EF4-FFF2-40B4-BE49-F238E27FC236}">
              <a16:creationId xmlns:a16="http://schemas.microsoft.com/office/drawing/2014/main" id="{00000000-0008-0000-0a00-00003d030000}"/>
            </a:ext>
          </a:extLst>
        </xdr:cNvPr>
        <xdr:cNvSpPr/>
      </xdr:nvSpPr>
      <xdr:spPr>
        <a:xfrm>
          <a:off x="1219200" y="436721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xdr:nvSpPr>
        <xdr:cNvPr id="830" name="Isosceles Triangle 829">
          <a:extLst>
            <a:ext uri="{FF2B5EF4-FFF2-40B4-BE49-F238E27FC236}">
              <a16:creationId xmlns:a16="http://schemas.microsoft.com/office/drawing/2014/main" id="{00000000-0008-0000-0a00-00003e030000}"/>
            </a:ext>
          </a:extLst>
        </xdr:cNvPr>
        <xdr:cNvSpPr/>
      </xdr:nvSpPr>
      <xdr:spPr>
        <a:xfrm>
          <a:off x="3352800" y="4367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xdr:nvSpPr>
        <xdr:cNvPr id="831" name="Isosceles Triangle 830">
          <a:extLst>
            <a:ext uri="{FF2B5EF4-FFF2-40B4-BE49-F238E27FC236}">
              <a16:creationId xmlns:a16="http://schemas.microsoft.com/office/drawing/2014/main" id="{00000000-0008-0000-0a00-00003f030000}"/>
            </a:ext>
          </a:extLst>
        </xdr:cNvPr>
        <xdr:cNvSpPr/>
      </xdr:nvSpPr>
      <xdr:spPr>
        <a:xfrm>
          <a:off x="4305300" y="4367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xdr:nvSpPr>
        <xdr:cNvPr id="832" name="Isosceles Triangle 831">
          <a:extLst>
            <a:ext uri="{FF2B5EF4-FFF2-40B4-BE49-F238E27FC236}">
              <a16:creationId xmlns:a16="http://schemas.microsoft.com/office/drawing/2014/main" id="{00000000-0008-0000-0a00-000040030000}"/>
            </a:ext>
          </a:extLst>
        </xdr:cNvPr>
        <xdr:cNvSpPr/>
      </xdr:nvSpPr>
      <xdr:spPr>
        <a:xfrm>
          <a:off x="5257800" y="4367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xdr:nvSpPr>
        <xdr:cNvPr id="833" name="Isosceles Triangle 832">
          <a:extLst>
            <a:ext uri="{FF2B5EF4-FFF2-40B4-BE49-F238E27FC236}">
              <a16:creationId xmlns:a16="http://schemas.microsoft.com/office/drawing/2014/main" id="{00000000-0008-0000-0a00-000041030000}"/>
            </a:ext>
          </a:extLst>
        </xdr:cNvPr>
        <xdr:cNvSpPr/>
      </xdr:nvSpPr>
      <xdr:spPr>
        <a:xfrm>
          <a:off x="6210300" y="4367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xdr:nvSpPr>
        <xdr:cNvPr id="834" name="Isosceles Triangle 833">
          <a:extLst>
            <a:ext uri="{FF2B5EF4-FFF2-40B4-BE49-F238E27FC236}">
              <a16:creationId xmlns:a16="http://schemas.microsoft.com/office/drawing/2014/main" id="{00000000-0008-0000-0a00-000042030000}"/>
            </a:ext>
          </a:extLst>
        </xdr:cNvPr>
        <xdr:cNvSpPr/>
      </xdr:nvSpPr>
      <xdr:spPr>
        <a:xfrm>
          <a:off x="7162800" y="4367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xdr:nvSpPr>
        <xdr:cNvPr id="835" name="Isosceles Triangle 834">
          <a:extLst>
            <a:ext uri="{FF2B5EF4-FFF2-40B4-BE49-F238E27FC236}">
              <a16:creationId xmlns:a16="http://schemas.microsoft.com/office/drawing/2014/main" id="{00000000-0008-0000-0a00-000043030000}"/>
            </a:ext>
          </a:extLst>
        </xdr:cNvPr>
        <xdr:cNvSpPr/>
      </xdr:nvSpPr>
      <xdr:spPr>
        <a:xfrm>
          <a:off x="8115300" y="436721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xdr:nvSpPr>
        <xdr:cNvPr id="836" name="Isosceles Triangle 835">
          <a:extLst>
            <a:ext uri="{FF2B5EF4-FFF2-40B4-BE49-F238E27FC236}">
              <a16:creationId xmlns:a16="http://schemas.microsoft.com/office/drawing/2014/main" id="{00000000-0008-0000-0a00-000044030000}"/>
            </a:ext>
          </a:extLst>
        </xdr:cNvPr>
        <xdr:cNvSpPr/>
      </xdr:nvSpPr>
      <xdr:spPr>
        <a:xfrm>
          <a:off x="9067800" y="4367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xdr:nvSpPr>
        <xdr:cNvPr id="837" name="Isosceles Triangle 836">
          <a:extLst>
            <a:ext uri="{FF2B5EF4-FFF2-40B4-BE49-F238E27FC236}">
              <a16:creationId xmlns:a16="http://schemas.microsoft.com/office/drawing/2014/main" id="{00000000-0008-0000-0a00-000045030000}"/>
            </a:ext>
          </a:extLst>
        </xdr:cNvPr>
        <xdr:cNvSpPr/>
      </xdr:nvSpPr>
      <xdr:spPr>
        <a:xfrm>
          <a:off x="10020300" y="4367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xdr:nvSpPr>
        <xdr:cNvPr id="838" name="Isosceles Triangle 837">
          <a:extLst>
            <a:ext uri="{FF2B5EF4-FFF2-40B4-BE49-F238E27FC236}">
              <a16:creationId xmlns:a16="http://schemas.microsoft.com/office/drawing/2014/main" id="{00000000-0008-0000-0a00-000046030000}"/>
            </a:ext>
          </a:extLst>
        </xdr:cNvPr>
        <xdr:cNvSpPr/>
      </xdr:nvSpPr>
      <xdr:spPr>
        <a:xfrm>
          <a:off x="2400300" y="4367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xdr:nvSpPr>
        <xdr:cNvPr id="839" name="Isosceles Triangle 838">
          <a:extLst>
            <a:ext uri="{FF2B5EF4-FFF2-40B4-BE49-F238E27FC236}">
              <a16:creationId xmlns:a16="http://schemas.microsoft.com/office/drawing/2014/main" id="{00000000-0008-0000-0a00-000047030000}"/>
            </a:ext>
          </a:extLst>
        </xdr:cNvPr>
        <xdr:cNvSpPr/>
      </xdr:nvSpPr>
      <xdr:spPr>
        <a:xfrm>
          <a:off x="1219200" y="4367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xdr:nvSpPr>
        <xdr:cNvPr id="840" name="Isosceles Triangle 839">
          <a:extLst>
            <a:ext uri="{FF2B5EF4-FFF2-40B4-BE49-F238E27FC236}">
              <a16:creationId xmlns:a16="http://schemas.microsoft.com/office/drawing/2014/main" id="{00000000-0008-0000-0a00-000048030000}"/>
            </a:ext>
          </a:extLst>
        </xdr:cNvPr>
        <xdr:cNvSpPr/>
      </xdr:nvSpPr>
      <xdr:spPr>
        <a:xfrm>
          <a:off x="8115300" y="4367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xdr:nvSpPr>
        <xdr:cNvPr id="841" name="Isosceles Triangle 840">
          <a:extLst>
            <a:ext uri="{FF2B5EF4-FFF2-40B4-BE49-F238E27FC236}">
              <a16:creationId xmlns:a16="http://schemas.microsoft.com/office/drawing/2014/main" id="{00000000-0008-0000-0a00-000049030000}"/>
            </a:ext>
          </a:extLst>
        </xdr:cNvPr>
        <xdr:cNvSpPr/>
      </xdr:nvSpPr>
      <xdr:spPr>
        <a:xfrm>
          <a:off x="9067800" y="4367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xdr:nvSpPr>
        <xdr:cNvPr id="843" name="Isosceles Triangle 842">
          <a:extLst>
            <a:ext uri="{FF2B5EF4-FFF2-40B4-BE49-F238E27FC236}">
              <a16:creationId xmlns:a16="http://schemas.microsoft.com/office/drawing/2014/main" id="{00000000-0008-0000-0a00-00004b030000}"/>
            </a:ext>
          </a:extLst>
        </xdr:cNvPr>
        <xdr:cNvSpPr/>
      </xdr:nvSpPr>
      <xdr:spPr>
        <a:xfrm>
          <a:off x="1219200" y="449199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xdr:nvSpPr>
        <xdr:cNvPr id="844" name="Isosceles Triangle 843">
          <a:extLst>
            <a:ext uri="{FF2B5EF4-FFF2-40B4-BE49-F238E27FC236}">
              <a16:creationId xmlns:a16="http://schemas.microsoft.com/office/drawing/2014/main" id="{00000000-0008-0000-0a00-00004c030000}"/>
            </a:ext>
          </a:extLst>
        </xdr:cNvPr>
        <xdr:cNvSpPr/>
      </xdr:nvSpPr>
      <xdr:spPr>
        <a:xfrm>
          <a:off x="2400300" y="449199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xdr:nvSpPr>
        <xdr:cNvPr id="845" name="Isosceles Triangle 844">
          <a:extLst>
            <a:ext uri="{FF2B5EF4-FFF2-40B4-BE49-F238E27FC236}">
              <a16:creationId xmlns:a16="http://schemas.microsoft.com/office/drawing/2014/main" id="{00000000-0008-0000-0a00-00004d030000}"/>
            </a:ext>
          </a:extLst>
        </xdr:cNvPr>
        <xdr:cNvSpPr/>
      </xdr:nvSpPr>
      <xdr:spPr>
        <a:xfrm>
          <a:off x="3352800" y="4491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xdr:nvSpPr>
        <xdr:cNvPr id="846" name="Isosceles Triangle 845">
          <a:extLst>
            <a:ext uri="{FF2B5EF4-FFF2-40B4-BE49-F238E27FC236}">
              <a16:creationId xmlns:a16="http://schemas.microsoft.com/office/drawing/2014/main" id="{00000000-0008-0000-0a00-00004e030000}"/>
            </a:ext>
          </a:extLst>
        </xdr:cNvPr>
        <xdr:cNvSpPr/>
      </xdr:nvSpPr>
      <xdr:spPr>
        <a:xfrm>
          <a:off x="4305300" y="4491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xdr:nvSpPr>
        <xdr:cNvPr id="847" name="Isosceles Triangle 846">
          <a:extLst>
            <a:ext uri="{FF2B5EF4-FFF2-40B4-BE49-F238E27FC236}">
              <a16:creationId xmlns:a16="http://schemas.microsoft.com/office/drawing/2014/main" id="{00000000-0008-0000-0a00-00004f030000}"/>
            </a:ext>
          </a:extLst>
        </xdr:cNvPr>
        <xdr:cNvSpPr/>
      </xdr:nvSpPr>
      <xdr:spPr>
        <a:xfrm>
          <a:off x="5257800" y="4491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xdr:nvSpPr>
        <xdr:cNvPr id="848" name="Isosceles Triangle 847">
          <a:extLst>
            <a:ext uri="{FF2B5EF4-FFF2-40B4-BE49-F238E27FC236}">
              <a16:creationId xmlns:a16="http://schemas.microsoft.com/office/drawing/2014/main" id="{00000000-0008-0000-0a00-000050030000}"/>
            </a:ext>
          </a:extLst>
        </xdr:cNvPr>
        <xdr:cNvSpPr/>
      </xdr:nvSpPr>
      <xdr:spPr>
        <a:xfrm>
          <a:off x="7162800" y="4491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xdr:nvSpPr>
        <xdr:cNvPr id="849" name="Isosceles Triangle 848">
          <a:extLst>
            <a:ext uri="{FF2B5EF4-FFF2-40B4-BE49-F238E27FC236}">
              <a16:creationId xmlns:a16="http://schemas.microsoft.com/office/drawing/2014/main" id="{00000000-0008-0000-0a00-000051030000}"/>
            </a:ext>
          </a:extLst>
        </xdr:cNvPr>
        <xdr:cNvSpPr/>
      </xdr:nvSpPr>
      <xdr:spPr>
        <a:xfrm>
          <a:off x="8115300" y="4491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xdr:nvSpPr>
        <xdr:cNvPr id="850" name="Isosceles Triangle 849">
          <a:extLst>
            <a:ext uri="{FF2B5EF4-FFF2-40B4-BE49-F238E27FC236}">
              <a16:creationId xmlns:a16="http://schemas.microsoft.com/office/drawing/2014/main" id="{00000000-0008-0000-0a00-000052030000}"/>
            </a:ext>
          </a:extLst>
        </xdr:cNvPr>
        <xdr:cNvSpPr/>
      </xdr:nvSpPr>
      <xdr:spPr>
        <a:xfrm>
          <a:off x="10020300" y="4491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xdr:nvSpPr>
        <xdr:cNvPr id="851" name="Isosceles Triangle 850">
          <a:extLst>
            <a:ext uri="{FF2B5EF4-FFF2-40B4-BE49-F238E27FC236}">
              <a16:creationId xmlns:a16="http://schemas.microsoft.com/office/drawing/2014/main" id="{00000000-0008-0000-0a00-000053030000}"/>
            </a:ext>
          </a:extLst>
        </xdr:cNvPr>
        <xdr:cNvSpPr/>
      </xdr:nvSpPr>
      <xdr:spPr>
        <a:xfrm>
          <a:off x="2400300" y="4491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xdr:nvSpPr>
        <xdr:cNvPr id="852" name="Isosceles Triangle 851">
          <a:extLst>
            <a:ext uri="{FF2B5EF4-FFF2-40B4-BE49-F238E27FC236}">
              <a16:creationId xmlns:a16="http://schemas.microsoft.com/office/drawing/2014/main" id="{00000000-0008-0000-0a00-000054030000}"/>
            </a:ext>
          </a:extLst>
        </xdr:cNvPr>
        <xdr:cNvSpPr/>
      </xdr:nvSpPr>
      <xdr:spPr>
        <a:xfrm>
          <a:off x="9067800" y="4491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xdr:nvSpPr>
        <xdr:cNvPr id="853" name="Isosceles Triangle 852">
          <a:extLst>
            <a:ext uri="{FF2B5EF4-FFF2-40B4-BE49-F238E27FC236}">
              <a16:creationId xmlns:a16="http://schemas.microsoft.com/office/drawing/2014/main" id="{00000000-0008-0000-0a00-000055030000}"/>
            </a:ext>
          </a:extLst>
        </xdr:cNvPr>
        <xdr:cNvSpPr/>
      </xdr:nvSpPr>
      <xdr:spPr>
        <a:xfrm>
          <a:off x="1219200" y="461581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xdr:nvSpPr>
        <xdr:cNvPr id="854" name="Isosceles Triangle 853">
          <a:extLst>
            <a:ext uri="{FF2B5EF4-FFF2-40B4-BE49-F238E27FC236}">
              <a16:creationId xmlns:a16="http://schemas.microsoft.com/office/drawing/2014/main" id="{00000000-0008-0000-0a00-000056030000}"/>
            </a:ext>
          </a:extLst>
        </xdr:cNvPr>
        <xdr:cNvSpPr/>
      </xdr:nvSpPr>
      <xdr:spPr>
        <a:xfrm>
          <a:off x="3352800" y="4615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xdr:nvSpPr>
        <xdr:cNvPr id="855" name="Isosceles Triangle 854">
          <a:extLst>
            <a:ext uri="{FF2B5EF4-FFF2-40B4-BE49-F238E27FC236}">
              <a16:creationId xmlns:a16="http://schemas.microsoft.com/office/drawing/2014/main" id="{00000000-0008-0000-0a00-000057030000}"/>
            </a:ext>
          </a:extLst>
        </xdr:cNvPr>
        <xdr:cNvSpPr/>
      </xdr:nvSpPr>
      <xdr:spPr>
        <a:xfrm>
          <a:off x="4305300" y="4615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xdr:nvSpPr>
        <xdr:cNvPr id="856" name="Isosceles Triangle 855">
          <a:extLst>
            <a:ext uri="{FF2B5EF4-FFF2-40B4-BE49-F238E27FC236}">
              <a16:creationId xmlns:a16="http://schemas.microsoft.com/office/drawing/2014/main" id="{00000000-0008-0000-0a00-000058030000}"/>
            </a:ext>
          </a:extLst>
        </xdr:cNvPr>
        <xdr:cNvSpPr/>
      </xdr:nvSpPr>
      <xdr:spPr>
        <a:xfrm>
          <a:off x="5257800" y="4615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xdr:nvSpPr>
        <xdr:cNvPr id="857" name="Isosceles Triangle 856">
          <a:extLst>
            <a:ext uri="{FF2B5EF4-FFF2-40B4-BE49-F238E27FC236}">
              <a16:creationId xmlns:a16="http://schemas.microsoft.com/office/drawing/2014/main" id="{00000000-0008-0000-0a00-000059030000}"/>
            </a:ext>
          </a:extLst>
        </xdr:cNvPr>
        <xdr:cNvSpPr/>
      </xdr:nvSpPr>
      <xdr:spPr>
        <a:xfrm>
          <a:off x="6210300" y="4615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xdr:nvSpPr>
        <xdr:cNvPr id="858" name="Isosceles Triangle 857">
          <a:extLst>
            <a:ext uri="{FF2B5EF4-FFF2-40B4-BE49-F238E27FC236}">
              <a16:creationId xmlns:a16="http://schemas.microsoft.com/office/drawing/2014/main" id="{00000000-0008-0000-0a00-00005a030000}"/>
            </a:ext>
          </a:extLst>
        </xdr:cNvPr>
        <xdr:cNvSpPr/>
      </xdr:nvSpPr>
      <xdr:spPr>
        <a:xfrm>
          <a:off x="7162800" y="4615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xdr:nvSpPr>
        <xdr:cNvPr id="859" name="Isosceles Triangle 858">
          <a:extLst>
            <a:ext uri="{FF2B5EF4-FFF2-40B4-BE49-F238E27FC236}">
              <a16:creationId xmlns:a16="http://schemas.microsoft.com/office/drawing/2014/main" id="{00000000-0008-0000-0a00-00005b030000}"/>
            </a:ext>
          </a:extLst>
        </xdr:cNvPr>
        <xdr:cNvSpPr/>
      </xdr:nvSpPr>
      <xdr:spPr>
        <a:xfrm>
          <a:off x="8115300" y="461581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xdr:nvSpPr>
        <xdr:cNvPr id="860" name="Isosceles Triangle 859">
          <a:extLst>
            <a:ext uri="{FF2B5EF4-FFF2-40B4-BE49-F238E27FC236}">
              <a16:creationId xmlns:a16="http://schemas.microsoft.com/office/drawing/2014/main" id="{00000000-0008-0000-0a00-00005c030000}"/>
            </a:ext>
          </a:extLst>
        </xdr:cNvPr>
        <xdr:cNvSpPr/>
      </xdr:nvSpPr>
      <xdr:spPr>
        <a:xfrm>
          <a:off x="9067800" y="4615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xdr:nvSpPr>
        <xdr:cNvPr id="861" name="Isosceles Triangle 860">
          <a:extLst>
            <a:ext uri="{FF2B5EF4-FFF2-40B4-BE49-F238E27FC236}">
              <a16:creationId xmlns:a16="http://schemas.microsoft.com/office/drawing/2014/main" id="{00000000-0008-0000-0a00-00005d030000}"/>
            </a:ext>
          </a:extLst>
        </xdr:cNvPr>
        <xdr:cNvSpPr/>
      </xdr:nvSpPr>
      <xdr:spPr>
        <a:xfrm>
          <a:off x="10020300" y="4615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xdr:nvSpPr>
        <xdr:cNvPr id="862" name="Isosceles Triangle 861">
          <a:extLst>
            <a:ext uri="{FF2B5EF4-FFF2-40B4-BE49-F238E27FC236}">
              <a16:creationId xmlns:a16="http://schemas.microsoft.com/office/drawing/2014/main" id="{00000000-0008-0000-0a00-00005e030000}"/>
            </a:ext>
          </a:extLst>
        </xdr:cNvPr>
        <xdr:cNvSpPr/>
      </xdr:nvSpPr>
      <xdr:spPr>
        <a:xfrm>
          <a:off x="2400300" y="4615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xdr:nvSpPr>
        <xdr:cNvPr id="863" name="Isosceles Triangle 862">
          <a:extLst>
            <a:ext uri="{FF2B5EF4-FFF2-40B4-BE49-F238E27FC236}">
              <a16:creationId xmlns:a16="http://schemas.microsoft.com/office/drawing/2014/main" id="{00000000-0008-0000-0a00-00005f030000}"/>
            </a:ext>
          </a:extLst>
        </xdr:cNvPr>
        <xdr:cNvSpPr/>
      </xdr:nvSpPr>
      <xdr:spPr>
        <a:xfrm>
          <a:off x="1219200" y="4615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xdr:nvSpPr>
        <xdr:cNvPr id="864" name="Isosceles Triangle 863">
          <a:extLst>
            <a:ext uri="{FF2B5EF4-FFF2-40B4-BE49-F238E27FC236}">
              <a16:creationId xmlns:a16="http://schemas.microsoft.com/office/drawing/2014/main" id="{00000000-0008-0000-0a00-000060030000}"/>
            </a:ext>
          </a:extLst>
        </xdr:cNvPr>
        <xdr:cNvSpPr/>
      </xdr:nvSpPr>
      <xdr:spPr>
        <a:xfrm>
          <a:off x="8115300" y="4615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xdr:nvSpPr>
        <xdr:cNvPr id="865" name="Isosceles Triangle 864">
          <a:extLst>
            <a:ext uri="{FF2B5EF4-FFF2-40B4-BE49-F238E27FC236}">
              <a16:creationId xmlns:a16="http://schemas.microsoft.com/office/drawing/2014/main" id="{00000000-0008-0000-0a00-000061030000}"/>
            </a:ext>
          </a:extLst>
        </xdr:cNvPr>
        <xdr:cNvSpPr/>
      </xdr:nvSpPr>
      <xdr:spPr>
        <a:xfrm>
          <a:off x="9067800" y="4615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xdr:nvSpPr>
        <xdr:cNvPr id="866" name="Isosceles Triangle 865">
          <a:extLst>
            <a:ext uri="{FF2B5EF4-FFF2-40B4-BE49-F238E27FC236}">
              <a16:creationId xmlns:a16="http://schemas.microsoft.com/office/drawing/2014/main" id="{00000000-0008-0000-0a00-000062030000}"/>
            </a:ext>
          </a:extLst>
        </xdr:cNvPr>
        <xdr:cNvSpPr/>
      </xdr:nvSpPr>
      <xdr:spPr>
        <a:xfrm>
          <a:off x="6219825" y="4491037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xdr:nvSpPr>
        <xdr:cNvPr id="867" name="Isosceles Triangle 866">
          <a:extLst>
            <a:ext uri="{FF2B5EF4-FFF2-40B4-BE49-F238E27FC236}">
              <a16:creationId xmlns:a16="http://schemas.microsoft.com/office/drawing/2014/main" id="{00000000-0008-0000-0a00-000063030000}"/>
            </a:ext>
          </a:extLst>
        </xdr:cNvPr>
        <xdr:cNvSpPr/>
      </xdr:nvSpPr>
      <xdr:spPr>
        <a:xfrm>
          <a:off x="1219200" y="474059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xdr:nvSpPr>
        <xdr:cNvPr id="868" name="Isosceles Triangle 867">
          <a:extLst>
            <a:ext uri="{FF2B5EF4-FFF2-40B4-BE49-F238E27FC236}">
              <a16:creationId xmlns:a16="http://schemas.microsoft.com/office/drawing/2014/main" id="{00000000-0008-0000-0a00-000064030000}"/>
            </a:ext>
          </a:extLst>
        </xdr:cNvPr>
        <xdr:cNvSpPr/>
      </xdr:nvSpPr>
      <xdr:spPr>
        <a:xfrm>
          <a:off x="2400300" y="474059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xdr:nvSpPr>
        <xdr:cNvPr id="869" name="Isosceles Triangle 868">
          <a:extLst>
            <a:ext uri="{FF2B5EF4-FFF2-40B4-BE49-F238E27FC236}">
              <a16:creationId xmlns:a16="http://schemas.microsoft.com/office/drawing/2014/main" id="{00000000-0008-0000-0a00-000065030000}"/>
            </a:ext>
          </a:extLst>
        </xdr:cNvPr>
        <xdr:cNvSpPr/>
      </xdr:nvSpPr>
      <xdr:spPr>
        <a:xfrm>
          <a:off x="3352800" y="4740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xdr:nvSpPr>
        <xdr:cNvPr id="870" name="Isosceles Triangle 869">
          <a:extLst>
            <a:ext uri="{FF2B5EF4-FFF2-40B4-BE49-F238E27FC236}">
              <a16:creationId xmlns:a16="http://schemas.microsoft.com/office/drawing/2014/main" id="{00000000-0008-0000-0a00-000066030000}"/>
            </a:ext>
          </a:extLst>
        </xdr:cNvPr>
        <xdr:cNvSpPr/>
      </xdr:nvSpPr>
      <xdr:spPr>
        <a:xfrm>
          <a:off x="4305300" y="4740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xdr:nvSpPr>
        <xdr:cNvPr id="871" name="Isosceles Triangle 870">
          <a:extLst>
            <a:ext uri="{FF2B5EF4-FFF2-40B4-BE49-F238E27FC236}">
              <a16:creationId xmlns:a16="http://schemas.microsoft.com/office/drawing/2014/main" id="{00000000-0008-0000-0a00-000067030000}"/>
            </a:ext>
          </a:extLst>
        </xdr:cNvPr>
        <xdr:cNvSpPr/>
      </xdr:nvSpPr>
      <xdr:spPr>
        <a:xfrm>
          <a:off x="5257800" y="4740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xdr:nvSpPr>
        <xdr:cNvPr id="872" name="Isosceles Triangle 871">
          <a:extLst>
            <a:ext uri="{FF2B5EF4-FFF2-40B4-BE49-F238E27FC236}">
              <a16:creationId xmlns:a16="http://schemas.microsoft.com/office/drawing/2014/main" id="{00000000-0008-0000-0a00-000068030000}"/>
            </a:ext>
          </a:extLst>
        </xdr:cNvPr>
        <xdr:cNvSpPr/>
      </xdr:nvSpPr>
      <xdr:spPr>
        <a:xfrm>
          <a:off x="7162800" y="4740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xdr:nvSpPr>
        <xdr:cNvPr id="873" name="Isosceles Triangle 872">
          <a:extLst>
            <a:ext uri="{FF2B5EF4-FFF2-40B4-BE49-F238E27FC236}">
              <a16:creationId xmlns:a16="http://schemas.microsoft.com/office/drawing/2014/main" id="{00000000-0008-0000-0a00-000069030000}"/>
            </a:ext>
          </a:extLst>
        </xdr:cNvPr>
        <xdr:cNvSpPr/>
      </xdr:nvSpPr>
      <xdr:spPr>
        <a:xfrm>
          <a:off x="8115300" y="4740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xdr:nvSpPr>
        <xdr:cNvPr id="874" name="Isosceles Triangle 873">
          <a:extLst>
            <a:ext uri="{FF2B5EF4-FFF2-40B4-BE49-F238E27FC236}">
              <a16:creationId xmlns:a16="http://schemas.microsoft.com/office/drawing/2014/main" id="{00000000-0008-0000-0a00-00006a030000}"/>
            </a:ext>
          </a:extLst>
        </xdr:cNvPr>
        <xdr:cNvSpPr/>
      </xdr:nvSpPr>
      <xdr:spPr>
        <a:xfrm>
          <a:off x="10020300" y="4740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xdr:nvSpPr>
        <xdr:cNvPr id="875" name="Isosceles Triangle 874">
          <a:extLst>
            <a:ext uri="{FF2B5EF4-FFF2-40B4-BE49-F238E27FC236}">
              <a16:creationId xmlns:a16="http://schemas.microsoft.com/office/drawing/2014/main" id="{00000000-0008-0000-0a00-00006b030000}"/>
            </a:ext>
          </a:extLst>
        </xdr:cNvPr>
        <xdr:cNvSpPr/>
      </xdr:nvSpPr>
      <xdr:spPr>
        <a:xfrm>
          <a:off x="1219200" y="474059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xdr:nvSpPr>
        <xdr:cNvPr id="876" name="Isosceles Triangle 875">
          <a:extLst>
            <a:ext uri="{FF2B5EF4-FFF2-40B4-BE49-F238E27FC236}">
              <a16:creationId xmlns:a16="http://schemas.microsoft.com/office/drawing/2014/main" id="{00000000-0008-0000-0a00-00006c030000}"/>
            </a:ext>
          </a:extLst>
        </xdr:cNvPr>
        <xdr:cNvSpPr/>
      </xdr:nvSpPr>
      <xdr:spPr>
        <a:xfrm>
          <a:off x="2400300" y="4740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xdr:nvSpPr>
        <xdr:cNvPr id="877" name="Isosceles Triangle 876">
          <a:extLst>
            <a:ext uri="{FF2B5EF4-FFF2-40B4-BE49-F238E27FC236}">
              <a16:creationId xmlns:a16="http://schemas.microsoft.com/office/drawing/2014/main" id="{00000000-0008-0000-0a00-00006d030000}"/>
            </a:ext>
          </a:extLst>
        </xdr:cNvPr>
        <xdr:cNvSpPr/>
      </xdr:nvSpPr>
      <xdr:spPr>
        <a:xfrm>
          <a:off x="1219200" y="4740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xdr:nvSpPr>
        <xdr:cNvPr id="878" name="Isosceles Triangle 877">
          <a:extLst>
            <a:ext uri="{FF2B5EF4-FFF2-40B4-BE49-F238E27FC236}">
              <a16:creationId xmlns:a16="http://schemas.microsoft.com/office/drawing/2014/main" id="{00000000-0008-0000-0a00-00006e030000}"/>
            </a:ext>
          </a:extLst>
        </xdr:cNvPr>
        <xdr:cNvSpPr/>
      </xdr:nvSpPr>
      <xdr:spPr>
        <a:xfrm>
          <a:off x="9067800" y="4740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xdr:nvSpPr>
        <xdr:cNvPr id="879" name="Isosceles Triangle 878">
          <a:extLst>
            <a:ext uri="{FF2B5EF4-FFF2-40B4-BE49-F238E27FC236}">
              <a16:creationId xmlns:a16="http://schemas.microsoft.com/office/drawing/2014/main" id="{00000000-0008-0000-0a00-00006f030000}"/>
            </a:ext>
          </a:extLst>
        </xdr:cNvPr>
        <xdr:cNvSpPr/>
      </xdr:nvSpPr>
      <xdr:spPr>
        <a:xfrm>
          <a:off x="1219200" y="486441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xdr:nvSpPr>
        <xdr:cNvPr id="880" name="Isosceles Triangle 879">
          <a:extLst>
            <a:ext uri="{FF2B5EF4-FFF2-40B4-BE49-F238E27FC236}">
              <a16:creationId xmlns:a16="http://schemas.microsoft.com/office/drawing/2014/main" id="{00000000-0008-0000-0a00-000070030000}"/>
            </a:ext>
          </a:extLst>
        </xdr:cNvPr>
        <xdr:cNvSpPr/>
      </xdr:nvSpPr>
      <xdr:spPr>
        <a:xfrm>
          <a:off x="3352800" y="4864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xdr:nvSpPr>
        <xdr:cNvPr id="881" name="Isosceles Triangle 880">
          <a:extLst>
            <a:ext uri="{FF2B5EF4-FFF2-40B4-BE49-F238E27FC236}">
              <a16:creationId xmlns:a16="http://schemas.microsoft.com/office/drawing/2014/main" id="{00000000-0008-0000-0a00-000071030000}"/>
            </a:ext>
          </a:extLst>
        </xdr:cNvPr>
        <xdr:cNvSpPr/>
      </xdr:nvSpPr>
      <xdr:spPr>
        <a:xfrm>
          <a:off x="4305300" y="4864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xdr:nvSpPr>
        <xdr:cNvPr id="882" name="Isosceles Triangle 881">
          <a:extLst>
            <a:ext uri="{FF2B5EF4-FFF2-40B4-BE49-F238E27FC236}">
              <a16:creationId xmlns:a16="http://schemas.microsoft.com/office/drawing/2014/main" id="{00000000-0008-0000-0a00-000072030000}"/>
            </a:ext>
          </a:extLst>
        </xdr:cNvPr>
        <xdr:cNvSpPr/>
      </xdr:nvSpPr>
      <xdr:spPr>
        <a:xfrm>
          <a:off x="5257800" y="4864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xdr:nvSpPr>
        <xdr:cNvPr id="883" name="Isosceles Triangle 882">
          <a:extLst>
            <a:ext uri="{FF2B5EF4-FFF2-40B4-BE49-F238E27FC236}">
              <a16:creationId xmlns:a16="http://schemas.microsoft.com/office/drawing/2014/main" id="{00000000-0008-0000-0a00-000073030000}"/>
            </a:ext>
          </a:extLst>
        </xdr:cNvPr>
        <xdr:cNvSpPr/>
      </xdr:nvSpPr>
      <xdr:spPr>
        <a:xfrm>
          <a:off x="6210300" y="4864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xdr:nvSpPr>
        <xdr:cNvPr id="884" name="Isosceles Triangle 883">
          <a:extLst>
            <a:ext uri="{FF2B5EF4-FFF2-40B4-BE49-F238E27FC236}">
              <a16:creationId xmlns:a16="http://schemas.microsoft.com/office/drawing/2014/main" id="{00000000-0008-0000-0a00-000074030000}"/>
            </a:ext>
          </a:extLst>
        </xdr:cNvPr>
        <xdr:cNvSpPr/>
      </xdr:nvSpPr>
      <xdr:spPr>
        <a:xfrm>
          <a:off x="7162800" y="4864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xdr:nvSpPr>
        <xdr:cNvPr id="885" name="Isosceles Triangle 884">
          <a:extLst>
            <a:ext uri="{FF2B5EF4-FFF2-40B4-BE49-F238E27FC236}">
              <a16:creationId xmlns:a16="http://schemas.microsoft.com/office/drawing/2014/main" id="{00000000-0008-0000-0a00-000075030000}"/>
            </a:ext>
          </a:extLst>
        </xdr:cNvPr>
        <xdr:cNvSpPr/>
      </xdr:nvSpPr>
      <xdr:spPr>
        <a:xfrm>
          <a:off x="8115300" y="486441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xdr:nvSpPr>
        <xdr:cNvPr id="886" name="Isosceles Triangle 885">
          <a:extLst>
            <a:ext uri="{FF2B5EF4-FFF2-40B4-BE49-F238E27FC236}">
              <a16:creationId xmlns:a16="http://schemas.microsoft.com/office/drawing/2014/main" id="{00000000-0008-0000-0a00-000076030000}"/>
            </a:ext>
          </a:extLst>
        </xdr:cNvPr>
        <xdr:cNvSpPr/>
      </xdr:nvSpPr>
      <xdr:spPr>
        <a:xfrm>
          <a:off x="9067800" y="4864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xdr:nvSpPr>
        <xdr:cNvPr id="887" name="Isosceles Triangle 886">
          <a:extLst>
            <a:ext uri="{FF2B5EF4-FFF2-40B4-BE49-F238E27FC236}">
              <a16:creationId xmlns:a16="http://schemas.microsoft.com/office/drawing/2014/main" id="{00000000-0008-0000-0a00-000077030000}"/>
            </a:ext>
          </a:extLst>
        </xdr:cNvPr>
        <xdr:cNvSpPr/>
      </xdr:nvSpPr>
      <xdr:spPr>
        <a:xfrm>
          <a:off x="10020300" y="4864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xdr:nvSpPr>
        <xdr:cNvPr id="888" name="Isosceles Triangle 887">
          <a:extLst>
            <a:ext uri="{FF2B5EF4-FFF2-40B4-BE49-F238E27FC236}">
              <a16:creationId xmlns:a16="http://schemas.microsoft.com/office/drawing/2014/main" id="{00000000-0008-0000-0a00-000078030000}"/>
            </a:ext>
          </a:extLst>
        </xdr:cNvPr>
        <xdr:cNvSpPr/>
      </xdr:nvSpPr>
      <xdr:spPr>
        <a:xfrm>
          <a:off x="2400300" y="4864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xdr:nvSpPr>
        <xdr:cNvPr id="889" name="Isosceles Triangle 888">
          <a:extLst>
            <a:ext uri="{FF2B5EF4-FFF2-40B4-BE49-F238E27FC236}">
              <a16:creationId xmlns:a16="http://schemas.microsoft.com/office/drawing/2014/main" id="{00000000-0008-0000-0a00-000079030000}"/>
            </a:ext>
          </a:extLst>
        </xdr:cNvPr>
        <xdr:cNvSpPr/>
      </xdr:nvSpPr>
      <xdr:spPr>
        <a:xfrm>
          <a:off x="1219200" y="4864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xdr:nvSpPr>
        <xdr:cNvPr id="890" name="Isosceles Triangle 889">
          <a:extLst>
            <a:ext uri="{FF2B5EF4-FFF2-40B4-BE49-F238E27FC236}">
              <a16:creationId xmlns:a16="http://schemas.microsoft.com/office/drawing/2014/main" id="{00000000-0008-0000-0a00-00007a030000}"/>
            </a:ext>
          </a:extLst>
        </xdr:cNvPr>
        <xdr:cNvSpPr/>
      </xdr:nvSpPr>
      <xdr:spPr>
        <a:xfrm>
          <a:off x="8115300" y="4864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xdr:nvSpPr>
        <xdr:cNvPr id="891" name="Isosceles Triangle 890">
          <a:extLst>
            <a:ext uri="{FF2B5EF4-FFF2-40B4-BE49-F238E27FC236}">
              <a16:creationId xmlns:a16="http://schemas.microsoft.com/office/drawing/2014/main" id="{00000000-0008-0000-0a00-00007b030000}"/>
            </a:ext>
          </a:extLst>
        </xdr:cNvPr>
        <xdr:cNvSpPr/>
      </xdr:nvSpPr>
      <xdr:spPr>
        <a:xfrm>
          <a:off x="9067800" y="4864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xdr:nvSpPr>
        <xdr:cNvPr id="892" name="Isosceles Triangle 891">
          <a:extLst>
            <a:ext uri="{FF2B5EF4-FFF2-40B4-BE49-F238E27FC236}">
              <a16:creationId xmlns:a16="http://schemas.microsoft.com/office/drawing/2014/main" id="{00000000-0008-0000-0a00-00007c030000}"/>
            </a:ext>
          </a:extLst>
        </xdr:cNvPr>
        <xdr:cNvSpPr/>
      </xdr:nvSpPr>
      <xdr:spPr>
        <a:xfrm>
          <a:off x="6219825" y="4739640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xdr:nvSpPr>
        <xdr:cNvPr id="893" name="Rectangle: Top Corners Snipped 892">
          <a:extLst>
            <a:ext uri="{FF2B5EF4-FFF2-40B4-BE49-F238E27FC236}">
              <a16:creationId xmlns:a16="http://schemas.microsoft.com/office/drawing/2014/main" id="{00000000-0008-0000-0a00-00007d030000}"/>
            </a:ext>
          </a:extLst>
        </xdr:cNvPr>
        <xdr:cNvSpPr/>
      </xdr:nvSpPr>
      <xdr:spPr>
        <a:xfrm>
          <a:off x="9858375" y="49139475"/>
          <a:ext cx="161925" cy="1428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xdr:nvSpPr>
        <xdr:cNvPr id="894" name="Isosceles Triangle 893">
          <a:extLst>
            <a:ext uri="{FF2B5EF4-FFF2-40B4-BE49-F238E27FC236}">
              <a16:creationId xmlns:a16="http://schemas.microsoft.com/office/drawing/2014/main" id="{00000000-0008-0000-0a00-00007e030000}"/>
            </a:ext>
          </a:extLst>
        </xdr:cNvPr>
        <xdr:cNvSpPr/>
      </xdr:nvSpPr>
      <xdr:spPr>
        <a:xfrm>
          <a:off x="1219200" y="498919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xdr:nvSpPr>
        <xdr:cNvPr id="895" name="Isosceles Triangle 894">
          <a:extLst>
            <a:ext uri="{FF2B5EF4-FFF2-40B4-BE49-F238E27FC236}">
              <a16:creationId xmlns:a16="http://schemas.microsoft.com/office/drawing/2014/main" id="{00000000-0008-0000-0a00-00007f030000}"/>
            </a:ext>
          </a:extLst>
        </xdr:cNvPr>
        <xdr:cNvSpPr/>
      </xdr:nvSpPr>
      <xdr:spPr>
        <a:xfrm>
          <a:off x="2400300" y="498919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xdr:nvSpPr>
        <xdr:cNvPr id="896" name="Isosceles Triangle 895">
          <a:extLst>
            <a:ext uri="{FF2B5EF4-FFF2-40B4-BE49-F238E27FC236}">
              <a16:creationId xmlns:a16="http://schemas.microsoft.com/office/drawing/2014/main" id="{00000000-0008-0000-0a00-000080030000}"/>
            </a:ext>
          </a:extLst>
        </xdr:cNvPr>
        <xdr:cNvSpPr/>
      </xdr:nvSpPr>
      <xdr:spPr>
        <a:xfrm>
          <a:off x="3352800" y="498919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xdr:nvSpPr>
        <xdr:cNvPr id="897" name="Isosceles Triangle 896">
          <a:extLst>
            <a:ext uri="{FF2B5EF4-FFF2-40B4-BE49-F238E27FC236}">
              <a16:creationId xmlns:a16="http://schemas.microsoft.com/office/drawing/2014/main" id="{00000000-0008-0000-0a00-000081030000}"/>
            </a:ext>
          </a:extLst>
        </xdr:cNvPr>
        <xdr:cNvSpPr/>
      </xdr:nvSpPr>
      <xdr:spPr>
        <a:xfrm>
          <a:off x="4305300" y="498919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xdr:nvSpPr>
        <xdr:cNvPr id="898" name="Isosceles Triangle 897">
          <a:extLst>
            <a:ext uri="{FF2B5EF4-FFF2-40B4-BE49-F238E27FC236}">
              <a16:creationId xmlns:a16="http://schemas.microsoft.com/office/drawing/2014/main" id="{00000000-0008-0000-0a00-000082030000}"/>
            </a:ext>
          </a:extLst>
        </xdr:cNvPr>
        <xdr:cNvSpPr/>
      </xdr:nvSpPr>
      <xdr:spPr>
        <a:xfrm>
          <a:off x="5257800" y="498919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xdr:nvSpPr>
        <xdr:cNvPr id="899" name="Isosceles Triangle 898">
          <a:extLst>
            <a:ext uri="{FF2B5EF4-FFF2-40B4-BE49-F238E27FC236}">
              <a16:creationId xmlns:a16="http://schemas.microsoft.com/office/drawing/2014/main" id="{00000000-0008-0000-0a00-000083030000}"/>
            </a:ext>
          </a:extLst>
        </xdr:cNvPr>
        <xdr:cNvSpPr/>
      </xdr:nvSpPr>
      <xdr:spPr>
        <a:xfrm>
          <a:off x="7162800" y="498919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xdr:nvSpPr>
        <xdr:cNvPr id="900" name="Isosceles Triangle 899">
          <a:extLst>
            <a:ext uri="{FF2B5EF4-FFF2-40B4-BE49-F238E27FC236}">
              <a16:creationId xmlns:a16="http://schemas.microsoft.com/office/drawing/2014/main" id="{00000000-0008-0000-0a00-000084030000}"/>
            </a:ext>
          </a:extLst>
        </xdr:cNvPr>
        <xdr:cNvSpPr/>
      </xdr:nvSpPr>
      <xdr:spPr>
        <a:xfrm>
          <a:off x="8115300" y="498919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xdr:nvSpPr>
        <xdr:cNvPr id="901" name="Isosceles Triangle 900">
          <a:extLst>
            <a:ext uri="{FF2B5EF4-FFF2-40B4-BE49-F238E27FC236}">
              <a16:creationId xmlns:a16="http://schemas.microsoft.com/office/drawing/2014/main" id="{00000000-0008-0000-0a00-000085030000}"/>
            </a:ext>
          </a:extLst>
        </xdr:cNvPr>
        <xdr:cNvSpPr/>
      </xdr:nvSpPr>
      <xdr:spPr>
        <a:xfrm>
          <a:off x="10020300" y="498919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xdr:nvSpPr>
        <xdr:cNvPr id="902" name="Isosceles Triangle 901">
          <a:extLst>
            <a:ext uri="{FF2B5EF4-FFF2-40B4-BE49-F238E27FC236}">
              <a16:creationId xmlns:a16="http://schemas.microsoft.com/office/drawing/2014/main" id="{00000000-0008-0000-0a00-000086030000}"/>
            </a:ext>
          </a:extLst>
        </xdr:cNvPr>
        <xdr:cNvSpPr/>
      </xdr:nvSpPr>
      <xdr:spPr>
        <a:xfrm>
          <a:off x="1219200" y="498919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xdr:nvSpPr>
        <xdr:cNvPr id="903" name="Isosceles Triangle 902">
          <a:extLst>
            <a:ext uri="{FF2B5EF4-FFF2-40B4-BE49-F238E27FC236}">
              <a16:creationId xmlns:a16="http://schemas.microsoft.com/office/drawing/2014/main" id="{00000000-0008-0000-0a00-000087030000}"/>
            </a:ext>
          </a:extLst>
        </xdr:cNvPr>
        <xdr:cNvSpPr/>
      </xdr:nvSpPr>
      <xdr:spPr>
        <a:xfrm>
          <a:off x="2400300" y="498919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xdr:nvSpPr>
        <xdr:cNvPr id="904" name="Isosceles Triangle 903">
          <a:extLst>
            <a:ext uri="{FF2B5EF4-FFF2-40B4-BE49-F238E27FC236}">
              <a16:creationId xmlns:a16="http://schemas.microsoft.com/office/drawing/2014/main" id="{00000000-0008-0000-0a00-000088030000}"/>
            </a:ext>
          </a:extLst>
        </xdr:cNvPr>
        <xdr:cNvSpPr/>
      </xdr:nvSpPr>
      <xdr:spPr>
        <a:xfrm>
          <a:off x="1219200" y="498919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xdr:nvSpPr>
        <xdr:cNvPr id="905" name="Isosceles Triangle 904">
          <a:extLst>
            <a:ext uri="{FF2B5EF4-FFF2-40B4-BE49-F238E27FC236}">
              <a16:creationId xmlns:a16="http://schemas.microsoft.com/office/drawing/2014/main" id="{00000000-0008-0000-0a00-000089030000}"/>
            </a:ext>
          </a:extLst>
        </xdr:cNvPr>
        <xdr:cNvSpPr/>
      </xdr:nvSpPr>
      <xdr:spPr>
        <a:xfrm>
          <a:off x="9067800" y="498919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xdr:nvSpPr>
        <xdr:cNvPr id="906" name="Isosceles Triangle 905">
          <a:extLst>
            <a:ext uri="{FF2B5EF4-FFF2-40B4-BE49-F238E27FC236}">
              <a16:creationId xmlns:a16="http://schemas.microsoft.com/office/drawing/2014/main" id="{00000000-0008-0000-0a00-00008a030000}"/>
            </a:ext>
          </a:extLst>
        </xdr:cNvPr>
        <xdr:cNvSpPr/>
      </xdr:nvSpPr>
      <xdr:spPr>
        <a:xfrm>
          <a:off x="1219200" y="511302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xdr:nvSpPr>
        <xdr:cNvPr id="907" name="Isosceles Triangle 906">
          <a:extLst>
            <a:ext uri="{FF2B5EF4-FFF2-40B4-BE49-F238E27FC236}">
              <a16:creationId xmlns:a16="http://schemas.microsoft.com/office/drawing/2014/main" id="{00000000-0008-0000-0a00-00008b030000}"/>
            </a:ext>
          </a:extLst>
        </xdr:cNvPr>
        <xdr:cNvSpPr/>
      </xdr:nvSpPr>
      <xdr:spPr>
        <a:xfrm>
          <a:off x="3352800" y="51130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xdr:nvSpPr>
        <xdr:cNvPr id="908" name="Isosceles Triangle 907">
          <a:extLst>
            <a:ext uri="{FF2B5EF4-FFF2-40B4-BE49-F238E27FC236}">
              <a16:creationId xmlns:a16="http://schemas.microsoft.com/office/drawing/2014/main" id="{00000000-0008-0000-0a00-00008c030000}"/>
            </a:ext>
          </a:extLst>
        </xdr:cNvPr>
        <xdr:cNvSpPr/>
      </xdr:nvSpPr>
      <xdr:spPr>
        <a:xfrm>
          <a:off x="4305300" y="51130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xdr:nvSpPr>
        <xdr:cNvPr id="909" name="Isosceles Triangle 908">
          <a:extLst>
            <a:ext uri="{FF2B5EF4-FFF2-40B4-BE49-F238E27FC236}">
              <a16:creationId xmlns:a16="http://schemas.microsoft.com/office/drawing/2014/main" id="{00000000-0008-0000-0a00-00008d030000}"/>
            </a:ext>
          </a:extLst>
        </xdr:cNvPr>
        <xdr:cNvSpPr/>
      </xdr:nvSpPr>
      <xdr:spPr>
        <a:xfrm>
          <a:off x="5257800" y="51130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xdr:nvSpPr>
        <xdr:cNvPr id="910" name="Isosceles Triangle 909">
          <a:extLst>
            <a:ext uri="{FF2B5EF4-FFF2-40B4-BE49-F238E27FC236}">
              <a16:creationId xmlns:a16="http://schemas.microsoft.com/office/drawing/2014/main" id="{00000000-0008-0000-0a00-00008e030000}"/>
            </a:ext>
          </a:extLst>
        </xdr:cNvPr>
        <xdr:cNvSpPr/>
      </xdr:nvSpPr>
      <xdr:spPr>
        <a:xfrm>
          <a:off x="6210300" y="51130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xdr:nvSpPr>
        <xdr:cNvPr id="911" name="Isosceles Triangle 910">
          <a:extLst>
            <a:ext uri="{FF2B5EF4-FFF2-40B4-BE49-F238E27FC236}">
              <a16:creationId xmlns:a16="http://schemas.microsoft.com/office/drawing/2014/main" id="{00000000-0008-0000-0a00-00008f030000}"/>
            </a:ext>
          </a:extLst>
        </xdr:cNvPr>
        <xdr:cNvSpPr/>
      </xdr:nvSpPr>
      <xdr:spPr>
        <a:xfrm>
          <a:off x="7162800" y="51130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xdr:nvSpPr>
        <xdr:cNvPr id="912" name="Isosceles Triangle 911">
          <a:extLst>
            <a:ext uri="{FF2B5EF4-FFF2-40B4-BE49-F238E27FC236}">
              <a16:creationId xmlns:a16="http://schemas.microsoft.com/office/drawing/2014/main" id="{00000000-0008-0000-0a00-000090030000}"/>
            </a:ext>
          </a:extLst>
        </xdr:cNvPr>
        <xdr:cNvSpPr/>
      </xdr:nvSpPr>
      <xdr:spPr>
        <a:xfrm>
          <a:off x="8115300" y="511302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xdr:nvSpPr>
        <xdr:cNvPr id="913" name="Isosceles Triangle 912">
          <a:extLst>
            <a:ext uri="{FF2B5EF4-FFF2-40B4-BE49-F238E27FC236}">
              <a16:creationId xmlns:a16="http://schemas.microsoft.com/office/drawing/2014/main" id="{00000000-0008-0000-0a00-000091030000}"/>
            </a:ext>
          </a:extLst>
        </xdr:cNvPr>
        <xdr:cNvSpPr/>
      </xdr:nvSpPr>
      <xdr:spPr>
        <a:xfrm>
          <a:off x="9067800" y="51130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xdr:nvSpPr>
        <xdr:cNvPr id="914" name="Isosceles Triangle 913">
          <a:extLst>
            <a:ext uri="{FF2B5EF4-FFF2-40B4-BE49-F238E27FC236}">
              <a16:creationId xmlns:a16="http://schemas.microsoft.com/office/drawing/2014/main" id="{00000000-0008-0000-0a00-000092030000}"/>
            </a:ext>
          </a:extLst>
        </xdr:cNvPr>
        <xdr:cNvSpPr/>
      </xdr:nvSpPr>
      <xdr:spPr>
        <a:xfrm>
          <a:off x="10020300" y="51130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xdr:nvSpPr>
        <xdr:cNvPr id="915" name="Isosceles Triangle 914">
          <a:extLst>
            <a:ext uri="{FF2B5EF4-FFF2-40B4-BE49-F238E27FC236}">
              <a16:creationId xmlns:a16="http://schemas.microsoft.com/office/drawing/2014/main" id="{00000000-0008-0000-0a00-000093030000}"/>
            </a:ext>
          </a:extLst>
        </xdr:cNvPr>
        <xdr:cNvSpPr/>
      </xdr:nvSpPr>
      <xdr:spPr>
        <a:xfrm>
          <a:off x="2400300" y="51130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xdr:nvSpPr>
        <xdr:cNvPr id="916" name="Isosceles Triangle 915">
          <a:extLst>
            <a:ext uri="{FF2B5EF4-FFF2-40B4-BE49-F238E27FC236}">
              <a16:creationId xmlns:a16="http://schemas.microsoft.com/office/drawing/2014/main" id="{00000000-0008-0000-0a00-000094030000}"/>
            </a:ext>
          </a:extLst>
        </xdr:cNvPr>
        <xdr:cNvSpPr/>
      </xdr:nvSpPr>
      <xdr:spPr>
        <a:xfrm>
          <a:off x="1219200" y="51130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xdr:nvSpPr>
        <xdr:cNvPr id="917" name="Isosceles Triangle 916">
          <a:extLst>
            <a:ext uri="{FF2B5EF4-FFF2-40B4-BE49-F238E27FC236}">
              <a16:creationId xmlns:a16="http://schemas.microsoft.com/office/drawing/2014/main" id="{00000000-0008-0000-0a00-000095030000}"/>
            </a:ext>
          </a:extLst>
        </xdr:cNvPr>
        <xdr:cNvSpPr/>
      </xdr:nvSpPr>
      <xdr:spPr>
        <a:xfrm>
          <a:off x="8115300" y="51130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xdr:nvSpPr>
        <xdr:cNvPr id="918" name="Isosceles Triangle 917">
          <a:extLst>
            <a:ext uri="{FF2B5EF4-FFF2-40B4-BE49-F238E27FC236}">
              <a16:creationId xmlns:a16="http://schemas.microsoft.com/office/drawing/2014/main" id="{00000000-0008-0000-0a00-000096030000}"/>
            </a:ext>
          </a:extLst>
        </xdr:cNvPr>
        <xdr:cNvSpPr/>
      </xdr:nvSpPr>
      <xdr:spPr>
        <a:xfrm>
          <a:off x="9067800" y="51130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xdr:nvSpPr>
        <xdr:cNvPr id="919" name="Isosceles Triangle 918">
          <a:extLst>
            <a:ext uri="{FF2B5EF4-FFF2-40B4-BE49-F238E27FC236}">
              <a16:creationId xmlns:a16="http://schemas.microsoft.com/office/drawing/2014/main" id="{00000000-0008-0000-0a00-000097030000}"/>
            </a:ext>
          </a:extLst>
        </xdr:cNvPr>
        <xdr:cNvSpPr/>
      </xdr:nvSpPr>
      <xdr:spPr>
        <a:xfrm>
          <a:off x="6219825" y="4988242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xdr:nvSpPr>
        <xdr:cNvPr id="920" name="Isosceles Triangle 919">
          <a:extLst>
            <a:ext uri="{FF2B5EF4-FFF2-40B4-BE49-F238E27FC236}">
              <a16:creationId xmlns:a16="http://schemas.microsoft.com/office/drawing/2014/main" id="{00000000-0008-0000-0a00-000098030000}"/>
            </a:ext>
          </a:extLst>
        </xdr:cNvPr>
        <xdr:cNvSpPr/>
      </xdr:nvSpPr>
      <xdr:spPr>
        <a:xfrm>
          <a:off x="1219200" y="525399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xdr:nvSpPr>
        <xdr:cNvPr id="921" name="Isosceles Triangle 920">
          <a:extLst>
            <a:ext uri="{FF2B5EF4-FFF2-40B4-BE49-F238E27FC236}">
              <a16:creationId xmlns:a16="http://schemas.microsoft.com/office/drawing/2014/main" id="{00000000-0008-0000-0a00-000099030000}"/>
            </a:ext>
          </a:extLst>
        </xdr:cNvPr>
        <xdr:cNvSpPr/>
      </xdr:nvSpPr>
      <xdr:spPr>
        <a:xfrm>
          <a:off x="2400300" y="525399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xdr:nvSpPr>
        <xdr:cNvPr id="922" name="Isosceles Triangle 921">
          <a:extLst>
            <a:ext uri="{FF2B5EF4-FFF2-40B4-BE49-F238E27FC236}">
              <a16:creationId xmlns:a16="http://schemas.microsoft.com/office/drawing/2014/main" id="{00000000-0008-0000-0a00-00009a030000}"/>
            </a:ext>
          </a:extLst>
        </xdr:cNvPr>
        <xdr:cNvSpPr/>
      </xdr:nvSpPr>
      <xdr:spPr>
        <a:xfrm>
          <a:off x="3352800" y="5253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xdr:nvSpPr>
        <xdr:cNvPr id="923" name="Isosceles Triangle 922">
          <a:extLst>
            <a:ext uri="{FF2B5EF4-FFF2-40B4-BE49-F238E27FC236}">
              <a16:creationId xmlns:a16="http://schemas.microsoft.com/office/drawing/2014/main" id="{00000000-0008-0000-0a00-00009b030000}"/>
            </a:ext>
          </a:extLst>
        </xdr:cNvPr>
        <xdr:cNvSpPr/>
      </xdr:nvSpPr>
      <xdr:spPr>
        <a:xfrm>
          <a:off x="4305300" y="5253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xdr:nvSpPr>
        <xdr:cNvPr id="924" name="Isosceles Triangle 923">
          <a:extLst>
            <a:ext uri="{FF2B5EF4-FFF2-40B4-BE49-F238E27FC236}">
              <a16:creationId xmlns:a16="http://schemas.microsoft.com/office/drawing/2014/main" id="{00000000-0008-0000-0a00-00009c030000}"/>
            </a:ext>
          </a:extLst>
        </xdr:cNvPr>
        <xdr:cNvSpPr/>
      </xdr:nvSpPr>
      <xdr:spPr>
        <a:xfrm>
          <a:off x="5257800" y="5253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xdr:nvSpPr>
        <xdr:cNvPr id="925" name="Isosceles Triangle 924">
          <a:extLst>
            <a:ext uri="{FF2B5EF4-FFF2-40B4-BE49-F238E27FC236}">
              <a16:creationId xmlns:a16="http://schemas.microsoft.com/office/drawing/2014/main" id="{00000000-0008-0000-0a00-00009d030000}"/>
            </a:ext>
          </a:extLst>
        </xdr:cNvPr>
        <xdr:cNvSpPr/>
      </xdr:nvSpPr>
      <xdr:spPr>
        <a:xfrm>
          <a:off x="7162800" y="5253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xdr:nvSpPr>
        <xdr:cNvPr id="926" name="Isosceles Triangle 925">
          <a:extLst>
            <a:ext uri="{FF2B5EF4-FFF2-40B4-BE49-F238E27FC236}">
              <a16:creationId xmlns:a16="http://schemas.microsoft.com/office/drawing/2014/main" id="{00000000-0008-0000-0a00-00009e030000}"/>
            </a:ext>
          </a:extLst>
        </xdr:cNvPr>
        <xdr:cNvSpPr/>
      </xdr:nvSpPr>
      <xdr:spPr>
        <a:xfrm>
          <a:off x="8115300" y="5253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xdr:nvSpPr>
        <xdr:cNvPr id="927" name="Isosceles Triangle 926">
          <a:extLst>
            <a:ext uri="{FF2B5EF4-FFF2-40B4-BE49-F238E27FC236}">
              <a16:creationId xmlns:a16="http://schemas.microsoft.com/office/drawing/2014/main" id="{00000000-0008-0000-0a00-00009f030000}"/>
            </a:ext>
          </a:extLst>
        </xdr:cNvPr>
        <xdr:cNvSpPr/>
      </xdr:nvSpPr>
      <xdr:spPr>
        <a:xfrm>
          <a:off x="10020300" y="5253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xdr:nvSpPr>
        <xdr:cNvPr id="928" name="Isosceles Triangle 927">
          <a:extLst>
            <a:ext uri="{FF2B5EF4-FFF2-40B4-BE49-F238E27FC236}">
              <a16:creationId xmlns:a16="http://schemas.microsoft.com/office/drawing/2014/main" id="{00000000-0008-0000-0a00-0000a0030000}"/>
            </a:ext>
          </a:extLst>
        </xdr:cNvPr>
        <xdr:cNvSpPr/>
      </xdr:nvSpPr>
      <xdr:spPr>
        <a:xfrm>
          <a:off x="1219200" y="525399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xdr:nvSpPr>
        <xdr:cNvPr id="929" name="Isosceles Triangle 928">
          <a:extLst>
            <a:ext uri="{FF2B5EF4-FFF2-40B4-BE49-F238E27FC236}">
              <a16:creationId xmlns:a16="http://schemas.microsoft.com/office/drawing/2014/main" id="{00000000-0008-0000-0a00-0000a1030000}"/>
            </a:ext>
          </a:extLst>
        </xdr:cNvPr>
        <xdr:cNvSpPr/>
      </xdr:nvSpPr>
      <xdr:spPr>
        <a:xfrm>
          <a:off x="2400300" y="5253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xdr:nvSpPr>
        <xdr:cNvPr id="930" name="Isosceles Triangle 929">
          <a:extLst>
            <a:ext uri="{FF2B5EF4-FFF2-40B4-BE49-F238E27FC236}">
              <a16:creationId xmlns:a16="http://schemas.microsoft.com/office/drawing/2014/main" id="{00000000-0008-0000-0a00-0000a2030000}"/>
            </a:ext>
          </a:extLst>
        </xdr:cNvPr>
        <xdr:cNvSpPr/>
      </xdr:nvSpPr>
      <xdr:spPr>
        <a:xfrm>
          <a:off x="1219200" y="5253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xdr:nvSpPr>
        <xdr:cNvPr id="931" name="Isosceles Triangle 930">
          <a:extLst>
            <a:ext uri="{FF2B5EF4-FFF2-40B4-BE49-F238E27FC236}">
              <a16:creationId xmlns:a16="http://schemas.microsoft.com/office/drawing/2014/main" id="{00000000-0008-0000-0a00-0000a3030000}"/>
            </a:ext>
          </a:extLst>
        </xdr:cNvPr>
        <xdr:cNvSpPr/>
      </xdr:nvSpPr>
      <xdr:spPr>
        <a:xfrm>
          <a:off x="9067800" y="525399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xdr:nvSpPr>
        <xdr:cNvPr id="932" name="Isosceles Triangle 931">
          <a:extLst>
            <a:ext uri="{FF2B5EF4-FFF2-40B4-BE49-F238E27FC236}">
              <a16:creationId xmlns:a16="http://schemas.microsoft.com/office/drawing/2014/main" id="{00000000-0008-0000-0a00-0000a4030000}"/>
            </a:ext>
          </a:extLst>
        </xdr:cNvPr>
        <xdr:cNvSpPr/>
      </xdr:nvSpPr>
      <xdr:spPr>
        <a:xfrm>
          <a:off x="1219200" y="537781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xdr:nvSpPr>
        <xdr:cNvPr id="933" name="Isosceles Triangle 932">
          <a:extLst>
            <a:ext uri="{FF2B5EF4-FFF2-40B4-BE49-F238E27FC236}">
              <a16:creationId xmlns:a16="http://schemas.microsoft.com/office/drawing/2014/main" id="{00000000-0008-0000-0a00-0000a5030000}"/>
            </a:ext>
          </a:extLst>
        </xdr:cNvPr>
        <xdr:cNvSpPr/>
      </xdr:nvSpPr>
      <xdr:spPr>
        <a:xfrm>
          <a:off x="3352800" y="5377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xdr:nvSpPr>
        <xdr:cNvPr id="934" name="Isosceles Triangle 933">
          <a:extLst>
            <a:ext uri="{FF2B5EF4-FFF2-40B4-BE49-F238E27FC236}">
              <a16:creationId xmlns:a16="http://schemas.microsoft.com/office/drawing/2014/main" id="{00000000-0008-0000-0a00-0000a6030000}"/>
            </a:ext>
          </a:extLst>
        </xdr:cNvPr>
        <xdr:cNvSpPr/>
      </xdr:nvSpPr>
      <xdr:spPr>
        <a:xfrm>
          <a:off x="4305300" y="5377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xdr:nvSpPr>
        <xdr:cNvPr id="935" name="Isosceles Triangle 934">
          <a:extLst>
            <a:ext uri="{FF2B5EF4-FFF2-40B4-BE49-F238E27FC236}">
              <a16:creationId xmlns:a16="http://schemas.microsoft.com/office/drawing/2014/main" id="{00000000-0008-0000-0a00-0000a7030000}"/>
            </a:ext>
          </a:extLst>
        </xdr:cNvPr>
        <xdr:cNvSpPr/>
      </xdr:nvSpPr>
      <xdr:spPr>
        <a:xfrm>
          <a:off x="5257800" y="5377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xdr:nvSpPr>
        <xdr:cNvPr id="936" name="Isosceles Triangle 935">
          <a:extLst>
            <a:ext uri="{FF2B5EF4-FFF2-40B4-BE49-F238E27FC236}">
              <a16:creationId xmlns:a16="http://schemas.microsoft.com/office/drawing/2014/main" id="{00000000-0008-0000-0a00-0000a8030000}"/>
            </a:ext>
          </a:extLst>
        </xdr:cNvPr>
        <xdr:cNvSpPr/>
      </xdr:nvSpPr>
      <xdr:spPr>
        <a:xfrm>
          <a:off x="6210300" y="5377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xdr:nvSpPr>
        <xdr:cNvPr id="937" name="Isosceles Triangle 936">
          <a:extLst>
            <a:ext uri="{FF2B5EF4-FFF2-40B4-BE49-F238E27FC236}">
              <a16:creationId xmlns:a16="http://schemas.microsoft.com/office/drawing/2014/main" id="{00000000-0008-0000-0a00-0000a9030000}"/>
            </a:ext>
          </a:extLst>
        </xdr:cNvPr>
        <xdr:cNvSpPr/>
      </xdr:nvSpPr>
      <xdr:spPr>
        <a:xfrm>
          <a:off x="7162800" y="5377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xdr:nvSpPr>
        <xdr:cNvPr id="938" name="Isosceles Triangle 937">
          <a:extLst>
            <a:ext uri="{FF2B5EF4-FFF2-40B4-BE49-F238E27FC236}">
              <a16:creationId xmlns:a16="http://schemas.microsoft.com/office/drawing/2014/main" id="{00000000-0008-0000-0a00-0000aa030000}"/>
            </a:ext>
          </a:extLst>
        </xdr:cNvPr>
        <xdr:cNvSpPr/>
      </xdr:nvSpPr>
      <xdr:spPr>
        <a:xfrm>
          <a:off x="8115300" y="537781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xdr:nvSpPr>
        <xdr:cNvPr id="939" name="Isosceles Triangle 938">
          <a:extLst>
            <a:ext uri="{FF2B5EF4-FFF2-40B4-BE49-F238E27FC236}">
              <a16:creationId xmlns:a16="http://schemas.microsoft.com/office/drawing/2014/main" id="{00000000-0008-0000-0a00-0000ab030000}"/>
            </a:ext>
          </a:extLst>
        </xdr:cNvPr>
        <xdr:cNvSpPr/>
      </xdr:nvSpPr>
      <xdr:spPr>
        <a:xfrm>
          <a:off x="9067800" y="5377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xdr:nvSpPr>
        <xdr:cNvPr id="940" name="Isosceles Triangle 939">
          <a:extLst>
            <a:ext uri="{FF2B5EF4-FFF2-40B4-BE49-F238E27FC236}">
              <a16:creationId xmlns:a16="http://schemas.microsoft.com/office/drawing/2014/main" id="{00000000-0008-0000-0a00-0000ac030000}"/>
            </a:ext>
          </a:extLst>
        </xdr:cNvPr>
        <xdr:cNvSpPr/>
      </xdr:nvSpPr>
      <xdr:spPr>
        <a:xfrm>
          <a:off x="10020300" y="5377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xdr:nvSpPr>
        <xdr:cNvPr id="941" name="Isosceles Triangle 940">
          <a:extLst>
            <a:ext uri="{FF2B5EF4-FFF2-40B4-BE49-F238E27FC236}">
              <a16:creationId xmlns:a16="http://schemas.microsoft.com/office/drawing/2014/main" id="{00000000-0008-0000-0a00-0000ad030000}"/>
            </a:ext>
          </a:extLst>
        </xdr:cNvPr>
        <xdr:cNvSpPr/>
      </xdr:nvSpPr>
      <xdr:spPr>
        <a:xfrm>
          <a:off x="2400300" y="5377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xdr:nvSpPr>
        <xdr:cNvPr id="942" name="Isosceles Triangle 941">
          <a:extLst>
            <a:ext uri="{FF2B5EF4-FFF2-40B4-BE49-F238E27FC236}">
              <a16:creationId xmlns:a16="http://schemas.microsoft.com/office/drawing/2014/main" id="{00000000-0008-0000-0a00-0000ae030000}"/>
            </a:ext>
          </a:extLst>
        </xdr:cNvPr>
        <xdr:cNvSpPr/>
      </xdr:nvSpPr>
      <xdr:spPr>
        <a:xfrm>
          <a:off x="1219200" y="5377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xdr:nvSpPr>
        <xdr:cNvPr id="943" name="Isosceles Triangle 942">
          <a:extLst>
            <a:ext uri="{FF2B5EF4-FFF2-40B4-BE49-F238E27FC236}">
              <a16:creationId xmlns:a16="http://schemas.microsoft.com/office/drawing/2014/main" id="{00000000-0008-0000-0a00-0000af030000}"/>
            </a:ext>
          </a:extLst>
        </xdr:cNvPr>
        <xdr:cNvSpPr/>
      </xdr:nvSpPr>
      <xdr:spPr>
        <a:xfrm>
          <a:off x="8115300" y="5377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xdr:nvSpPr>
        <xdr:cNvPr id="944" name="Isosceles Triangle 943">
          <a:extLst>
            <a:ext uri="{FF2B5EF4-FFF2-40B4-BE49-F238E27FC236}">
              <a16:creationId xmlns:a16="http://schemas.microsoft.com/office/drawing/2014/main" id="{00000000-0008-0000-0a00-0000b0030000}"/>
            </a:ext>
          </a:extLst>
        </xdr:cNvPr>
        <xdr:cNvSpPr/>
      </xdr:nvSpPr>
      <xdr:spPr>
        <a:xfrm>
          <a:off x="9067800" y="53778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xdr:nvSpPr>
        <xdr:cNvPr id="945" name="Isosceles Triangle 944">
          <a:extLst>
            <a:ext uri="{FF2B5EF4-FFF2-40B4-BE49-F238E27FC236}">
              <a16:creationId xmlns:a16="http://schemas.microsoft.com/office/drawing/2014/main" id="{00000000-0008-0000-0a00-0000b1030000}"/>
            </a:ext>
          </a:extLst>
        </xdr:cNvPr>
        <xdr:cNvSpPr/>
      </xdr:nvSpPr>
      <xdr:spPr>
        <a:xfrm>
          <a:off x="6219825" y="5253037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xdr:nvSpPr>
        <xdr:cNvPr id="946" name="Isosceles Triangle 945">
          <a:extLst>
            <a:ext uri="{FF2B5EF4-FFF2-40B4-BE49-F238E27FC236}">
              <a16:creationId xmlns:a16="http://schemas.microsoft.com/office/drawing/2014/main" id="{00000000-0008-0000-0a00-0000b2030000}"/>
            </a:ext>
          </a:extLst>
        </xdr:cNvPr>
        <xdr:cNvSpPr/>
      </xdr:nvSpPr>
      <xdr:spPr>
        <a:xfrm>
          <a:off x="1219200" y="550259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xdr:nvSpPr>
        <xdr:cNvPr id="947" name="Isosceles Triangle 946">
          <a:extLst>
            <a:ext uri="{FF2B5EF4-FFF2-40B4-BE49-F238E27FC236}">
              <a16:creationId xmlns:a16="http://schemas.microsoft.com/office/drawing/2014/main" id="{00000000-0008-0000-0a00-0000b3030000}"/>
            </a:ext>
          </a:extLst>
        </xdr:cNvPr>
        <xdr:cNvSpPr/>
      </xdr:nvSpPr>
      <xdr:spPr>
        <a:xfrm>
          <a:off x="2400300" y="550259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xdr:nvSpPr>
        <xdr:cNvPr id="948" name="Isosceles Triangle 947">
          <a:extLst>
            <a:ext uri="{FF2B5EF4-FFF2-40B4-BE49-F238E27FC236}">
              <a16:creationId xmlns:a16="http://schemas.microsoft.com/office/drawing/2014/main" id="{00000000-0008-0000-0a00-0000b4030000}"/>
            </a:ext>
          </a:extLst>
        </xdr:cNvPr>
        <xdr:cNvSpPr/>
      </xdr:nvSpPr>
      <xdr:spPr>
        <a:xfrm>
          <a:off x="3352800" y="5502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xdr:nvSpPr>
        <xdr:cNvPr id="949" name="Isosceles Triangle 948">
          <a:extLst>
            <a:ext uri="{FF2B5EF4-FFF2-40B4-BE49-F238E27FC236}">
              <a16:creationId xmlns:a16="http://schemas.microsoft.com/office/drawing/2014/main" id="{00000000-0008-0000-0a00-0000b5030000}"/>
            </a:ext>
          </a:extLst>
        </xdr:cNvPr>
        <xdr:cNvSpPr/>
      </xdr:nvSpPr>
      <xdr:spPr>
        <a:xfrm>
          <a:off x="4305300" y="5502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xdr:nvSpPr>
        <xdr:cNvPr id="950" name="Isosceles Triangle 949">
          <a:extLst>
            <a:ext uri="{FF2B5EF4-FFF2-40B4-BE49-F238E27FC236}">
              <a16:creationId xmlns:a16="http://schemas.microsoft.com/office/drawing/2014/main" id="{00000000-0008-0000-0a00-0000b6030000}"/>
            </a:ext>
          </a:extLst>
        </xdr:cNvPr>
        <xdr:cNvSpPr/>
      </xdr:nvSpPr>
      <xdr:spPr>
        <a:xfrm>
          <a:off x="5257800" y="5502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xdr:nvSpPr>
        <xdr:cNvPr id="951" name="Isosceles Triangle 950">
          <a:extLst>
            <a:ext uri="{FF2B5EF4-FFF2-40B4-BE49-F238E27FC236}">
              <a16:creationId xmlns:a16="http://schemas.microsoft.com/office/drawing/2014/main" id="{00000000-0008-0000-0a00-0000b7030000}"/>
            </a:ext>
          </a:extLst>
        </xdr:cNvPr>
        <xdr:cNvSpPr/>
      </xdr:nvSpPr>
      <xdr:spPr>
        <a:xfrm>
          <a:off x="7162800" y="5502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xdr:nvSpPr>
        <xdr:cNvPr id="952" name="Isosceles Triangle 951">
          <a:extLst>
            <a:ext uri="{FF2B5EF4-FFF2-40B4-BE49-F238E27FC236}">
              <a16:creationId xmlns:a16="http://schemas.microsoft.com/office/drawing/2014/main" id="{00000000-0008-0000-0a00-0000b8030000}"/>
            </a:ext>
          </a:extLst>
        </xdr:cNvPr>
        <xdr:cNvSpPr/>
      </xdr:nvSpPr>
      <xdr:spPr>
        <a:xfrm>
          <a:off x="8115300" y="5502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xdr:nvSpPr>
        <xdr:cNvPr id="953" name="Isosceles Triangle 952">
          <a:extLst>
            <a:ext uri="{FF2B5EF4-FFF2-40B4-BE49-F238E27FC236}">
              <a16:creationId xmlns:a16="http://schemas.microsoft.com/office/drawing/2014/main" id="{00000000-0008-0000-0a00-0000b9030000}"/>
            </a:ext>
          </a:extLst>
        </xdr:cNvPr>
        <xdr:cNvSpPr/>
      </xdr:nvSpPr>
      <xdr:spPr>
        <a:xfrm>
          <a:off x="10020300" y="5502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xdr:nvSpPr>
        <xdr:cNvPr id="954" name="Isosceles Triangle 953">
          <a:extLst>
            <a:ext uri="{FF2B5EF4-FFF2-40B4-BE49-F238E27FC236}">
              <a16:creationId xmlns:a16="http://schemas.microsoft.com/office/drawing/2014/main" id="{00000000-0008-0000-0a00-0000ba030000}"/>
            </a:ext>
          </a:extLst>
        </xdr:cNvPr>
        <xdr:cNvSpPr/>
      </xdr:nvSpPr>
      <xdr:spPr>
        <a:xfrm>
          <a:off x="1219200" y="550259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xdr:nvSpPr>
        <xdr:cNvPr id="955" name="Isosceles Triangle 954">
          <a:extLst>
            <a:ext uri="{FF2B5EF4-FFF2-40B4-BE49-F238E27FC236}">
              <a16:creationId xmlns:a16="http://schemas.microsoft.com/office/drawing/2014/main" id="{00000000-0008-0000-0a00-0000bb030000}"/>
            </a:ext>
          </a:extLst>
        </xdr:cNvPr>
        <xdr:cNvSpPr/>
      </xdr:nvSpPr>
      <xdr:spPr>
        <a:xfrm>
          <a:off x="2400300" y="5502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xdr:nvSpPr>
        <xdr:cNvPr id="956" name="Isosceles Triangle 955">
          <a:extLst>
            <a:ext uri="{FF2B5EF4-FFF2-40B4-BE49-F238E27FC236}">
              <a16:creationId xmlns:a16="http://schemas.microsoft.com/office/drawing/2014/main" id="{00000000-0008-0000-0a00-0000bc030000}"/>
            </a:ext>
          </a:extLst>
        </xdr:cNvPr>
        <xdr:cNvSpPr/>
      </xdr:nvSpPr>
      <xdr:spPr>
        <a:xfrm>
          <a:off x="1219200" y="5502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xdr:nvSpPr>
        <xdr:cNvPr id="957" name="Isosceles Triangle 956">
          <a:extLst>
            <a:ext uri="{FF2B5EF4-FFF2-40B4-BE49-F238E27FC236}">
              <a16:creationId xmlns:a16="http://schemas.microsoft.com/office/drawing/2014/main" id="{00000000-0008-0000-0a00-0000bd030000}"/>
            </a:ext>
          </a:extLst>
        </xdr:cNvPr>
        <xdr:cNvSpPr/>
      </xdr:nvSpPr>
      <xdr:spPr>
        <a:xfrm>
          <a:off x="9067800" y="550259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xdr:nvSpPr>
        <xdr:cNvPr id="958" name="Isosceles Triangle 957">
          <a:extLst>
            <a:ext uri="{FF2B5EF4-FFF2-40B4-BE49-F238E27FC236}">
              <a16:creationId xmlns:a16="http://schemas.microsoft.com/office/drawing/2014/main" id="{00000000-0008-0000-0a00-0000be030000}"/>
            </a:ext>
          </a:extLst>
        </xdr:cNvPr>
        <xdr:cNvSpPr/>
      </xdr:nvSpPr>
      <xdr:spPr>
        <a:xfrm>
          <a:off x="1219200" y="562641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xdr:nvSpPr>
        <xdr:cNvPr id="959" name="Isosceles Triangle 958">
          <a:extLst>
            <a:ext uri="{FF2B5EF4-FFF2-40B4-BE49-F238E27FC236}">
              <a16:creationId xmlns:a16="http://schemas.microsoft.com/office/drawing/2014/main" id="{00000000-0008-0000-0a00-0000bf030000}"/>
            </a:ext>
          </a:extLst>
        </xdr:cNvPr>
        <xdr:cNvSpPr/>
      </xdr:nvSpPr>
      <xdr:spPr>
        <a:xfrm>
          <a:off x="3352800" y="5626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xdr:nvSpPr>
        <xdr:cNvPr id="960" name="Isosceles Triangle 959">
          <a:extLst>
            <a:ext uri="{FF2B5EF4-FFF2-40B4-BE49-F238E27FC236}">
              <a16:creationId xmlns:a16="http://schemas.microsoft.com/office/drawing/2014/main" id="{00000000-0008-0000-0a00-0000c0030000}"/>
            </a:ext>
          </a:extLst>
        </xdr:cNvPr>
        <xdr:cNvSpPr/>
      </xdr:nvSpPr>
      <xdr:spPr>
        <a:xfrm>
          <a:off x="4305300" y="5626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xdr:nvSpPr>
        <xdr:cNvPr id="961" name="Isosceles Triangle 960">
          <a:extLst>
            <a:ext uri="{FF2B5EF4-FFF2-40B4-BE49-F238E27FC236}">
              <a16:creationId xmlns:a16="http://schemas.microsoft.com/office/drawing/2014/main" id="{00000000-0008-0000-0a00-0000c1030000}"/>
            </a:ext>
          </a:extLst>
        </xdr:cNvPr>
        <xdr:cNvSpPr/>
      </xdr:nvSpPr>
      <xdr:spPr>
        <a:xfrm>
          <a:off x="5257800" y="5626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xdr:nvSpPr>
        <xdr:cNvPr id="962" name="Isosceles Triangle 961">
          <a:extLst>
            <a:ext uri="{FF2B5EF4-FFF2-40B4-BE49-F238E27FC236}">
              <a16:creationId xmlns:a16="http://schemas.microsoft.com/office/drawing/2014/main" id="{00000000-0008-0000-0a00-0000c2030000}"/>
            </a:ext>
          </a:extLst>
        </xdr:cNvPr>
        <xdr:cNvSpPr/>
      </xdr:nvSpPr>
      <xdr:spPr>
        <a:xfrm>
          <a:off x="6210300" y="5626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xdr:nvSpPr>
        <xdr:cNvPr id="963" name="Isosceles Triangle 962">
          <a:extLst>
            <a:ext uri="{FF2B5EF4-FFF2-40B4-BE49-F238E27FC236}">
              <a16:creationId xmlns:a16="http://schemas.microsoft.com/office/drawing/2014/main" id="{00000000-0008-0000-0a00-0000c3030000}"/>
            </a:ext>
          </a:extLst>
        </xdr:cNvPr>
        <xdr:cNvSpPr/>
      </xdr:nvSpPr>
      <xdr:spPr>
        <a:xfrm>
          <a:off x="7162800" y="5626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xdr:nvSpPr>
        <xdr:cNvPr id="964" name="Isosceles Triangle 963">
          <a:extLst>
            <a:ext uri="{FF2B5EF4-FFF2-40B4-BE49-F238E27FC236}">
              <a16:creationId xmlns:a16="http://schemas.microsoft.com/office/drawing/2014/main" id="{00000000-0008-0000-0a00-0000c4030000}"/>
            </a:ext>
          </a:extLst>
        </xdr:cNvPr>
        <xdr:cNvSpPr/>
      </xdr:nvSpPr>
      <xdr:spPr>
        <a:xfrm>
          <a:off x="8115300" y="562641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xdr:nvSpPr>
        <xdr:cNvPr id="965" name="Isosceles Triangle 964">
          <a:extLst>
            <a:ext uri="{FF2B5EF4-FFF2-40B4-BE49-F238E27FC236}">
              <a16:creationId xmlns:a16="http://schemas.microsoft.com/office/drawing/2014/main" id="{00000000-0008-0000-0a00-0000c5030000}"/>
            </a:ext>
          </a:extLst>
        </xdr:cNvPr>
        <xdr:cNvSpPr/>
      </xdr:nvSpPr>
      <xdr:spPr>
        <a:xfrm>
          <a:off x="9067800" y="5626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xdr:nvSpPr>
        <xdr:cNvPr id="966" name="Isosceles Triangle 965">
          <a:extLst>
            <a:ext uri="{FF2B5EF4-FFF2-40B4-BE49-F238E27FC236}">
              <a16:creationId xmlns:a16="http://schemas.microsoft.com/office/drawing/2014/main" id="{00000000-0008-0000-0a00-0000c6030000}"/>
            </a:ext>
          </a:extLst>
        </xdr:cNvPr>
        <xdr:cNvSpPr/>
      </xdr:nvSpPr>
      <xdr:spPr>
        <a:xfrm>
          <a:off x="10020300" y="5626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xdr:nvSpPr>
        <xdr:cNvPr id="967" name="Isosceles Triangle 966">
          <a:extLst>
            <a:ext uri="{FF2B5EF4-FFF2-40B4-BE49-F238E27FC236}">
              <a16:creationId xmlns:a16="http://schemas.microsoft.com/office/drawing/2014/main" id="{00000000-0008-0000-0a00-0000c7030000}"/>
            </a:ext>
          </a:extLst>
        </xdr:cNvPr>
        <xdr:cNvSpPr/>
      </xdr:nvSpPr>
      <xdr:spPr>
        <a:xfrm>
          <a:off x="2400300" y="5626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xdr:nvSpPr>
        <xdr:cNvPr id="968" name="Isosceles Triangle 967">
          <a:extLst>
            <a:ext uri="{FF2B5EF4-FFF2-40B4-BE49-F238E27FC236}">
              <a16:creationId xmlns:a16="http://schemas.microsoft.com/office/drawing/2014/main" id="{00000000-0008-0000-0a00-0000c8030000}"/>
            </a:ext>
          </a:extLst>
        </xdr:cNvPr>
        <xdr:cNvSpPr/>
      </xdr:nvSpPr>
      <xdr:spPr>
        <a:xfrm>
          <a:off x="1219200" y="5626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xdr:nvSpPr>
        <xdr:cNvPr id="969" name="Isosceles Triangle 968">
          <a:extLst>
            <a:ext uri="{FF2B5EF4-FFF2-40B4-BE49-F238E27FC236}">
              <a16:creationId xmlns:a16="http://schemas.microsoft.com/office/drawing/2014/main" id="{00000000-0008-0000-0a00-0000c9030000}"/>
            </a:ext>
          </a:extLst>
        </xdr:cNvPr>
        <xdr:cNvSpPr/>
      </xdr:nvSpPr>
      <xdr:spPr>
        <a:xfrm>
          <a:off x="8115300" y="5626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xdr:nvSpPr>
        <xdr:cNvPr id="970" name="Isosceles Triangle 969">
          <a:extLst>
            <a:ext uri="{FF2B5EF4-FFF2-40B4-BE49-F238E27FC236}">
              <a16:creationId xmlns:a16="http://schemas.microsoft.com/office/drawing/2014/main" id="{00000000-0008-0000-0a00-0000ca030000}"/>
            </a:ext>
          </a:extLst>
        </xdr:cNvPr>
        <xdr:cNvSpPr/>
      </xdr:nvSpPr>
      <xdr:spPr>
        <a:xfrm>
          <a:off x="9067800" y="562641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xdr:nvSpPr>
        <xdr:cNvPr id="971" name="Isosceles Triangle 970">
          <a:extLst>
            <a:ext uri="{FF2B5EF4-FFF2-40B4-BE49-F238E27FC236}">
              <a16:creationId xmlns:a16="http://schemas.microsoft.com/office/drawing/2014/main" id="{00000000-0008-0000-0a00-0000cb030000}"/>
            </a:ext>
          </a:extLst>
        </xdr:cNvPr>
        <xdr:cNvSpPr/>
      </xdr:nvSpPr>
      <xdr:spPr>
        <a:xfrm>
          <a:off x="6219825" y="5501640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xdr:nvSpPr>
        <xdr:cNvPr id="972" name="Isosceles Triangle 971">
          <a:extLst>
            <a:ext uri="{FF2B5EF4-FFF2-40B4-BE49-F238E27FC236}">
              <a16:creationId xmlns:a16="http://schemas.microsoft.com/office/drawing/2014/main" id="{00000000-0008-0000-0a00-0000cc030000}"/>
            </a:ext>
          </a:extLst>
        </xdr:cNvPr>
        <xdr:cNvSpPr/>
      </xdr:nvSpPr>
      <xdr:spPr>
        <a:xfrm>
          <a:off x="1219200" y="576738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xdr:nvSpPr>
        <xdr:cNvPr id="973" name="Isosceles Triangle 972">
          <a:extLst>
            <a:ext uri="{FF2B5EF4-FFF2-40B4-BE49-F238E27FC236}">
              <a16:creationId xmlns:a16="http://schemas.microsoft.com/office/drawing/2014/main" id="{00000000-0008-0000-0a00-0000cd030000}"/>
            </a:ext>
          </a:extLst>
        </xdr:cNvPr>
        <xdr:cNvSpPr/>
      </xdr:nvSpPr>
      <xdr:spPr>
        <a:xfrm>
          <a:off x="2400300" y="576738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xdr:nvSpPr>
        <xdr:cNvPr id="974" name="Isosceles Triangle 973">
          <a:extLst>
            <a:ext uri="{FF2B5EF4-FFF2-40B4-BE49-F238E27FC236}">
              <a16:creationId xmlns:a16="http://schemas.microsoft.com/office/drawing/2014/main" id="{00000000-0008-0000-0a00-0000ce030000}"/>
            </a:ext>
          </a:extLst>
        </xdr:cNvPr>
        <xdr:cNvSpPr/>
      </xdr:nvSpPr>
      <xdr:spPr>
        <a:xfrm>
          <a:off x="3352800" y="576738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xdr:nvSpPr>
        <xdr:cNvPr id="975" name="Isosceles Triangle 974">
          <a:extLst>
            <a:ext uri="{FF2B5EF4-FFF2-40B4-BE49-F238E27FC236}">
              <a16:creationId xmlns:a16="http://schemas.microsoft.com/office/drawing/2014/main" id="{00000000-0008-0000-0a00-0000cf030000}"/>
            </a:ext>
          </a:extLst>
        </xdr:cNvPr>
        <xdr:cNvSpPr/>
      </xdr:nvSpPr>
      <xdr:spPr>
        <a:xfrm>
          <a:off x="4305300" y="576738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xdr:nvSpPr>
        <xdr:cNvPr id="976" name="Isosceles Triangle 975">
          <a:extLst>
            <a:ext uri="{FF2B5EF4-FFF2-40B4-BE49-F238E27FC236}">
              <a16:creationId xmlns:a16="http://schemas.microsoft.com/office/drawing/2014/main" id="{00000000-0008-0000-0a00-0000d0030000}"/>
            </a:ext>
          </a:extLst>
        </xdr:cNvPr>
        <xdr:cNvSpPr/>
      </xdr:nvSpPr>
      <xdr:spPr>
        <a:xfrm>
          <a:off x="5257800" y="576738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xdr:nvSpPr>
        <xdr:cNvPr id="977" name="Isosceles Triangle 976">
          <a:extLst>
            <a:ext uri="{FF2B5EF4-FFF2-40B4-BE49-F238E27FC236}">
              <a16:creationId xmlns:a16="http://schemas.microsoft.com/office/drawing/2014/main" id="{00000000-0008-0000-0a00-0000d1030000}"/>
            </a:ext>
          </a:extLst>
        </xdr:cNvPr>
        <xdr:cNvSpPr/>
      </xdr:nvSpPr>
      <xdr:spPr>
        <a:xfrm>
          <a:off x="7162800" y="576738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xdr:nvSpPr>
        <xdr:cNvPr id="978" name="Isosceles Triangle 977">
          <a:extLst>
            <a:ext uri="{FF2B5EF4-FFF2-40B4-BE49-F238E27FC236}">
              <a16:creationId xmlns:a16="http://schemas.microsoft.com/office/drawing/2014/main" id="{00000000-0008-0000-0a00-0000d2030000}"/>
            </a:ext>
          </a:extLst>
        </xdr:cNvPr>
        <xdr:cNvSpPr/>
      </xdr:nvSpPr>
      <xdr:spPr>
        <a:xfrm>
          <a:off x="8115300" y="576738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xdr:nvSpPr>
        <xdr:cNvPr id="979" name="Isosceles Triangle 978">
          <a:extLst>
            <a:ext uri="{FF2B5EF4-FFF2-40B4-BE49-F238E27FC236}">
              <a16:creationId xmlns:a16="http://schemas.microsoft.com/office/drawing/2014/main" id="{00000000-0008-0000-0a00-0000d3030000}"/>
            </a:ext>
          </a:extLst>
        </xdr:cNvPr>
        <xdr:cNvSpPr/>
      </xdr:nvSpPr>
      <xdr:spPr>
        <a:xfrm>
          <a:off x="10020300" y="576738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xdr:nvSpPr>
        <xdr:cNvPr id="980" name="Isosceles Triangle 979">
          <a:extLst>
            <a:ext uri="{FF2B5EF4-FFF2-40B4-BE49-F238E27FC236}">
              <a16:creationId xmlns:a16="http://schemas.microsoft.com/office/drawing/2014/main" id="{00000000-0008-0000-0a00-0000d4030000}"/>
            </a:ext>
          </a:extLst>
        </xdr:cNvPr>
        <xdr:cNvSpPr/>
      </xdr:nvSpPr>
      <xdr:spPr>
        <a:xfrm>
          <a:off x="1219200" y="576738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xdr:nvSpPr>
        <xdr:cNvPr id="981" name="Isosceles Triangle 980">
          <a:extLst>
            <a:ext uri="{FF2B5EF4-FFF2-40B4-BE49-F238E27FC236}">
              <a16:creationId xmlns:a16="http://schemas.microsoft.com/office/drawing/2014/main" id="{00000000-0008-0000-0a00-0000d5030000}"/>
            </a:ext>
          </a:extLst>
        </xdr:cNvPr>
        <xdr:cNvSpPr/>
      </xdr:nvSpPr>
      <xdr:spPr>
        <a:xfrm>
          <a:off x="2400300" y="576738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xdr:nvSpPr>
        <xdr:cNvPr id="982" name="Isosceles Triangle 981">
          <a:extLst>
            <a:ext uri="{FF2B5EF4-FFF2-40B4-BE49-F238E27FC236}">
              <a16:creationId xmlns:a16="http://schemas.microsoft.com/office/drawing/2014/main" id="{00000000-0008-0000-0a00-0000d6030000}"/>
            </a:ext>
          </a:extLst>
        </xdr:cNvPr>
        <xdr:cNvSpPr/>
      </xdr:nvSpPr>
      <xdr:spPr>
        <a:xfrm>
          <a:off x="1219200" y="576738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xdr:nvSpPr>
        <xdr:cNvPr id="983" name="Isosceles Triangle 982">
          <a:extLst>
            <a:ext uri="{FF2B5EF4-FFF2-40B4-BE49-F238E27FC236}">
              <a16:creationId xmlns:a16="http://schemas.microsoft.com/office/drawing/2014/main" id="{00000000-0008-0000-0a00-0000d7030000}"/>
            </a:ext>
          </a:extLst>
        </xdr:cNvPr>
        <xdr:cNvSpPr/>
      </xdr:nvSpPr>
      <xdr:spPr>
        <a:xfrm>
          <a:off x="9067800" y="576738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xdr:nvSpPr>
        <xdr:cNvPr id="984" name="Isosceles Triangle 983">
          <a:extLst>
            <a:ext uri="{FF2B5EF4-FFF2-40B4-BE49-F238E27FC236}">
              <a16:creationId xmlns:a16="http://schemas.microsoft.com/office/drawing/2014/main" id="{00000000-0008-0000-0a00-0000d8030000}"/>
            </a:ext>
          </a:extLst>
        </xdr:cNvPr>
        <xdr:cNvSpPr/>
      </xdr:nvSpPr>
      <xdr:spPr>
        <a:xfrm>
          <a:off x="1219200" y="589121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xdr:nvSpPr>
        <xdr:cNvPr id="985" name="Isosceles Triangle 984">
          <a:extLst>
            <a:ext uri="{FF2B5EF4-FFF2-40B4-BE49-F238E27FC236}">
              <a16:creationId xmlns:a16="http://schemas.microsoft.com/office/drawing/2014/main" id="{00000000-0008-0000-0a00-0000d9030000}"/>
            </a:ext>
          </a:extLst>
        </xdr:cNvPr>
        <xdr:cNvSpPr/>
      </xdr:nvSpPr>
      <xdr:spPr>
        <a:xfrm>
          <a:off x="3352800" y="5891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xdr:nvSpPr>
        <xdr:cNvPr id="986" name="Isosceles Triangle 985">
          <a:extLst>
            <a:ext uri="{FF2B5EF4-FFF2-40B4-BE49-F238E27FC236}">
              <a16:creationId xmlns:a16="http://schemas.microsoft.com/office/drawing/2014/main" id="{00000000-0008-0000-0a00-0000da030000}"/>
            </a:ext>
          </a:extLst>
        </xdr:cNvPr>
        <xdr:cNvSpPr/>
      </xdr:nvSpPr>
      <xdr:spPr>
        <a:xfrm>
          <a:off x="4305300" y="5891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xdr:nvSpPr>
        <xdr:cNvPr id="987" name="Isosceles Triangle 986">
          <a:extLst>
            <a:ext uri="{FF2B5EF4-FFF2-40B4-BE49-F238E27FC236}">
              <a16:creationId xmlns:a16="http://schemas.microsoft.com/office/drawing/2014/main" id="{00000000-0008-0000-0a00-0000db030000}"/>
            </a:ext>
          </a:extLst>
        </xdr:cNvPr>
        <xdr:cNvSpPr/>
      </xdr:nvSpPr>
      <xdr:spPr>
        <a:xfrm>
          <a:off x="5257800" y="5891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xdr:nvSpPr>
        <xdr:cNvPr id="988" name="Isosceles Triangle 987">
          <a:extLst>
            <a:ext uri="{FF2B5EF4-FFF2-40B4-BE49-F238E27FC236}">
              <a16:creationId xmlns:a16="http://schemas.microsoft.com/office/drawing/2014/main" id="{00000000-0008-0000-0a00-0000dc030000}"/>
            </a:ext>
          </a:extLst>
        </xdr:cNvPr>
        <xdr:cNvSpPr/>
      </xdr:nvSpPr>
      <xdr:spPr>
        <a:xfrm>
          <a:off x="6210300" y="5891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xdr:nvSpPr>
        <xdr:cNvPr id="989" name="Isosceles Triangle 988">
          <a:extLst>
            <a:ext uri="{FF2B5EF4-FFF2-40B4-BE49-F238E27FC236}">
              <a16:creationId xmlns:a16="http://schemas.microsoft.com/office/drawing/2014/main" id="{00000000-0008-0000-0a00-0000dd030000}"/>
            </a:ext>
          </a:extLst>
        </xdr:cNvPr>
        <xdr:cNvSpPr/>
      </xdr:nvSpPr>
      <xdr:spPr>
        <a:xfrm>
          <a:off x="7162800" y="5891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xdr:nvSpPr>
        <xdr:cNvPr id="990" name="Isosceles Triangle 989">
          <a:extLst>
            <a:ext uri="{FF2B5EF4-FFF2-40B4-BE49-F238E27FC236}">
              <a16:creationId xmlns:a16="http://schemas.microsoft.com/office/drawing/2014/main" id="{00000000-0008-0000-0a00-0000de030000}"/>
            </a:ext>
          </a:extLst>
        </xdr:cNvPr>
        <xdr:cNvSpPr/>
      </xdr:nvSpPr>
      <xdr:spPr>
        <a:xfrm>
          <a:off x="8115300" y="589121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xdr:nvSpPr>
        <xdr:cNvPr id="991" name="Isosceles Triangle 990">
          <a:extLst>
            <a:ext uri="{FF2B5EF4-FFF2-40B4-BE49-F238E27FC236}">
              <a16:creationId xmlns:a16="http://schemas.microsoft.com/office/drawing/2014/main" id="{00000000-0008-0000-0a00-0000df030000}"/>
            </a:ext>
          </a:extLst>
        </xdr:cNvPr>
        <xdr:cNvSpPr/>
      </xdr:nvSpPr>
      <xdr:spPr>
        <a:xfrm>
          <a:off x="9067800" y="5891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xdr:nvSpPr>
        <xdr:cNvPr id="992" name="Isosceles Triangle 991">
          <a:extLst>
            <a:ext uri="{FF2B5EF4-FFF2-40B4-BE49-F238E27FC236}">
              <a16:creationId xmlns:a16="http://schemas.microsoft.com/office/drawing/2014/main" id="{00000000-0008-0000-0a00-0000e0030000}"/>
            </a:ext>
          </a:extLst>
        </xdr:cNvPr>
        <xdr:cNvSpPr/>
      </xdr:nvSpPr>
      <xdr:spPr>
        <a:xfrm>
          <a:off x="10020300" y="5891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xdr:nvSpPr>
        <xdr:cNvPr id="993" name="Isosceles Triangle 992">
          <a:extLst>
            <a:ext uri="{FF2B5EF4-FFF2-40B4-BE49-F238E27FC236}">
              <a16:creationId xmlns:a16="http://schemas.microsoft.com/office/drawing/2014/main" id="{00000000-0008-0000-0a00-0000e1030000}"/>
            </a:ext>
          </a:extLst>
        </xdr:cNvPr>
        <xdr:cNvSpPr/>
      </xdr:nvSpPr>
      <xdr:spPr>
        <a:xfrm>
          <a:off x="2400300" y="5891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xdr:nvSpPr>
        <xdr:cNvPr id="994" name="Isosceles Triangle 993">
          <a:extLst>
            <a:ext uri="{FF2B5EF4-FFF2-40B4-BE49-F238E27FC236}">
              <a16:creationId xmlns:a16="http://schemas.microsoft.com/office/drawing/2014/main" id="{00000000-0008-0000-0a00-0000e2030000}"/>
            </a:ext>
          </a:extLst>
        </xdr:cNvPr>
        <xdr:cNvSpPr/>
      </xdr:nvSpPr>
      <xdr:spPr>
        <a:xfrm>
          <a:off x="1219200" y="5891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xdr:nvSpPr>
        <xdr:cNvPr id="995" name="Isosceles Triangle 994">
          <a:extLst>
            <a:ext uri="{FF2B5EF4-FFF2-40B4-BE49-F238E27FC236}">
              <a16:creationId xmlns:a16="http://schemas.microsoft.com/office/drawing/2014/main" id="{00000000-0008-0000-0a00-0000e3030000}"/>
            </a:ext>
          </a:extLst>
        </xdr:cNvPr>
        <xdr:cNvSpPr/>
      </xdr:nvSpPr>
      <xdr:spPr>
        <a:xfrm>
          <a:off x="8115300" y="5891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xdr:nvSpPr>
        <xdr:cNvPr id="996" name="Isosceles Triangle 995">
          <a:extLst>
            <a:ext uri="{FF2B5EF4-FFF2-40B4-BE49-F238E27FC236}">
              <a16:creationId xmlns:a16="http://schemas.microsoft.com/office/drawing/2014/main" id="{00000000-0008-0000-0a00-0000e4030000}"/>
            </a:ext>
          </a:extLst>
        </xdr:cNvPr>
        <xdr:cNvSpPr/>
      </xdr:nvSpPr>
      <xdr:spPr>
        <a:xfrm>
          <a:off x="9067800" y="589121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xdr:nvSpPr>
        <xdr:cNvPr id="997" name="Isosceles Triangle 996">
          <a:extLst>
            <a:ext uri="{FF2B5EF4-FFF2-40B4-BE49-F238E27FC236}">
              <a16:creationId xmlns:a16="http://schemas.microsoft.com/office/drawing/2014/main" id="{00000000-0008-0000-0a00-0000e5030000}"/>
            </a:ext>
          </a:extLst>
        </xdr:cNvPr>
        <xdr:cNvSpPr/>
      </xdr:nvSpPr>
      <xdr:spPr>
        <a:xfrm>
          <a:off x="6219825" y="5766435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xdr:nvSpPr>
        <xdr:cNvPr id="998" name="Rectangle: Top Corners Snipped 997">
          <a:extLst>
            <a:ext uri="{FF2B5EF4-FFF2-40B4-BE49-F238E27FC236}">
              <a16:creationId xmlns:a16="http://schemas.microsoft.com/office/drawing/2014/main" id="{00000000-0008-0000-0a00-0000e6030000}"/>
            </a:ext>
          </a:extLst>
        </xdr:cNvPr>
        <xdr:cNvSpPr/>
      </xdr:nvSpPr>
      <xdr:spPr>
        <a:xfrm>
          <a:off x="9858375" y="59407425"/>
          <a:ext cx="161925" cy="1428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xdr:nvSpPr>
        <xdr:cNvPr id="999" name="Isosceles Triangle 998">
          <a:extLst>
            <a:ext uri="{FF2B5EF4-FFF2-40B4-BE49-F238E27FC236}">
              <a16:creationId xmlns:a16="http://schemas.microsoft.com/office/drawing/2014/main" id="{00000000-0008-0000-0a00-0000e7030000}"/>
            </a:ext>
          </a:extLst>
        </xdr:cNvPr>
        <xdr:cNvSpPr/>
      </xdr:nvSpPr>
      <xdr:spPr>
        <a:xfrm>
          <a:off x="1219200" y="603218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xdr:nvSpPr>
        <xdr:cNvPr id="1000" name="Isosceles Triangle 999">
          <a:extLst>
            <a:ext uri="{FF2B5EF4-FFF2-40B4-BE49-F238E27FC236}">
              <a16:creationId xmlns:a16="http://schemas.microsoft.com/office/drawing/2014/main" id="{00000000-0008-0000-0a00-0000e8030000}"/>
            </a:ext>
          </a:extLst>
        </xdr:cNvPr>
        <xdr:cNvSpPr/>
      </xdr:nvSpPr>
      <xdr:spPr>
        <a:xfrm>
          <a:off x="2400300" y="603218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xdr:nvSpPr>
        <xdr:cNvPr id="1001" name="Isosceles Triangle 1000">
          <a:extLst>
            <a:ext uri="{FF2B5EF4-FFF2-40B4-BE49-F238E27FC236}">
              <a16:creationId xmlns:a16="http://schemas.microsoft.com/office/drawing/2014/main" id="{00000000-0008-0000-0a00-0000e9030000}"/>
            </a:ext>
          </a:extLst>
        </xdr:cNvPr>
        <xdr:cNvSpPr/>
      </xdr:nvSpPr>
      <xdr:spPr>
        <a:xfrm>
          <a:off x="3352800" y="603218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xdr:nvSpPr>
        <xdr:cNvPr id="1002" name="Isosceles Triangle 1001">
          <a:extLst>
            <a:ext uri="{FF2B5EF4-FFF2-40B4-BE49-F238E27FC236}">
              <a16:creationId xmlns:a16="http://schemas.microsoft.com/office/drawing/2014/main" id="{00000000-0008-0000-0a00-0000ea030000}"/>
            </a:ext>
          </a:extLst>
        </xdr:cNvPr>
        <xdr:cNvSpPr/>
      </xdr:nvSpPr>
      <xdr:spPr>
        <a:xfrm>
          <a:off x="4305300" y="603218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xdr:nvSpPr>
        <xdr:cNvPr id="1003" name="Isosceles Triangle 1002">
          <a:extLst>
            <a:ext uri="{FF2B5EF4-FFF2-40B4-BE49-F238E27FC236}">
              <a16:creationId xmlns:a16="http://schemas.microsoft.com/office/drawing/2014/main" id="{00000000-0008-0000-0a00-0000eb030000}"/>
            </a:ext>
          </a:extLst>
        </xdr:cNvPr>
        <xdr:cNvSpPr/>
      </xdr:nvSpPr>
      <xdr:spPr>
        <a:xfrm>
          <a:off x="5257800" y="603218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xdr:nvSpPr>
        <xdr:cNvPr id="1004" name="Isosceles Triangle 1003">
          <a:extLst>
            <a:ext uri="{FF2B5EF4-FFF2-40B4-BE49-F238E27FC236}">
              <a16:creationId xmlns:a16="http://schemas.microsoft.com/office/drawing/2014/main" id="{00000000-0008-0000-0a00-0000ec030000}"/>
            </a:ext>
          </a:extLst>
        </xdr:cNvPr>
        <xdr:cNvSpPr/>
      </xdr:nvSpPr>
      <xdr:spPr>
        <a:xfrm>
          <a:off x="7162800" y="603218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xdr:nvSpPr>
        <xdr:cNvPr id="1005" name="Isosceles Triangle 1004">
          <a:extLst>
            <a:ext uri="{FF2B5EF4-FFF2-40B4-BE49-F238E27FC236}">
              <a16:creationId xmlns:a16="http://schemas.microsoft.com/office/drawing/2014/main" id="{00000000-0008-0000-0a00-0000ed030000}"/>
            </a:ext>
          </a:extLst>
        </xdr:cNvPr>
        <xdr:cNvSpPr/>
      </xdr:nvSpPr>
      <xdr:spPr>
        <a:xfrm>
          <a:off x="8115300" y="603218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xdr:nvSpPr>
        <xdr:cNvPr id="1006" name="Isosceles Triangle 1005">
          <a:extLst>
            <a:ext uri="{FF2B5EF4-FFF2-40B4-BE49-F238E27FC236}">
              <a16:creationId xmlns:a16="http://schemas.microsoft.com/office/drawing/2014/main" id="{00000000-0008-0000-0a00-0000ee030000}"/>
            </a:ext>
          </a:extLst>
        </xdr:cNvPr>
        <xdr:cNvSpPr/>
      </xdr:nvSpPr>
      <xdr:spPr>
        <a:xfrm>
          <a:off x="10020300" y="603218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xdr:nvSpPr>
        <xdr:cNvPr id="1007" name="Isosceles Triangle 1006">
          <a:extLst>
            <a:ext uri="{FF2B5EF4-FFF2-40B4-BE49-F238E27FC236}">
              <a16:creationId xmlns:a16="http://schemas.microsoft.com/office/drawing/2014/main" id="{00000000-0008-0000-0a00-0000ef030000}"/>
            </a:ext>
          </a:extLst>
        </xdr:cNvPr>
        <xdr:cNvSpPr/>
      </xdr:nvSpPr>
      <xdr:spPr>
        <a:xfrm>
          <a:off x="1219200" y="603218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xdr:nvSpPr>
        <xdr:cNvPr id="1008" name="Isosceles Triangle 1007">
          <a:extLst>
            <a:ext uri="{FF2B5EF4-FFF2-40B4-BE49-F238E27FC236}">
              <a16:creationId xmlns:a16="http://schemas.microsoft.com/office/drawing/2014/main" id="{00000000-0008-0000-0a00-0000f0030000}"/>
            </a:ext>
          </a:extLst>
        </xdr:cNvPr>
        <xdr:cNvSpPr/>
      </xdr:nvSpPr>
      <xdr:spPr>
        <a:xfrm>
          <a:off x="2400300" y="603218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xdr:nvSpPr>
        <xdr:cNvPr id="1009" name="Isosceles Triangle 1008">
          <a:extLst>
            <a:ext uri="{FF2B5EF4-FFF2-40B4-BE49-F238E27FC236}">
              <a16:creationId xmlns:a16="http://schemas.microsoft.com/office/drawing/2014/main" id="{00000000-0008-0000-0a00-0000f1030000}"/>
            </a:ext>
          </a:extLst>
        </xdr:cNvPr>
        <xdr:cNvSpPr/>
      </xdr:nvSpPr>
      <xdr:spPr>
        <a:xfrm>
          <a:off x="1219200" y="603218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xdr:nvSpPr>
        <xdr:cNvPr id="1010" name="Isosceles Triangle 1009">
          <a:extLst>
            <a:ext uri="{FF2B5EF4-FFF2-40B4-BE49-F238E27FC236}">
              <a16:creationId xmlns:a16="http://schemas.microsoft.com/office/drawing/2014/main" id="{00000000-0008-0000-0a00-0000f2030000}"/>
            </a:ext>
          </a:extLst>
        </xdr:cNvPr>
        <xdr:cNvSpPr/>
      </xdr:nvSpPr>
      <xdr:spPr>
        <a:xfrm>
          <a:off x="9067800" y="603218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xdr:nvSpPr>
        <xdr:cNvPr id="1011" name="Isosceles Triangle 1010">
          <a:extLst>
            <a:ext uri="{FF2B5EF4-FFF2-40B4-BE49-F238E27FC236}">
              <a16:creationId xmlns:a16="http://schemas.microsoft.com/office/drawing/2014/main" id="{00000000-0008-0000-0a00-0000f3030000}"/>
            </a:ext>
          </a:extLst>
        </xdr:cNvPr>
        <xdr:cNvSpPr/>
      </xdr:nvSpPr>
      <xdr:spPr>
        <a:xfrm>
          <a:off x="1219200" y="615600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xdr:nvSpPr>
        <xdr:cNvPr id="1012" name="Isosceles Triangle 1011">
          <a:extLst>
            <a:ext uri="{FF2B5EF4-FFF2-40B4-BE49-F238E27FC236}">
              <a16:creationId xmlns:a16="http://schemas.microsoft.com/office/drawing/2014/main" id="{00000000-0008-0000-0a00-0000f4030000}"/>
            </a:ext>
          </a:extLst>
        </xdr:cNvPr>
        <xdr:cNvSpPr/>
      </xdr:nvSpPr>
      <xdr:spPr>
        <a:xfrm>
          <a:off x="3352800" y="615600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xdr:nvSpPr>
        <xdr:cNvPr id="1013" name="Isosceles Triangle 1012">
          <a:extLst>
            <a:ext uri="{FF2B5EF4-FFF2-40B4-BE49-F238E27FC236}">
              <a16:creationId xmlns:a16="http://schemas.microsoft.com/office/drawing/2014/main" id="{00000000-0008-0000-0a00-0000f5030000}"/>
            </a:ext>
          </a:extLst>
        </xdr:cNvPr>
        <xdr:cNvSpPr/>
      </xdr:nvSpPr>
      <xdr:spPr>
        <a:xfrm>
          <a:off x="4305300" y="615600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xdr:nvSpPr>
        <xdr:cNvPr id="1014" name="Isosceles Triangle 1013">
          <a:extLst>
            <a:ext uri="{FF2B5EF4-FFF2-40B4-BE49-F238E27FC236}">
              <a16:creationId xmlns:a16="http://schemas.microsoft.com/office/drawing/2014/main" id="{00000000-0008-0000-0a00-0000f6030000}"/>
            </a:ext>
          </a:extLst>
        </xdr:cNvPr>
        <xdr:cNvSpPr/>
      </xdr:nvSpPr>
      <xdr:spPr>
        <a:xfrm>
          <a:off x="5257800" y="615600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xdr:nvSpPr>
        <xdr:cNvPr id="1015" name="Isosceles Triangle 1014">
          <a:extLst>
            <a:ext uri="{FF2B5EF4-FFF2-40B4-BE49-F238E27FC236}">
              <a16:creationId xmlns:a16="http://schemas.microsoft.com/office/drawing/2014/main" id="{00000000-0008-0000-0a00-0000f7030000}"/>
            </a:ext>
          </a:extLst>
        </xdr:cNvPr>
        <xdr:cNvSpPr/>
      </xdr:nvSpPr>
      <xdr:spPr>
        <a:xfrm>
          <a:off x="6210300" y="615600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xdr:nvSpPr>
        <xdr:cNvPr id="1016" name="Isosceles Triangle 1015">
          <a:extLst>
            <a:ext uri="{FF2B5EF4-FFF2-40B4-BE49-F238E27FC236}">
              <a16:creationId xmlns:a16="http://schemas.microsoft.com/office/drawing/2014/main" id="{00000000-0008-0000-0a00-0000f8030000}"/>
            </a:ext>
          </a:extLst>
        </xdr:cNvPr>
        <xdr:cNvSpPr/>
      </xdr:nvSpPr>
      <xdr:spPr>
        <a:xfrm>
          <a:off x="7162800" y="615600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xdr:nvSpPr>
        <xdr:cNvPr id="1017" name="Isosceles Triangle 1016">
          <a:extLst>
            <a:ext uri="{FF2B5EF4-FFF2-40B4-BE49-F238E27FC236}">
              <a16:creationId xmlns:a16="http://schemas.microsoft.com/office/drawing/2014/main" id="{00000000-0008-0000-0a00-0000f9030000}"/>
            </a:ext>
          </a:extLst>
        </xdr:cNvPr>
        <xdr:cNvSpPr/>
      </xdr:nvSpPr>
      <xdr:spPr>
        <a:xfrm>
          <a:off x="8115300" y="615600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xdr:nvSpPr>
        <xdr:cNvPr id="1018" name="Isosceles Triangle 1017">
          <a:extLst>
            <a:ext uri="{FF2B5EF4-FFF2-40B4-BE49-F238E27FC236}">
              <a16:creationId xmlns:a16="http://schemas.microsoft.com/office/drawing/2014/main" id="{00000000-0008-0000-0a00-0000fa030000}"/>
            </a:ext>
          </a:extLst>
        </xdr:cNvPr>
        <xdr:cNvSpPr/>
      </xdr:nvSpPr>
      <xdr:spPr>
        <a:xfrm>
          <a:off x="9067800" y="615600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xdr:nvSpPr>
        <xdr:cNvPr id="1019" name="Isosceles Triangle 1018">
          <a:extLst>
            <a:ext uri="{FF2B5EF4-FFF2-40B4-BE49-F238E27FC236}">
              <a16:creationId xmlns:a16="http://schemas.microsoft.com/office/drawing/2014/main" id="{00000000-0008-0000-0a00-0000fb030000}"/>
            </a:ext>
          </a:extLst>
        </xdr:cNvPr>
        <xdr:cNvSpPr/>
      </xdr:nvSpPr>
      <xdr:spPr>
        <a:xfrm>
          <a:off x="10020300" y="615600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xdr:nvSpPr>
        <xdr:cNvPr id="1020" name="Isosceles Triangle 1019">
          <a:extLst>
            <a:ext uri="{FF2B5EF4-FFF2-40B4-BE49-F238E27FC236}">
              <a16:creationId xmlns:a16="http://schemas.microsoft.com/office/drawing/2014/main" id="{00000000-0008-0000-0a00-0000fc030000}"/>
            </a:ext>
          </a:extLst>
        </xdr:cNvPr>
        <xdr:cNvSpPr/>
      </xdr:nvSpPr>
      <xdr:spPr>
        <a:xfrm>
          <a:off x="2400300" y="615600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xdr:nvSpPr>
        <xdr:cNvPr id="1021" name="Isosceles Triangle 1020">
          <a:extLst>
            <a:ext uri="{FF2B5EF4-FFF2-40B4-BE49-F238E27FC236}">
              <a16:creationId xmlns:a16="http://schemas.microsoft.com/office/drawing/2014/main" id="{00000000-0008-0000-0a00-0000fd030000}"/>
            </a:ext>
          </a:extLst>
        </xdr:cNvPr>
        <xdr:cNvSpPr/>
      </xdr:nvSpPr>
      <xdr:spPr>
        <a:xfrm>
          <a:off x="1219200" y="615600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xdr:nvSpPr>
        <xdr:cNvPr id="1022" name="Isosceles Triangle 1021">
          <a:extLst>
            <a:ext uri="{FF2B5EF4-FFF2-40B4-BE49-F238E27FC236}">
              <a16:creationId xmlns:a16="http://schemas.microsoft.com/office/drawing/2014/main" id="{00000000-0008-0000-0a00-0000fe030000}"/>
            </a:ext>
          </a:extLst>
        </xdr:cNvPr>
        <xdr:cNvSpPr/>
      </xdr:nvSpPr>
      <xdr:spPr>
        <a:xfrm>
          <a:off x="8115300" y="615600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xdr:nvSpPr>
        <xdr:cNvPr id="1023" name="Isosceles Triangle 1022">
          <a:extLst>
            <a:ext uri="{FF2B5EF4-FFF2-40B4-BE49-F238E27FC236}">
              <a16:creationId xmlns:a16="http://schemas.microsoft.com/office/drawing/2014/main" id="{00000000-0008-0000-0a00-0000ff030000}"/>
            </a:ext>
          </a:extLst>
        </xdr:cNvPr>
        <xdr:cNvSpPr/>
      </xdr:nvSpPr>
      <xdr:spPr>
        <a:xfrm>
          <a:off x="9067800" y="615600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xdr:nvSpPr>
        <xdr:cNvPr id="1024" name="Isosceles Triangle 1023">
          <a:extLst>
            <a:ext uri="{FF2B5EF4-FFF2-40B4-BE49-F238E27FC236}">
              <a16:creationId xmlns:a16="http://schemas.microsoft.com/office/drawing/2014/main" id="{00000000-0008-0000-0a00-000000040000}"/>
            </a:ext>
          </a:extLst>
        </xdr:cNvPr>
        <xdr:cNvSpPr/>
      </xdr:nvSpPr>
      <xdr:spPr>
        <a:xfrm>
          <a:off x="6219825" y="6031230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xdr:nvSpPr>
        <xdr:cNvPr id="1025" name="Isosceles Triangle 1024">
          <a:extLst>
            <a:ext uri="{FF2B5EF4-FFF2-40B4-BE49-F238E27FC236}">
              <a16:creationId xmlns:a16="http://schemas.microsoft.com/office/drawing/2014/main" id="{00000000-0008-0000-0a00-000001040000}"/>
            </a:ext>
          </a:extLst>
        </xdr:cNvPr>
        <xdr:cNvSpPr/>
      </xdr:nvSpPr>
      <xdr:spPr>
        <a:xfrm>
          <a:off x="1219200" y="629697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xdr:nvSpPr>
        <xdr:cNvPr id="1026" name="Isosceles Triangle 1025">
          <a:extLst>
            <a:ext uri="{FF2B5EF4-FFF2-40B4-BE49-F238E27FC236}">
              <a16:creationId xmlns:a16="http://schemas.microsoft.com/office/drawing/2014/main" id="{00000000-0008-0000-0a00-000002040000}"/>
            </a:ext>
          </a:extLst>
        </xdr:cNvPr>
        <xdr:cNvSpPr/>
      </xdr:nvSpPr>
      <xdr:spPr>
        <a:xfrm>
          <a:off x="2400300" y="629697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xdr:nvSpPr>
        <xdr:cNvPr id="1027" name="Isosceles Triangle 1026">
          <a:extLst>
            <a:ext uri="{FF2B5EF4-FFF2-40B4-BE49-F238E27FC236}">
              <a16:creationId xmlns:a16="http://schemas.microsoft.com/office/drawing/2014/main" id="{00000000-0008-0000-0a00-000003040000}"/>
            </a:ext>
          </a:extLst>
        </xdr:cNvPr>
        <xdr:cNvSpPr/>
      </xdr:nvSpPr>
      <xdr:spPr>
        <a:xfrm>
          <a:off x="3352800" y="629697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xdr:nvSpPr>
        <xdr:cNvPr id="1028" name="Isosceles Triangle 1027">
          <a:extLst>
            <a:ext uri="{FF2B5EF4-FFF2-40B4-BE49-F238E27FC236}">
              <a16:creationId xmlns:a16="http://schemas.microsoft.com/office/drawing/2014/main" id="{00000000-0008-0000-0a00-000004040000}"/>
            </a:ext>
          </a:extLst>
        </xdr:cNvPr>
        <xdr:cNvSpPr/>
      </xdr:nvSpPr>
      <xdr:spPr>
        <a:xfrm>
          <a:off x="4305300" y="629697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xdr:nvSpPr>
        <xdr:cNvPr id="1029" name="Isosceles Triangle 1028">
          <a:extLst>
            <a:ext uri="{FF2B5EF4-FFF2-40B4-BE49-F238E27FC236}">
              <a16:creationId xmlns:a16="http://schemas.microsoft.com/office/drawing/2014/main" id="{00000000-0008-0000-0a00-000005040000}"/>
            </a:ext>
          </a:extLst>
        </xdr:cNvPr>
        <xdr:cNvSpPr/>
      </xdr:nvSpPr>
      <xdr:spPr>
        <a:xfrm>
          <a:off x="5257800" y="629697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xdr:nvSpPr>
        <xdr:cNvPr id="1030" name="Isosceles Triangle 1029">
          <a:extLst>
            <a:ext uri="{FF2B5EF4-FFF2-40B4-BE49-F238E27FC236}">
              <a16:creationId xmlns:a16="http://schemas.microsoft.com/office/drawing/2014/main" id="{00000000-0008-0000-0a00-000006040000}"/>
            </a:ext>
          </a:extLst>
        </xdr:cNvPr>
        <xdr:cNvSpPr/>
      </xdr:nvSpPr>
      <xdr:spPr>
        <a:xfrm>
          <a:off x="7162800" y="629697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xdr:nvSpPr>
        <xdr:cNvPr id="1031" name="Isosceles Triangle 1030">
          <a:extLst>
            <a:ext uri="{FF2B5EF4-FFF2-40B4-BE49-F238E27FC236}">
              <a16:creationId xmlns:a16="http://schemas.microsoft.com/office/drawing/2014/main" id="{00000000-0008-0000-0a00-000007040000}"/>
            </a:ext>
          </a:extLst>
        </xdr:cNvPr>
        <xdr:cNvSpPr/>
      </xdr:nvSpPr>
      <xdr:spPr>
        <a:xfrm>
          <a:off x="8115300" y="629697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xdr:nvSpPr>
        <xdr:cNvPr id="1032" name="Isosceles Triangle 1031">
          <a:extLst>
            <a:ext uri="{FF2B5EF4-FFF2-40B4-BE49-F238E27FC236}">
              <a16:creationId xmlns:a16="http://schemas.microsoft.com/office/drawing/2014/main" id="{00000000-0008-0000-0a00-000008040000}"/>
            </a:ext>
          </a:extLst>
        </xdr:cNvPr>
        <xdr:cNvSpPr/>
      </xdr:nvSpPr>
      <xdr:spPr>
        <a:xfrm>
          <a:off x="10020300" y="629697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xdr:nvSpPr>
        <xdr:cNvPr id="1033" name="Isosceles Triangle 1032">
          <a:extLst>
            <a:ext uri="{FF2B5EF4-FFF2-40B4-BE49-F238E27FC236}">
              <a16:creationId xmlns:a16="http://schemas.microsoft.com/office/drawing/2014/main" id="{00000000-0008-0000-0a00-000009040000}"/>
            </a:ext>
          </a:extLst>
        </xdr:cNvPr>
        <xdr:cNvSpPr/>
      </xdr:nvSpPr>
      <xdr:spPr>
        <a:xfrm>
          <a:off x="1219200" y="629697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xdr:nvSpPr>
        <xdr:cNvPr id="1034" name="Isosceles Triangle 1033">
          <a:extLst>
            <a:ext uri="{FF2B5EF4-FFF2-40B4-BE49-F238E27FC236}">
              <a16:creationId xmlns:a16="http://schemas.microsoft.com/office/drawing/2014/main" id="{00000000-0008-0000-0a00-00000a040000}"/>
            </a:ext>
          </a:extLst>
        </xdr:cNvPr>
        <xdr:cNvSpPr/>
      </xdr:nvSpPr>
      <xdr:spPr>
        <a:xfrm>
          <a:off x="2400300" y="629697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xdr:nvSpPr>
        <xdr:cNvPr id="1035" name="Isosceles Triangle 1034">
          <a:extLst>
            <a:ext uri="{FF2B5EF4-FFF2-40B4-BE49-F238E27FC236}">
              <a16:creationId xmlns:a16="http://schemas.microsoft.com/office/drawing/2014/main" id="{00000000-0008-0000-0a00-00000b040000}"/>
            </a:ext>
          </a:extLst>
        </xdr:cNvPr>
        <xdr:cNvSpPr/>
      </xdr:nvSpPr>
      <xdr:spPr>
        <a:xfrm>
          <a:off x="1219200" y="629697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xdr:nvSpPr>
        <xdr:cNvPr id="1036" name="Isosceles Triangle 1035">
          <a:extLst>
            <a:ext uri="{FF2B5EF4-FFF2-40B4-BE49-F238E27FC236}">
              <a16:creationId xmlns:a16="http://schemas.microsoft.com/office/drawing/2014/main" id="{00000000-0008-0000-0a00-00000c040000}"/>
            </a:ext>
          </a:extLst>
        </xdr:cNvPr>
        <xdr:cNvSpPr/>
      </xdr:nvSpPr>
      <xdr:spPr>
        <a:xfrm>
          <a:off x="9067800" y="629697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xdr:nvSpPr>
        <xdr:cNvPr id="1037" name="Isosceles Triangle 1036">
          <a:extLst>
            <a:ext uri="{FF2B5EF4-FFF2-40B4-BE49-F238E27FC236}">
              <a16:creationId xmlns:a16="http://schemas.microsoft.com/office/drawing/2014/main" id="{00000000-0008-0000-0a00-00000d040000}"/>
            </a:ext>
          </a:extLst>
        </xdr:cNvPr>
        <xdr:cNvSpPr/>
      </xdr:nvSpPr>
      <xdr:spPr>
        <a:xfrm>
          <a:off x="1219200" y="642080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xdr:nvSpPr>
        <xdr:cNvPr id="1038" name="Isosceles Triangle 1037">
          <a:extLst>
            <a:ext uri="{FF2B5EF4-FFF2-40B4-BE49-F238E27FC236}">
              <a16:creationId xmlns:a16="http://schemas.microsoft.com/office/drawing/2014/main" id="{00000000-0008-0000-0a00-00000e040000}"/>
            </a:ext>
          </a:extLst>
        </xdr:cNvPr>
        <xdr:cNvSpPr/>
      </xdr:nvSpPr>
      <xdr:spPr>
        <a:xfrm>
          <a:off x="3352800" y="642080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xdr:nvSpPr>
        <xdr:cNvPr id="1039" name="Isosceles Triangle 1038">
          <a:extLst>
            <a:ext uri="{FF2B5EF4-FFF2-40B4-BE49-F238E27FC236}">
              <a16:creationId xmlns:a16="http://schemas.microsoft.com/office/drawing/2014/main" id="{00000000-0008-0000-0a00-00000f040000}"/>
            </a:ext>
          </a:extLst>
        </xdr:cNvPr>
        <xdr:cNvSpPr/>
      </xdr:nvSpPr>
      <xdr:spPr>
        <a:xfrm>
          <a:off x="4305300" y="642366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xdr:nvSpPr>
        <xdr:cNvPr id="1040" name="Isosceles Triangle 1039">
          <a:extLst>
            <a:ext uri="{FF2B5EF4-FFF2-40B4-BE49-F238E27FC236}">
              <a16:creationId xmlns:a16="http://schemas.microsoft.com/office/drawing/2014/main" id="{00000000-0008-0000-0a00-000010040000}"/>
            </a:ext>
          </a:extLst>
        </xdr:cNvPr>
        <xdr:cNvSpPr/>
      </xdr:nvSpPr>
      <xdr:spPr>
        <a:xfrm>
          <a:off x="2400300" y="642080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xdr:nvSpPr>
        <xdr:cNvPr id="1041" name="Isosceles Triangle 1040">
          <a:extLst>
            <a:ext uri="{FF2B5EF4-FFF2-40B4-BE49-F238E27FC236}">
              <a16:creationId xmlns:a16="http://schemas.microsoft.com/office/drawing/2014/main" id="{00000000-0008-0000-0a00-000011040000}"/>
            </a:ext>
          </a:extLst>
        </xdr:cNvPr>
        <xdr:cNvSpPr/>
      </xdr:nvSpPr>
      <xdr:spPr>
        <a:xfrm>
          <a:off x="1219200" y="642080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xdr:nvSpPr>
        <xdr:cNvPr id="1042" name="Isosceles Triangle 1041">
          <a:extLst>
            <a:ext uri="{FF2B5EF4-FFF2-40B4-BE49-F238E27FC236}">
              <a16:creationId xmlns:a16="http://schemas.microsoft.com/office/drawing/2014/main" id="{00000000-0008-0000-0a00-000012040000}"/>
            </a:ext>
          </a:extLst>
        </xdr:cNvPr>
        <xdr:cNvSpPr/>
      </xdr:nvSpPr>
      <xdr:spPr>
        <a:xfrm>
          <a:off x="6219825" y="6296025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xdr:nvSpPr>
        <xdr:cNvPr id="1043" name="Isosceles Triangle 1042">
          <a:extLst>
            <a:ext uri="{FF2B5EF4-FFF2-40B4-BE49-F238E27FC236}">
              <a16:creationId xmlns:a16="http://schemas.microsoft.com/office/drawing/2014/main" id="{00000000-0008-0000-0a00-000013040000}"/>
            </a:ext>
          </a:extLst>
        </xdr:cNvPr>
        <xdr:cNvSpPr/>
      </xdr:nvSpPr>
      <xdr:spPr>
        <a:xfrm>
          <a:off x="5257800" y="642080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xdr:nvSpPr>
        <xdr:cNvPr id="1735" name="Isosceles Triangle 1734">
          <a:extLst>
            <a:ext uri="{FF2B5EF4-FFF2-40B4-BE49-F238E27FC236}">
              <a16:creationId xmlns:a16="http://schemas.microsoft.com/office/drawing/2014/main" id="{00000000-0008-0000-0a00-0000c7060000}"/>
            </a:ext>
          </a:extLst>
        </xdr:cNvPr>
        <xdr:cNvSpPr/>
      </xdr:nvSpPr>
      <xdr:spPr>
        <a:xfrm>
          <a:off x="2400300" y="2546032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xdr:nvSpPr>
        <xdr:cNvPr id="1736" name="Isosceles Triangle 1735">
          <a:extLst>
            <a:ext uri="{FF2B5EF4-FFF2-40B4-BE49-F238E27FC236}">
              <a16:creationId xmlns:a16="http://schemas.microsoft.com/office/drawing/2014/main" id="{00000000-0008-0000-0a00-0000c8060000}"/>
            </a:ext>
          </a:extLst>
        </xdr:cNvPr>
        <xdr:cNvSpPr/>
      </xdr:nvSpPr>
      <xdr:spPr>
        <a:xfrm>
          <a:off x="3352800" y="25460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xdr:nvSpPr>
        <xdr:cNvPr id="1737" name="Isosceles Triangle 1736">
          <a:extLst>
            <a:ext uri="{FF2B5EF4-FFF2-40B4-BE49-F238E27FC236}">
              <a16:creationId xmlns:a16="http://schemas.microsoft.com/office/drawing/2014/main" id="{00000000-0008-0000-0a00-0000c9060000}"/>
            </a:ext>
          </a:extLst>
        </xdr:cNvPr>
        <xdr:cNvSpPr/>
      </xdr:nvSpPr>
      <xdr:spPr>
        <a:xfrm>
          <a:off x="4305300" y="25460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xdr:nvSpPr>
        <xdr:cNvPr id="1738" name="Isosceles Triangle 1737">
          <a:extLst>
            <a:ext uri="{FF2B5EF4-FFF2-40B4-BE49-F238E27FC236}">
              <a16:creationId xmlns:a16="http://schemas.microsoft.com/office/drawing/2014/main" id="{00000000-0008-0000-0a00-0000ca060000}"/>
            </a:ext>
          </a:extLst>
        </xdr:cNvPr>
        <xdr:cNvSpPr/>
      </xdr:nvSpPr>
      <xdr:spPr>
        <a:xfrm>
          <a:off x="5257800" y="25460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xdr:nvSpPr>
        <xdr:cNvPr id="1739" name="Isosceles Triangle 1738">
          <a:extLst>
            <a:ext uri="{FF2B5EF4-FFF2-40B4-BE49-F238E27FC236}">
              <a16:creationId xmlns:a16="http://schemas.microsoft.com/office/drawing/2014/main" id="{00000000-0008-0000-0a00-0000cb060000}"/>
            </a:ext>
          </a:extLst>
        </xdr:cNvPr>
        <xdr:cNvSpPr/>
      </xdr:nvSpPr>
      <xdr:spPr>
        <a:xfrm>
          <a:off x="6219825" y="2544127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xdr:nvSpPr>
        <xdr:cNvPr id="1740" name="Isosceles Triangle 1739">
          <a:extLst>
            <a:ext uri="{FF2B5EF4-FFF2-40B4-BE49-F238E27FC236}">
              <a16:creationId xmlns:a16="http://schemas.microsoft.com/office/drawing/2014/main" id="{00000000-0008-0000-0a00-0000cc060000}"/>
            </a:ext>
          </a:extLst>
        </xdr:cNvPr>
        <xdr:cNvSpPr/>
      </xdr:nvSpPr>
      <xdr:spPr>
        <a:xfrm>
          <a:off x="7172325" y="2543175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xdr:nvSpPr>
        <xdr:cNvPr id="1741" name="Isosceles Triangle 1740">
          <a:extLst>
            <a:ext uri="{FF2B5EF4-FFF2-40B4-BE49-F238E27FC236}">
              <a16:creationId xmlns:a16="http://schemas.microsoft.com/office/drawing/2014/main" id="{00000000-0008-0000-0a00-0000cd060000}"/>
            </a:ext>
          </a:extLst>
        </xdr:cNvPr>
        <xdr:cNvSpPr/>
      </xdr:nvSpPr>
      <xdr:spPr>
        <a:xfrm>
          <a:off x="8115300" y="25460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xdr:nvSpPr>
        <xdr:cNvPr id="1742" name="Isosceles Triangle 1741">
          <a:extLst>
            <a:ext uri="{FF2B5EF4-FFF2-40B4-BE49-F238E27FC236}">
              <a16:creationId xmlns:a16="http://schemas.microsoft.com/office/drawing/2014/main" id="{00000000-0008-0000-0a00-0000ce060000}"/>
            </a:ext>
          </a:extLst>
        </xdr:cNvPr>
        <xdr:cNvSpPr/>
      </xdr:nvSpPr>
      <xdr:spPr>
        <a:xfrm>
          <a:off x="9067800" y="25460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xdr:nvSpPr>
        <xdr:cNvPr id="1743" name="Isosceles Triangle 1742">
          <a:extLst>
            <a:ext uri="{FF2B5EF4-FFF2-40B4-BE49-F238E27FC236}">
              <a16:creationId xmlns:a16="http://schemas.microsoft.com/office/drawing/2014/main" id="{00000000-0008-0000-0a00-0000cf060000}"/>
            </a:ext>
          </a:extLst>
        </xdr:cNvPr>
        <xdr:cNvSpPr/>
      </xdr:nvSpPr>
      <xdr:spPr>
        <a:xfrm>
          <a:off x="10048875" y="25460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xdr:nvSpPr>
        <xdr:cNvPr id="1744" name="Isosceles Triangle 1743">
          <a:extLst>
            <a:ext uri="{FF2B5EF4-FFF2-40B4-BE49-F238E27FC236}">
              <a16:creationId xmlns:a16="http://schemas.microsoft.com/office/drawing/2014/main" id="{00000000-0008-0000-0a00-0000d0060000}"/>
            </a:ext>
          </a:extLst>
        </xdr:cNvPr>
        <xdr:cNvSpPr/>
      </xdr:nvSpPr>
      <xdr:spPr>
        <a:xfrm>
          <a:off x="2400300" y="25460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xdr:nvSpPr>
        <xdr:cNvPr id="1745" name="Isosceles Triangle 1744">
          <a:extLst>
            <a:ext uri="{FF2B5EF4-FFF2-40B4-BE49-F238E27FC236}">
              <a16:creationId xmlns:a16="http://schemas.microsoft.com/office/drawing/2014/main" id="{00000000-0008-0000-0a00-0000d1060000}"/>
            </a:ext>
          </a:extLst>
        </xdr:cNvPr>
        <xdr:cNvSpPr/>
      </xdr:nvSpPr>
      <xdr:spPr>
        <a:xfrm>
          <a:off x="9067800" y="2546032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xdr:nvSpPr>
        <xdr:cNvPr id="1746" name="Isosceles Triangle 1745">
          <a:extLst>
            <a:ext uri="{FF2B5EF4-FFF2-40B4-BE49-F238E27FC236}">
              <a16:creationId xmlns:a16="http://schemas.microsoft.com/office/drawing/2014/main" id="{00000000-0008-0000-0a00-0000d2060000}"/>
            </a:ext>
          </a:extLst>
        </xdr:cNvPr>
        <xdr:cNvSpPr/>
      </xdr:nvSpPr>
      <xdr:spPr>
        <a:xfrm>
          <a:off x="1219200" y="268605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xdr:nvSpPr>
        <xdr:cNvPr id="1747" name="Isosceles Triangle 1746">
          <a:extLst>
            <a:ext uri="{FF2B5EF4-FFF2-40B4-BE49-F238E27FC236}">
              <a16:creationId xmlns:a16="http://schemas.microsoft.com/office/drawing/2014/main" id="{00000000-0008-0000-0a00-0000d3060000}"/>
            </a:ext>
          </a:extLst>
        </xdr:cNvPr>
        <xdr:cNvSpPr/>
      </xdr:nvSpPr>
      <xdr:spPr>
        <a:xfrm>
          <a:off x="3352800" y="26860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xdr:nvSpPr>
        <xdr:cNvPr id="1748" name="Isosceles Triangle 1747">
          <a:extLst>
            <a:ext uri="{FF2B5EF4-FFF2-40B4-BE49-F238E27FC236}">
              <a16:creationId xmlns:a16="http://schemas.microsoft.com/office/drawing/2014/main" id="{00000000-0008-0000-0a00-0000d4060000}"/>
            </a:ext>
          </a:extLst>
        </xdr:cNvPr>
        <xdr:cNvSpPr/>
      </xdr:nvSpPr>
      <xdr:spPr>
        <a:xfrm>
          <a:off x="4305300" y="26860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xdr:nvSpPr>
        <xdr:cNvPr id="1749" name="Isosceles Triangle 1748">
          <a:extLst>
            <a:ext uri="{FF2B5EF4-FFF2-40B4-BE49-F238E27FC236}">
              <a16:creationId xmlns:a16="http://schemas.microsoft.com/office/drawing/2014/main" id="{00000000-0008-0000-0a00-0000d5060000}"/>
            </a:ext>
          </a:extLst>
        </xdr:cNvPr>
        <xdr:cNvSpPr/>
      </xdr:nvSpPr>
      <xdr:spPr>
        <a:xfrm>
          <a:off x="5257800" y="26860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xdr:nvSpPr>
        <xdr:cNvPr id="1750" name="Isosceles Triangle 1749">
          <a:extLst>
            <a:ext uri="{FF2B5EF4-FFF2-40B4-BE49-F238E27FC236}">
              <a16:creationId xmlns:a16="http://schemas.microsoft.com/office/drawing/2014/main" id="{00000000-0008-0000-0a00-0000d6060000}"/>
            </a:ext>
          </a:extLst>
        </xdr:cNvPr>
        <xdr:cNvSpPr/>
      </xdr:nvSpPr>
      <xdr:spPr>
        <a:xfrm>
          <a:off x="6210300" y="26860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xdr:nvSpPr>
        <xdr:cNvPr id="1751" name="Isosceles Triangle 1750">
          <a:extLst>
            <a:ext uri="{FF2B5EF4-FFF2-40B4-BE49-F238E27FC236}">
              <a16:creationId xmlns:a16="http://schemas.microsoft.com/office/drawing/2014/main" id="{00000000-0008-0000-0a00-0000d7060000}"/>
            </a:ext>
          </a:extLst>
        </xdr:cNvPr>
        <xdr:cNvSpPr/>
      </xdr:nvSpPr>
      <xdr:spPr>
        <a:xfrm>
          <a:off x="7162800" y="26860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xdr:nvSpPr>
        <xdr:cNvPr id="1752" name="Isosceles Triangle 1751">
          <a:extLst>
            <a:ext uri="{FF2B5EF4-FFF2-40B4-BE49-F238E27FC236}">
              <a16:creationId xmlns:a16="http://schemas.microsoft.com/office/drawing/2014/main" id="{00000000-0008-0000-0a00-0000d8060000}"/>
            </a:ext>
          </a:extLst>
        </xdr:cNvPr>
        <xdr:cNvSpPr/>
      </xdr:nvSpPr>
      <xdr:spPr>
        <a:xfrm>
          <a:off x="8115300" y="26860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xdr:nvSpPr>
        <xdr:cNvPr id="1753" name="Isosceles Triangle 1752">
          <a:extLst>
            <a:ext uri="{FF2B5EF4-FFF2-40B4-BE49-F238E27FC236}">
              <a16:creationId xmlns:a16="http://schemas.microsoft.com/office/drawing/2014/main" id="{00000000-0008-0000-0a00-0000d9060000}"/>
            </a:ext>
          </a:extLst>
        </xdr:cNvPr>
        <xdr:cNvSpPr/>
      </xdr:nvSpPr>
      <xdr:spPr>
        <a:xfrm>
          <a:off x="9067800" y="26860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xdr:nvSpPr>
        <xdr:cNvPr id="1754" name="Isosceles Triangle 1753">
          <a:extLst>
            <a:ext uri="{FF2B5EF4-FFF2-40B4-BE49-F238E27FC236}">
              <a16:creationId xmlns:a16="http://schemas.microsoft.com/office/drawing/2014/main" id="{00000000-0008-0000-0a00-0000da060000}"/>
            </a:ext>
          </a:extLst>
        </xdr:cNvPr>
        <xdr:cNvSpPr/>
      </xdr:nvSpPr>
      <xdr:spPr>
        <a:xfrm>
          <a:off x="10020300" y="26860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xdr:nvSpPr>
        <xdr:cNvPr id="1755" name="Isosceles Triangle 1754">
          <a:extLst>
            <a:ext uri="{FF2B5EF4-FFF2-40B4-BE49-F238E27FC236}">
              <a16:creationId xmlns:a16="http://schemas.microsoft.com/office/drawing/2014/main" id="{00000000-0008-0000-0a00-0000db060000}"/>
            </a:ext>
          </a:extLst>
        </xdr:cNvPr>
        <xdr:cNvSpPr/>
      </xdr:nvSpPr>
      <xdr:spPr>
        <a:xfrm>
          <a:off x="2400300" y="26860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xdr:nvSpPr>
        <xdr:cNvPr id="1756" name="Isosceles Triangle 1755">
          <a:extLst>
            <a:ext uri="{FF2B5EF4-FFF2-40B4-BE49-F238E27FC236}">
              <a16:creationId xmlns:a16="http://schemas.microsoft.com/office/drawing/2014/main" id="{00000000-0008-0000-0a00-0000dc060000}"/>
            </a:ext>
          </a:extLst>
        </xdr:cNvPr>
        <xdr:cNvSpPr/>
      </xdr:nvSpPr>
      <xdr:spPr>
        <a:xfrm>
          <a:off x="9067800" y="26860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xdr:nvSpPr>
        <xdr:cNvPr id="1757" name="Isosceles Triangle 1756">
          <a:extLst>
            <a:ext uri="{FF2B5EF4-FFF2-40B4-BE49-F238E27FC236}">
              <a16:creationId xmlns:a16="http://schemas.microsoft.com/office/drawing/2014/main" id="{00000000-0008-0000-0a00-0000dd060000}"/>
            </a:ext>
          </a:extLst>
        </xdr:cNvPr>
        <xdr:cNvSpPr/>
      </xdr:nvSpPr>
      <xdr:spPr>
        <a:xfrm>
          <a:off x="1219200" y="282511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xdr:nvSpPr>
        <xdr:cNvPr id="1758" name="Isosceles Triangle 1757">
          <a:extLst>
            <a:ext uri="{FF2B5EF4-FFF2-40B4-BE49-F238E27FC236}">
              <a16:creationId xmlns:a16="http://schemas.microsoft.com/office/drawing/2014/main" id="{00000000-0008-0000-0a00-0000de060000}"/>
            </a:ext>
          </a:extLst>
        </xdr:cNvPr>
        <xdr:cNvSpPr/>
      </xdr:nvSpPr>
      <xdr:spPr>
        <a:xfrm>
          <a:off x="3352800" y="28251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xdr:nvSpPr>
        <xdr:cNvPr id="1759" name="Isosceles Triangle 1758">
          <a:extLst>
            <a:ext uri="{FF2B5EF4-FFF2-40B4-BE49-F238E27FC236}">
              <a16:creationId xmlns:a16="http://schemas.microsoft.com/office/drawing/2014/main" id="{00000000-0008-0000-0a00-0000df060000}"/>
            </a:ext>
          </a:extLst>
        </xdr:cNvPr>
        <xdr:cNvSpPr/>
      </xdr:nvSpPr>
      <xdr:spPr>
        <a:xfrm>
          <a:off x="4305300" y="28251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xdr:nvSpPr>
        <xdr:cNvPr id="1760" name="Isosceles Triangle 1759">
          <a:extLst>
            <a:ext uri="{FF2B5EF4-FFF2-40B4-BE49-F238E27FC236}">
              <a16:creationId xmlns:a16="http://schemas.microsoft.com/office/drawing/2014/main" id="{00000000-0008-0000-0a00-0000e0060000}"/>
            </a:ext>
          </a:extLst>
        </xdr:cNvPr>
        <xdr:cNvSpPr/>
      </xdr:nvSpPr>
      <xdr:spPr>
        <a:xfrm>
          <a:off x="5257800" y="28251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xdr:nvSpPr>
        <xdr:cNvPr id="1761" name="Isosceles Triangle 1760">
          <a:extLst>
            <a:ext uri="{FF2B5EF4-FFF2-40B4-BE49-F238E27FC236}">
              <a16:creationId xmlns:a16="http://schemas.microsoft.com/office/drawing/2014/main" id="{00000000-0008-0000-0a00-0000e1060000}"/>
            </a:ext>
          </a:extLst>
        </xdr:cNvPr>
        <xdr:cNvSpPr/>
      </xdr:nvSpPr>
      <xdr:spPr>
        <a:xfrm>
          <a:off x="6210300" y="28251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xdr:nvSpPr>
        <xdr:cNvPr id="1762" name="Isosceles Triangle 1761">
          <a:extLst>
            <a:ext uri="{FF2B5EF4-FFF2-40B4-BE49-F238E27FC236}">
              <a16:creationId xmlns:a16="http://schemas.microsoft.com/office/drawing/2014/main" id="{00000000-0008-0000-0a00-0000e2060000}"/>
            </a:ext>
          </a:extLst>
        </xdr:cNvPr>
        <xdr:cNvSpPr/>
      </xdr:nvSpPr>
      <xdr:spPr>
        <a:xfrm>
          <a:off x="7162800" y="28251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xdr:nvSpPr>
        <xdr:cNvPr id="1763" name="Isosceles Triangle 1762">
          <a:extLst>
            <a:ext uri="{FF2B5EF4-FFF2-40B4-BE49-F238E27FC236}">
              <a16:creationId xmlns:a16="http://schemas.microsoft.com/office/drawing/2014/main" id="{00000000-0008-0000-0a00-0000e3060000}"/>
            </a:ext>
          </a:extLst>
        </xdr:cNvPr>
        <xdr:cNvSpPr/>
      </xdr:nvSpPr>
      <xdr:spPr>
        <a:xfrm>
          <a:off x="8115300" y="28251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xdr:nvSpPr>
        <xdr:cNvPr id="1764" name="Isosceles Triangle 1763">
          <a:extLst>
            <a:ext uri="{FF2B5EF4-FFF2-40B4-BE49-F238E27FC236}">
              <a16:creationId xmlns:a16="http://schemas.microsoft.com/office/drawing/2014/main" id="{00000000-0008-0000-0a00-0000e4060000}"/>
            </a:ext>
          </a:extLst>
        </xdr:cNvPr>
        <xdr:cNvSpPr/>
      </xdr:nvSpPr>
      <xdr:spPr>
        <a:xfrm>
          <a:off x="9067800" y="282511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xdr:nvSpPr>
        <xdr:cNvPr id="1765" name="Isosceles Triangle 1764">
          <a:extLst>
            <a:ext uri="{FF2B5EF4-FFF2-40B4-BE49-F238E27FC236}">
              <a16:creationId xmlns:a16="http://schemas.microsoft.com/office/drawing/2014/main" id="{00000000-0008-0000-0a00-0000e5060000}"/>
            </a:ext>
          </a:extLst>
        </xdr:cNvPr>
        <xdr:cNvSpPr/>
      </xdr:nvSpPr>
      <xdr:spPr>
        <a:xfrm>
          <a:off x="10020300" y="28251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xdr:nvSpPr>
        <xdr:cNvPr id="1766" name="Isosceles Triangle 1765">
          <a:extLst>
            <a:ext uri="{FF2B5EF4-FFF2-40B4-BE49-F238E27FC236}">
              <a16:creationId xmlns:a16="http://schemas.microsoft.com/office/drawing/2014/main" id="{00000000-0008-0000-0a00-0000e6060000}"/>
            </a:ext>
          </a:extLst>
        </xdr:cNvPr>
        <xdr:cNvSpPr/>
      </xdr:nvSpPr>
      <xdr:spPr>
        <a:xfrm>
          <a:off x="1219200" y="282511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xdr:nvSpPr>
        <xdr:cNvPr id="1767" name="Isosceles Triangle 1766">
          <a:extLst>
            <a:ext uri="{FF2B5EF4-FFF2-40B4-BE49-F238E27FC236}">
              <a16:creationId xmlns:a16="http://schemas.microsoft.com/office/drawing/2014/main" id="{00000000-0008-0000-0a00-0000e7060000}"/>
            </a:ext>
          </a:extLst>
        </xdr:cNvPr>
        <xdr:cNvSpPr/>
      </xdr:nvSpPr>
      <xdr:spPr>
        <a:xfrm>
          <a:off x="2400300" y="28251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xdr:nvSpPr>
        <xdr:cNvPr id="1768" name="Isosceles Triangle 1767">
          <a:extLst>
            <a:ext uri="{FF2B5EF4-FFF2-40B4-BE49-F238E27FC236}">
              <a16:creationId xmlns:a16="http://schemas.microsoft.com/office/drawing/2014/main" id="{00000000-0008-0000-0a00-0000e8060000}"/>
            </a:ext>
          </a:extLst>
        </xdr:cNvPr>
        <xdr:cNvSpPr/>
      </xdr:nvSpPr>
      <xdr:spPr>
        <a:xfrm>
          <a:off x="1219200" y="28251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xdr:nvSpPr>
        <xdr:cNvPr id="1769" name="Isosceles Triangle 1768">
          <a:extLst>
            <a:ext uri="{FF2B5EF4-FFF2-40B4-BE49-F238E27FC236}">
              <a16:creationId xmlns:a16="http://schemas.microsoft.com/office/drawing/2014/main" id="{00000000-0008-0000-0a00-0000e9060000}"/>
            </a:ext>
          </a:extLst>
        </xdr:cNvPr>
        <xdr:cNvSpPr/>
      </xdr:nvSpPr>
      <xdr:spPr>
        <a:xfrm>
          <a:off x="9067800" y="282511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xdr:nvSpPr>
        <xdr:cNvPr id="1770" name="Isosceles Triangle 1769">
          <a:extLst>
            <a:ext uri="{FF2B5EF4-FFF2-40B4-BE49-F238E27FC236}">
              <a16:creationId xmlns:a16="http://schemas.microsoft.com/office/drawing/2014/main" id="{00000000-0008-0000-0a00-0000ea060000}"/>
            </a:ext>
          </a:extLst>
        </xdr:cNvPr>
        <xdr:cNvSpPr/>
      </xdr:nvSpPr>
      <xdr:spPr>
        <a:xfrm>
          <a:off x="1219200" y="296608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xdr:nvSpPr>
        <xdr:cNvPr id="1771" name="Isosceles Triangle 1770">
          <a:extLst>
            <a:ext uri="{FF2B5EF4-FFF2-40B4-BE49-F238E27FC236}">
              <a16:creationId xmlns:a16="http://schemas.microsoft.com/office/drawing/2014/main" id="{00000000-0008-0000-0a00-0000eb060000}"/>
            </a:ext>
          </a:extLst>
        </xdr:cNvPr>
        <xdr:cNvSpPr/>
      </xdr:nvSpPr>
      <xdr:spPr>
        <a:xfrm>
          <a:off x="3381375" y="2965132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xdr:nvSpPr>
        <xdr:cNvPr id="1772" name="Isosceles Triangle 1771">
          <a:extLst>
            <a:ext uri="{FF2B5EF4-FFF2-40B4-BE49-F238E27FC236}">
              <a16:creationId xmlns:a16="http://schemas.microsoft.com/office/drawing/2014/main" id="{00000000-0008-0000-0a00-0000ec060000}"/>
            </a:ext>
          </a:extLst>
        </xdr:cNvPr>
        <xdr:cNvSpPr/>
      </xdr:nvSpPr>
      <xdr:spPr>
        <a:xfrm>
          <a:off x="4305300" y="296608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xdr:nvSpPr>
        <xdr:cNvPr id="1773" name="Isosceles Triangle 1772">
          <a:extLst>
            <a:ext uri="{FF2B5EF4-FFF2-40B4-BE49-F238E27FC236}">
              <a16:creationId xmlns:a16="http://schemas.microsoft.com/office/drawing/2014/main" id="{00000000-0008-0000-0a00-0000ed060000}"/>
            </a:ext>
          </a:extLst>
        </xdr:cNvPr>
        <xdr:cNvSpPr/>
      </xdr:nvSpPr>
      <xdr:spPr>
        <a:xfrm>
          <a:off x="5257800" y="29641800"/>
          <a:ext cx="476250" cy="24765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xdr:nvSpPr>
        <xdr:cNvPr id="1774" name="Isosceles Triangle 1773">
          <a:extLst>
            <a:ext uri="{FF2B5EF4-FFF2-40B4-BE49-F238E27FC236}">
              <a16:creationId xmlns:a16="http://schemas.microsoft.com/office/drawing/2014/main" id="{00000000-0008-0000-0a00-0000ee060000}"/>
            </a:ext>
          </a:extLst>
        </xdr:cNvPr>
        <xdr:cNvSpPr/>
      </xdr:nvSpPr>
      <xdr:spPr>
        <a:xfrm>
          <a:off x="6210300" y="296608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xdr:nvSpPr>
        <xdr:cNvPr id="1775" name="Isosceles Triangle 1774">
          <a:extLst>
            <a:ext uri="{FF2B5EF4-FFF2-40B4-BE49-F238E27FC236}">
              <a16:creationId xmlns:a16="http://schemas.microsoft.com/office/drawing/2014/main" id="{00000000-0008-0000-0a00-0000ef060000}"/>
            </a:ext>
          </a:extLst>
        </xdr:cNvPr>
        <xdr:cNvSpPr/>
      </xdr:nvSpPr>
      <xdr:spPr>
        <a:xfrm>
          <a:off x="7162800" y="296608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xdr:nvSpPr>
        <xdr:cNvPr id="1776" name="Isosceles Triangle 1775">
          <a:extLst>
            <a:ext uri="{FF2B5EF4-FFF2-40B4-BE49-F238E27FC236}">
              <a16:creationId xmlns:a16="http://schemas.microsoft.com/office/drawing/2014/main" id="{00000000-0008-0000-0a00-0000f0060000}"/>
            </a:ext>
          </a:extLst>
        </xdr:cNvPr>
        <xdr:cNvSpPr/>
      </xdr:nvSpPr>
      <xdr:spPr>
        <a:xfrm>
          <a:off x="10020300" y="296608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xdr:nvSpPr>
        <xdr:cNvPr id="1777" name="Isosceles Triangle 1776">
          <a:extLst>
            <a:ext uri="{FF2B5EF4-FFF2-40B4-BE49-F238E27FC236}">
              <a16:creationId xmlns:a16="http://schemas.microsoft.com/office/drawing/2014/main" id="{00000000-0008-0000-0a00-0000f1060000}"/>
            </a:ext>
          </a:extLst>
        </xdr:cNvPr>
        <xdr:cNvSpPr/>
      </xdr:nvSpPr>
      <xdr:spPr>
        <a:xfrm>
          <a:off x="1219200" y="296608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xdr:nvSpPr>
        <xdr:cNvPr id="1778" name="Isosceles Triangle 1777">
          <a:extLst>
            <a:ext uri="{FF2B5EF4-FFF2-40B4-BE49-F238E27FC236}">
              <a16:creationId xmlns:a16="http://schemas.microsoft.com/office/drawing/2014/main" id="{00000000-0008-0000-0a00-0000f2060000}"/>
            </a:ext>
          </a:extLst>
        </xdr:cNvPr>
        <xdr:cNvSpPr/>
      </xdr:nvSpPr>
      <xdr:spPr>
        <a:xfrm>
          <a:off x="2400300" y="296608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xdr:nvSpPr>
        <xdr:cNvPr id="1779" name="Isosceles Triangle 1778">
          <a:extLst>
            <a:ext uri="{FF2B5EF4-FFF2-40B4-BE49-F238E27FC236}">
              <a16:creationId xmlns:a16="http://schemas.microsoft.com/office/drawing/2014/main" id="{00000000-0008-0000-0a00-0000f3060000}"/>
            </a:ext>
          </a:extLst>
        </xdr:cNvPr>
        <xdr:cNvSpPr/>
      </xdr:nvSpPr>
      <xdr:spPr>
        <a:xfrm>
          <a:off x="1219200" y="296608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xdr:nvSpPr>
        <xdr:cNvPr id="1780" name="Isosceles Triangle 1779">
          <a:extLst>
            <a:ext uri="{FF2B5EF4-FFF2-40B4-BE49-F238E27FC236}">
              <a16:creationId xmlns:a16="http://schemas.microsoft.com/office/drawing/2014/main" id="{00000000-0008-0000-0a00-0000f4060000}"/>
            </a:ext>
          </a:extLst>
        </xdr:cNvPr>
        <xdr:cNvSpPr/>
      </xdr:nvSpPr>
      <xdr:spPr>
        <a:xfrm>
          <a:off x="8115300" y="296608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xdr:nvSpPr>
        <xdr:cNvPr id="1781" name="Isosceles Triangle 1780">
          <a:extLst>
            <a:ext uri="{FF2B5EF4-FFF2-40B4-BE49-F238E27FC236}">
              <a16:creationId xmlns:a16="http://schemas.microsoft.com/office/drawing/2014/main" id="{00000000-0008-0000-0a00-0000f5060000}"/>
            </a:ext>
          </a:extLst>
        </xdr:cNvPr>
        <xdr:cNvSpPr/>
      </xdr:nvSpPr>
      <xdr:spPr>
        <a:xfrm>
          <a:off x="9067800" y="296608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xdr:nvSpPr>
        <xdr:cNvPr id="1782" name="Isosceles Triangle 1781">
          <a:extLst>
            <a:ext uri="{FF2B5EF4-FFF2-40B4-BE49-F238E27FC236}">
              <a16:creationId xmlns:a16="http://schemas.microsoft.com/office/drawing/2014/main" id="{00000000-0008-0000-0a00-0000f6060000}"/>
            </a:ext>
          </a:extLst>
        </xdr:cNvPr>
        <xdr:cNvSpPr/>
      </xdr:nvSpPr>
      <xdr:spPr>
        <a:xfrm>
          <a:off x="1219200" y="308991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xdr:nvSpPr>
        <xdr:cNvPr id="1783" name="Isosceles Triangle 1782">
          <a:extLst>
            <a:ext uri="{FF2B5EF4-FFF2-40B4-BE49-F238E27FC236}">
              <a16:creationId xmlns:a16="http://schemas.microsoft.com/office/drawing/2014/main" id="{00000000-0008-0000-0a00-0000f7060000}"/>
            </a:ext>
          </a:extLst>
        </xdr:cNvPr>
        <xdr:cNvSpPr/>
      </xdr:nvSpPr>
      <xdr:spPr>
        <a:xfrm>
          <a:off x="2400300" y="308991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xdr:nvSpPr>
        <xdr:cNvPr id="1784" name="Isosceles Triangle 1783">
          <a:extLst>
            <a:ext uri="{FF2B5EF4-FFF2-40B4-BE49-F238E27FC236}">
              <a16:creationId xmlns:a16="http://schemas.microsoft.com/office/drawing/2014/main" id="{00000000-0008-0000-0a00-0000f8060000}"/>
            </a:ext>
          </a:extLst>
        </xdr:cNvPr>
        <xdr:cNvSpPr/>
      </xdr:nvSpPr>
      <xdr:spPr>
        <a:xfrm>
          <a:off x="3352800" y="308991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xdr:nvSpPr>
        <xdr:cNvPr id="1785" name="Isosceles Triangle 1784">
          <a:extLst>
            <a:ext uri="{FF2B5EF4-FFF2-40B4-BE49-F238E27FC236}">
              <a16:creationId xmlns:a16="http://schemas.microsoft.com/office/drawing/2014/main" id="{00000000-0008-0000-0a00-0000f9060000}"/>
            </a:ext>
          </a:extLst>
        </xdr:cNvPr>
        <xdr:cNvSpPr/>
      </xdr:nvSpPr>
      <xdr:spPr>
        <a:xfrm>
          <a:off x="4305300" y="308991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xdr:nvSpPr>
        <xdr:cNvPr id="1786" name="Isosceles Triangle 1785">
          <a:extLst>
            <a:ext uri="{FF2B5EF4-FFF2-40B4-BE49-F238E27FC236}">
              <a16:creationId xmlns:a16="http://schemas.microsoft.com/office/drawing/2014/main" id="{00000000-0008-0000-0a00-0000fa060000}"/>
            </a:ext>
          </a:extLst>
        </xdr:cNvPr>
        <xdr:cNvSpPr/>
      </xdr:nvSpPr>
      <xdr:spPr>
        <a:xfrm>
          <a:off x="5257800" y="308991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xdr:nvSpPr>
        <xdr:cNvPr id="1787" name="Isosceles Triangle 1786">
          <a:extLst>
            <a:ext uri="{FF2B5EF4-FFF2-40B4-BE49-F238E27FC236}">
              <a16:creationId xmlns:a16="http://schemas.microsoft.com/office/drawing/2014/main" id="{00000000-0008-0000-0a00-0000fb060000}"/>
            </a:ext>
          </a:extLst>
        </xdr:cNvPr>
        <xdr:cNvSpPr/>
      </xdr:nvSpPr>
      <xdr:spPr>
        <a:xfrm>
          <a:off x="6210300" y="308991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xdr:nvSpPr>
        <xdr:cNvPr id="1788" name="Isosceles Triangle 1787">
          <a:extLst>
            <a:ext uri="{FF2B5EF4-FFF2-40B4-BE49-F238E27FC236}">
              <a16:creationId xmlns:a16="http://schemas.microsoft.com/office/drawing/2014/main" id="{00000000-0008-0000-0a00-0000fc060000}"/>
            </a:ext>
          </a:extLst>
        </xdr:cNvPr>
        <xdr:cNvSpPr/>
      </xdr:nvSpPr>
      <xdr:spPr>
        <a:xfrm>
          <a:off x="7162800" y="30899100"/>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xdr:nvSpPr>
        <xdr:cNvPr id="1789" name="Isosceles Triangle 1788">
          <a:extLst>
            <a:ext uri="{FF2B5EF4-FFF2-40B4-BE49-F238E27FC236}">
              <a16:creationId xmlns:a16="http://schemas.microsoft.com/office/drawing/2014/main" id="{00000000-0008-0000-0a00-0000fd060000}"/>
            </a:ext>
          </a:extLst>
        </xdr:cNvPr>
        <xdr:cNvSpPr/>
      </xdr:nvSpPr>
      <xdr:spPr>
        <a:xfrm>
          <a:off x="8115300" y="308991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xdr:nvSpPr>
        <xdr:cNvPr id="1790" name="Isosceles Triangle 1789">
          <a:extLst>
            <a:ext uri="{FF2B5EF4-FFF2-40B4-BE49-F238E27FC236}">
              <a16:creationId xmlns:a16="http://schemas.microsoft.com/office/drawing/2014/main" id="{00000000-0008-0000-0a00-0000fe060000}"/>
            </a:ext>
          </a:extLst>
        </xdr:cNvPr>
        <xdr:cNvSpPr/>
      </xdr:nvSpPr>
      <xdr:spPr>
        <a:xfrm>
          <a:off x="9067800" y="308991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xdr:nvSpPr>
        <xdr:cNvPr id="1791" name="Isosceles Triangle 1790">
          <a:extLst>
            <a:ext uri="{FF2B5EF4-FFF2-40B4-BE49-F238E27FC236}">
              <a16:creationId xmlns:a16="http://schemas.microsoft.com/office/drawing/2014/main" id="{00000000-0008-0000-0a00-0000ff060000}"/>
            </a:ext>
          </a:extLst>
        </xdr:cNvPr>
        <xdr:cNvSpPr/>
      </xdr:nvSpPr>
      <xdr:spPr>
        <a:xfrm>
          <a:off x="10020300" y="308991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xdr:nvSpPr>
        <xdr:cNvPr id="1792" name="Isosceles Triangle 1791">
          <a:extLst>
            <a:ext uri="{FF2B5EF4-FFF2-40B4-BE49-F238E27FC236}">
              <a16:creationId xmlns:a16="http://schemas.microsoft.com/office/drawing/2014/main" id="{00000000-0008-0000-0a00-000000070000}"/>
            </a:ext>
          </a:extLst>
        </xdr:cNvPr>
        <xdr:cNvSpPr/>
      </xdr:nvSpPr>
      <xdr:spPr>
        <a:xfrm>
          <a:off x="1219200" y="308991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xdr:nvSpPr>
        <xdr:cNvPr id="1793" name="Isosceles Triangle 1792">
          <a:extLst>
            <a:ext uri="{FF2B5EF4-FFF2-40B4-BE49-F238E27FC236}">
              <a16:creationId xmlns:a16="http://schemas.microsoft.com/office/drawing/2014/main" id="{00000000-0008-0000-0a00-000001070000}"/>
            </a:ext>
          </a:extLst>
        </xdr:cNvPr>
        <xdr:cNvSpPr/>
      </xdr:nvSpPr>
      <xdr:spPr>
        <a:xfrm>
          <a:off x="8115300" y="308991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xdr:nvSpPr>
        <xdr:cNvPr id="1794" name="Isosceles Triangle 1793">
          <a:extLst>
            <a:ext uri="{FF2B5EF4-FFF2-40B4-BE49-F238E27FC236}">
              <a16:creationId xmlns:a16="http://schemas.microsoft.com/office/drawing/2014/main" id="{00000000-0008-0000-0a00-000002070000}"/>
            </a:ext>
          </a:extLst>
        </xdr:cNvPr>
        <xdr:cNvSpPr/>
      </xdr:nvSpPr>
      <xdr:spPr>
        <a:xfrm>
          <a:off x="9067800" y="308991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xdr:nvSpPr>
        <xdr:cNvPr id="1795" name="Isosceles Triangle 1794">
          <a:extLst>
            <a:ext uri="{FF2B5EF4-FFF2-40B4-BE49-F238E27FC236}">
              <a16:creationId xmlns:a16="http://schemas.microsoft.com/office/drawing/2014/main" id="{00000000-0008-0000-0a00-000003070000}"/>
            </a:ext>
          </a:extLst>
        </xdr:cNvPr>
        <xdr:cNvSpPr/>
      </xdr:nvSpPr>
      <xdr:spPr>
        <a:xfrm>
          <a:off x="1219200" y="322897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xdr:nvSpPr>
        <xdr:cNvPr id="1796" name="Isosceles Triangle 1795">
          <a:extLst>
            <a:ext uri="{FF2B5EF4-FFF2-40B4-BE49-F238E27FC236}">
              <a16:creationId xmlns:a16="http://schemas.microsoft.com/office/drawing/2014/main" id="{00000000-0008-0000-0a00-000004070000}"/>
            </a:ext>
          </a:extLst>
        </xdr:cNvPr>
        <xdr:cNvSpPr/>
      </xdr:nvSpPr>
      <xdr:spPr>
        <a:xfrm>
          <a:off x="2400300" y="322897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xdr:nvSpPr>
        <xdr:cNvPr id="1797" name="Isosceles Triangle 1796">
          <a:extLst>
            <a:ext uri="{FF2B5EF4-FFF2-40B4-BE49-F238E27FC236}">
              <a16:creationId xmlns:a16="http://schemas.microsoft.com/office/drawing/2014/main" id="{00000000-0008-0000-0a00-000005070000}"/>
            </a:ext>
          </a:extLst>
        </xdr:cNvPr>
        <xdr:cNvSpPr/>
      </xdr:nvSpPr>
      <xdr:spPr>
        <a:xfrm>
          <a:off x="3352800" y="32289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xdr:nvSpPr>
        <xdr:cNvPr id="1798" name="Isosceles Triangle 1797">
          <a:extLst>
            <a:ext uri="{FF2B5EF4-FFF2-40B4-BE49-F238E27FC236}">
              <a16:creationId xmlns:a16="http://schemas.microsoft.com/office/drawing/2014/main" id="{00000000-0008-0000-0a00-000006070000}"/>
            </a:ext>
          </a:extLst>
        </xdr:cNvPr>
        <xdr:cNvSpPr/>
      </xdr:nvSpPr>
      <xdr:spPr>
        <a:xfrm>
          <a:off x="4305300" y="32289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xdr:nvSpPr>
        <xdr:cNvPr id="1799" name="Isosceles Triangle 1798">
          <a:extLst>
            <a:ext uri="{FF2B5EF4-FFF2-40B4-BE49-F238E27FC236}">
              <a16:creationId xmlns:a16="http://schemas.microsoft.com/office/drawing/2014/main" id="{00000000-0008-0000-0a00-000007070000}"/>
            </a:ext>
          </a:extLst>
        </xdr:cNvPr>
        <xdr:cNvSpPr/>
      </xdr:nvSpPr>
      <xdr:spPr>
        <a:xfrm>
          <a:off x="5257800" y="32289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xdr:nvSpPr>
        <xdr:cNvPr id="1800" name="Isosceles Triangle 1799">
          <a:extLst>
            <a:ext uri="{FF2B5EF4-FFF2-40B4-BE49-F238E27FC236}">
              <a16:creationId xmlns:a16="http://schemas.microsoft.com/office/drawing/2014/main" id="{00000000-0008-0000-0a00-000008070000}"/>
            </a:ext>
          </a:extLst>
        </xdr:cNvPr>
        <xdr:cNvSpPr/>
      </xdr:nvSpPr>
      <xdr:spPr>
        <a:xfrm>
          <a:off x="7162800" y="32289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xdr:nvSpPr>
        <xdr:cNvPr id="1801" name="Isosceles Triangle 1800">
          <a:extLst>
            <a:ext uri="{FF2B5EF4-FFF2-40B4-BE49-F238E27FC236}">
              <a16:creationId xmlns:a16="http://schemas.microsoft.com/office/drawing/2014/main" id="{00000000-0008-0000-0a00-000009070000}"/>
            </a:ext>
          </a:extLst>
        </xdr:cNvPr>
        <xdr:cNvSpPr/>
      </xdr:nvSpPr>
      <xdr:spPr>
        <a:xfrm>
          <a:off x="8115300" y="32289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xdr:nvSpPr>
        <xdr:cNvPr id="1802" name="Isosceles Triangle 1801">
          <a:extLst>
            <a:ext uri="{FF2B5EF4-FFF2-40B4-BE49-F238E27FC236}">
              <a16:creationId xmlns:a16="http://schemas.microsoft.com/office/drawing/2014/main" id="{00000000-0008-0000-0a00-00000a070000}"/>
            </a:ext>
          </a:extLst>
        </xdr:cNvPr>
        <xdr:cNvSpPr/>
      </xdr:nvSpPr>
      <xdr:spPr>
        <a:xfrm>
          <a:off x="10020300" y="32289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xdr:nvSpPr>
        <xdr:cNvPr id="1803" name="Isosceles Triangle 1802">
          <a:extLst>
            <a:ext uri="{FF2B5EF4-FFF2-40B4-BE49-F238E27FC236}">
              <a16:creationId xmlns:a16="http://schemas.microsoft.com/office/drawing/2014/main" id="{00000000-0008-0000-0a00-00000b070000}"/>
            </a:ext>
          </a:extLst>
        </xdr:cNvPr>
        <xdr:cNvSpPr/>
      </xdr:nvSpPr>
      <xdr:spPr>
        <a:xfrm>
          <a:off x="1219200" y="322897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xdr:nvSpPr>
        <xdr:cNvPr id="1804" name="Isosceles Triangle 1803">
          <a:extLst>
            <a:ext uri="{FF2B5EF4-FFF2-40B4-BE49-F238E27FC236}">
              <a16:creationId xmlns:a16="http://schemas.microsoft.com/office/drawing/2014/main" id="{00000000-0008-0000-0a00-00000c070000}"/>
            </a:ext>
          </a:extLst>
        </xdr:cNvPr>
        <xdr:cNvSpPr/>
      </xdr:nvSpPr>
      <xdr:spPr>
        <a:xfrm>
          <a:off x="2400300" y="32289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xdr:nvSpPr>
        <xdr:cNvPr id="1805" name="Isosceles Triangle 1804">
          <a:extLst>
            <a:ext uri="{FF2B5EF4-FFF2-40B4-BE49-F238E27FC236}">
              <a16:creationId xmlns:a16="http://schemas.microsoft.com/office/drawing/2014/main" id="{00000000-0008-0000-0a00-00000d070000}"/>
            </a:ext>
          </a:extLst>
        </xdr:cNvPr>
        <xdr:cNvSpPr/>
      </xdr:nvSpPr>
      <xdr:spPr>
        <a:xfrm>
          <a:off x="1219200" y="32289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xdr:nvSpPr>
        <xdr:cNvPr id="1806" name="Isosceles Triangle 1805">
          <a:extLst>
            <a:ext uri="{FF2B5EF4-FFF2-40B4-BE49-F238E27FC236}">
              <a16:creationId xmlns:a16="http://schemas.microsoft.com/office/drawing/2014/main" id="{00000000-0008-0000-0a00-00000e070000}"/>
            </a:ext>
          </a:extLst>
        </xdr:cNvPr>
        <xdr:cNvSpPr/>
      </xdr:nvSpPr>
      <xdr:spPr>
        <a:xfrm>
          <a:off x="9067800" y="32289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xdr:nvSpPr>
        <xdr:cNvPr id="1807" name="Isosceles Triangle 1806">
          <a:extLst>
            <a:ext uri="{FF2B5EF4-FFF2-40B4-BE49-F238E27FC236}">
              <a16:creationId xmlns:a16="http://schemas.microsoft.com/office/drawing/2014/main" id="{00000000-0008-0000-0a00-00000f070000}"/>
            </a:ext>
          </a:extLst>
        </xdr:cNvPr>
        <xdr:cNvSpPr/>
      </xdr:nvSpPr>
      <xdr:spPr>
        <a:xfrm>
          <a:off x="1219200" y="335280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xdr:nvSpPr>
        <xdr:cNvPr id="1808" name="Isosceles Triangle 1807">
          <a:extLst>
            <a:ext uri="{FF2B5EF4-FFF2-40B4-BE49-F238E27FC236}">
              <a16:creationId xmlns:a16="http://schemas.microsoft.com/office/drawing/2014/main" id="{00000000-0008-0000-0a00-000010070000}"/>
            </a:ext>
          </a:extLst>
        </xdr:cNvPr>
        <xdr:cNvSpPr/>
      </xdr:nvSpPr>
      <xdr:spPr>
        <a:xfrm>
          <a:off x="3352800" y="335280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xdr:nvSpPr>
        <xdr:cNvPr id="1809" name="Isosceles Triangle 1808">
          <a:extLst>
            <a:ext uri="{FF2B5EF4-FFF2-40B4-BE49-F238E27FC236}">
              <a16:creationId xmlns:a16="http://schemas.microsoft.com/office/drawing/2014/main" id="{00000000-0008-0000-0a00-000011070000}"/>
            </a:ext>
          </a:extLst>
        </xdr:cNvPr>
        <xdr:cNvSpPr/>
      </xdr:nvSpPr>
      <xdr:spPr>
        <a:xfrm>
          <a:off x="4305300" y="335280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xdr:nvSpPr>
        <xdr:cNvPr id="1810" name="Isosceles Triangle 1809">
          <a:extLst>
            <a:ext uri="{FF2B5EF4-FFF2-40B4-BE49-F238E27FC236}">
              <a16:creationId xmlns:a16="http://schemas.microsoft.com/office/drawing/2014/main" id="{00000000-0008-0000-0a00-000012070000}"/>
            </a:ext>
          </a:extLst>
        </xdr:cNvPr>
        <xdr:cNvSpPr/>
      </xdr:nvSpPr>
      <xdr:spPr>
        <a:xfrm>
          <a:off x="5257800" y="335280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xdr:nvSpPr>
        <xdr:cNvPr id="1811" name="Isosceles Triangle 1810">
          <a:extLst>
            <a:ext uri="{FF2B5EF4-FFF2-40B4-BE49-F238E27FC236}">
              <a16:creationId xmlns:a16="http://schemas.microsoft.com/office/drawing/2014/main" id="{00000000-0008-0000-0a00-000013070000}"/>
            </a:ext>
          </a:extLst>
        </xdr:cNvPr>
        <xdr:cNvSpPr/>
      </xdr:nvSpPr>
      <xdr:spPr>
        <a:xfrm>
          <a:off x="6210300" y="335280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xdr:nvSpPr>
        <xdr:cNvPr id="1812" name="Isosceles Triangle 1811">
          <a:extLst>
            <a:ext uri="{FF2B5EF4-FFF2-40B4-BE49-F238E27FC236}">
              <a16:creationId xmlns:a16="http://schemas.microsoft.com/office/drawing/2014/main" id="{00000000-0008-0000-0a00-000014070000}"/>
            </a:ext>
          </a:extLst>
        </xdr:cNvPr>
        <xdr:cNvSpPr/>
      </xdr:nvSpPr>
      <xdr:spPr>
        <a:xfrm>
          <a:off x="7162800" y="335280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xdr:nvSpPr>
        <xdr:cNvPr id="1813" name="Isosceles Triangle 1812">
          <a:extLst>
            <a:ext uri="{FF2B5EF4-FFF2-40B4-BE49-F238E27FC236}">
              <a16:creationId xmlns:a16="http://schemas.microsoft.com/office/drawing/2014/main" id="{00000000-0008-0000-0a00-000015070000}"/>
            </a:ext>
          </a:extLst>
        </xdr:cNvPr>
        <xdr:cNvSpPr/>
      </xdr:nvSpPr>
      <xdr:spPr>
        <a:xfrm>
          <a:off x="8115300" y="335280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xdr:nvSpPr>
        <xdr:cNvPr id="1814" name="Isosceles Triangle 1813">
          <a:extLst>
            <a:ext uri="{FF2B5EF4-FFF2-40B4-BE49-F238E27FC236}">
              <a16:creationId xmlns:a16="http://schemas.microsoft.com/office/drawing/2014/main" id="{00000000-0008-0000-0a00-000016070000}"/>
            </a:ext>
          </a:extLst>
        </xdr:cNvPr>
        <xdr:cNvSpPr/>
      </xdr:nvSpPr>
      <xdr:spPr>
        <a:xfrm>
          <a:off x="9067800" y="335280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xdr:nvSpPr>
        <xdr:cNvPr id="1815" name="Isosceles Triangle 1814">
          <a:extLst>
            <a:ext uri="{FF2B5EF4-FFF2-40B4-BE49-F238E27FC236}">
              <a16:creationId xmlns:a16="http://schemas.microsoft.com/office/drawing/2014/main" id="{00000000-0008-0000-0a00-000017070000}"/>
            </a:ext>
          </a:extLst>
        </xdr:cNvPr>
        <xdr:cNvSpPr/>
      </xdr:nvSpPr>
      <xdr:spPr>
        <a:xfrm>
          <a:off x="10020300" y="335280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xdr:nvSpPr>
        <xdr:cNvPr id="1816" name="Isosceles Triangle 1815">
          <a:extLst>
            <a:ext uri="{FF2B5EF4-FFF2-40B4-BE49-F238E27FC236}">
              <a16:creationId xmlns:a16="http://schemas.microsoft.com/office/drawing/2014/main" id="{00000000-0008-0000-0a00-000018070000}"/>
            </a:ext>
          </a:extLst>
        </xdr:cNvPr>
        <xdr:cNvSpPr/>
      </xdr:nvSpPr>
      <xdr:spPr>
        <a:xfrm>
          <a:off x="2400300" y="335280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xdr:nvSpPr>
        <xdr:cNvPr id="1817" name="Isosceles Triangle 1816">
          <a:extLst>
            <a:ext uri="{FF2B5EF4-FFF2-40B4-BE49-F238E27FC236}">
              <a16:creationId xmlns:a16="http://schemas.microsoft.com/office/drawing/2014/main" id="{00000000-0008-0000-0a00-000019070000}"/>
            </a:ext>
          </a:extLst>
        </xdr:cNvPr>
        <xdr:cNvSpPr/>
      </xdr:nvSpPr>
      <xdr:spPr>
        <a:xfrm>
          <a:off x="1219200" y="335280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xdr:nvSpPr>
        <xdr:cNvPr id="1818" name="Isosceles Triangle 1817">
          <a:extLst>
            <a:ext uri="{FF2B5EF4-FFF2-40B4-BE49-F238E27FC236}">
              <a16:creationId xmlns:a16="http://schemas.microsoft.com/office/drawing/2014/main" id="{00000000-0008-0000-0a00-00001a070000}"/>
            </a:ext>
          </a:extLst>
        </xdr:cNvPr>
        <xdr:cNvSpPr/>
      </xdr:nvSpPr>
      <xdr:spPr>
        <a:xfrm>
          <a:off x="8115300" y="335280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xdr:nvSpPr>
        <xdr:cNvPr id="1819" name="Isosceles Triangle 1818">
          <a:extLst>
            <a:ext uri="{FF2B5EF4-FFF2-40B4-BE49-F238E27FC236}">
              <a16:creationId xmlns:a16="http://schemas.microsoft.com/office/drawing/2014/main" id="{00000000-0008-0000-0a00-00001b070000}"/>
            </a:ext>
          </a:extLst>
        </xdr:cNvPr>
        <xdr:cNvSpPr/>
      </xdr:nvSpPr>
      <xdr:spPr>
        <a:xfrm>
          <a:off x="9067800" y="335280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8591550" y="2986087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9544050" y="29889450"/>
          <a:ext cx="257175"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000375" y="3117532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6753225" y="3113722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8705850" y="31165800"/>
          <a:ext cx="266700" cy="2762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0639425" y="31156275"/>
          <a:ext cx="266700" cy="2762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866900" y="32565975"/>
          <a:ext cx="266700" cy="2762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5791200" y="32518350"/>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6715125" y="32499300"/>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8667750" y="32546925"/>
          <a:ext cx="266700" cy="2762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019425" y="33728025"/>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7686675" y="33756600"/>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9572625" y="33756600"/>
          <a:ext cx="266700" cy="30480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8591550" y="30022800"/>
          <a:ext cx="523875"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4</xdr:col>
      <xdr:colOff>0</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1866900" y="32680275"/>
          <a:ext cx="533400"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1905000" y="33889950"/>
          <a:ext cx="523875"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18</xdr:col>
      <xdr:colOff>0</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8591550" y="33909000"/>
          <a:ext cx="476250"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4810125" y="31251525"/>
          <a:ext cx="466725" cy="571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xdr:nvSpPr>
        <xdr:cNvPr id="1838" name="Flowchart: Magnetic Disk 1837">
          <a:extLst>
            <a:ext uri="{FF2B5EF4-FFF2-40B4-BE49-F238E27FC236}">
              <a16:creationId xmlns:a16="http://schemas.microsoft.com/office/drawing/2014/main" id="{00000000-0008-0000-0a00-00002e070000}"/>
            </a:ext>
          </a:extLst>
        </xdr:cNvPr>
        <xdr:cNvSpPr/>
      </xdr:nvSpPr>
      <xdr:spPr>
        <a:xfrm>
          <a:off x="2990850" y="31156275"/>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xdr:nvSpPr>
        <xdr:cNvPr id="1839" name="Flowchart: Magnetic Disk 1838">
          <a:extLst>
            <a:ext uri="{FF2B5EF4-FFF2-40B4-BE49-F238E27FC236}">
              <a16:creationId xmlns:a16="http://schemas.microsoft.com/office/drawing/2014/main" id="{00000000-0008-0000-0a00-00002f070000}"/>
            </a:ext>
          </a:extLst>
        </xdr:cNvPr>
        <xdr:cNvSpPr/>
      </xdr:nvSpPr>
      <xdr:spPr>
        <a:xfrm>
          <a:off x="7953375" y="31289625"/>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xdr:nvSpPr>
        <xdr:cNvPr id="1840" name="Flowchart: Magnetic Disk 1839">
          <a:extLst>
            <a:ext uri="{FF2B5EF4-FFF2-40B4-BE49-F238E27FC236}">
              <a16:creationId xmlns:a16="http://schemas.microsoft.com/office/drawing/2014/main" id="{00000000-0008-0000-0a00-000030070000}"/>
            </a:ext>
          </a:extLst>
        </xdr:cNvPr>
        <xdr:cNvSpPr/>
      </xdr:nvSpPr>
      <xdr:spPr>
        <a:xfrm>
          <a:off x="8915400" y="31289625"/>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r>
            <a:rPr lang="en-IN" sz="1100" kern="1200">
              <a:solidFill>
                <a:schemeClr val="tx1"/>
              </a:solidFill>
            </a:rPr>
            <a:t>3</a:t>
          </a:r>
        </a:p>
      </xdr:txBody>
    </xdr:sp>
    <xdr:clientData/>
  </xdr:twoCellAnchor>
  <xdr:twoCellAnchor>
    <xdr:from>
      <xdr:col>12</xdr:col>
      <xdr:colOff>6480</xdr:colOff>
      <xdr:row>206</xdr:row>
      <xdr:rowOff>64796</xdr:rowOff>
    </xdr:from>
    <xdr:to>
      <xdr:col>13</xdr:col>
      <xdr:colOff>1909</xdr:colOff>
      <xdr:row>207</xdr:row>
      <xdr:rowOff>153696</xdr:rowOff>
    </xdr:to>
    <xdr:sp>
      <xdr:nvSpPr>
        <xdr:cNvPr id="1841" name="Isosceles Triangle 1840">
          <a:extLst>
            <a:ext uri="{FF2B5EF4-FFF2-40B4-BE49-F238E27FC236}">
              <a16:creationId xmlns:a16="http://schemas.microsoft.com/office/drawing/2014/main" id="{00000000-0008-0000-0a00-000031070000}"/>
            </a:ext>
          </a:extLst>
        </xdr:cNvPr>
        <xdr:cNvSpPr/>
      </xdr:nvSpPr>
      <xdr:spPr>
        <a:xfrm>
          <a:off x="6219825" y="3228022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xdr:nvSpPr>
        <xdr:cNvPr id="1842" name="Flowchart: Predefined Process 1841">
          <a:extLst>
            <a:ext uri="{FF2B5EF4-FFF2-40B4-BE49-F238E27FC236}">
              <a16:creationId xmlns:a16="http://schemas.microsoft.com/office/drawing/2014/main" id="{00000000-0008-0000-0a00-000032070000}"/>
            </a:ext>
          </a:extLst>
        </xdr:cNvPr>
        <xdr:cNvSpPr/>
      </xdr:nvSpPr>
      <xdr:spPr>
        <a:xfrm>
          <a:off x="8839200" y="3014662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2</a:t>
          </a:r>
        </a:p>
      </xdr:txBody>
    </xdr:sp>
    <xdr:clientData/>
  </xdr:twoCellAnchor>
  <xdr:twoCellAnchor>
    <xdr:from>
      <xdr:col>17</xdr:col>
      <xdr:colOff>150519</xdr:colOff>
      <xdr:row>191</xdr:row>
      <xdr:rowOff>136071</xdr:rowOff>
    </xdr:from>
    <xdr:to>
      <xdr:col>17</xdr:col>
      <xdr:colOff>388775</xdr:colOff>
      <xdr:row>193</xdr:row>
      <xdr:rowOff>101647</xdr:rowOff>
    </xdr:to>
    <xdr:sp>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8743950" y="30022800"/>
          <a:ext cx="238125" cy="26670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xdr:nvSpPr>
        <xdr:cNvPr id="1844" name="Flowchart: Predefined Process 1843">
          <a:extLst>
            <a:ext uri="{FF2B5EF4-FFF2-40B4-BE49-F238E27FC236}">
              <a16:creationId xmlns:a16="http://schemas.microsoft.com/office/drawing/2014/main" id="{00000000-0008-0000-0a00-000034070000}"/>
            </a:ext>
          </a:extLst>
        </xdr:cNvPr>
        <xdr:cNvSpPr/>
      </xdr:nvSpPr>
      <xdr:spPr>
        <a:xfrm>
          <a:off x="9763125" y="3004185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2</a:t>
          </a:r>
        </a:p>
      </xdr:txBody>
    </xdr:sp>
    <xdr:clientData/>
  </xdr:twoCellAnchor>
  <xdr:twoCellAnchor>
    <xdr:from>
      <xdr:col>21</xdr:col>
      <xdr:colOff>161990</xdr:colOff>
      <xdr:row>191</xdr:row>
      <xdr:rowOff>103673</xdr:rowOff>
    </xdr:from>
    <xdr:to>
      <xdr:col>21</xdr:col>
      <xdr:colOff>375816</xdr:colOff>
      <xdr:row>193</xdr:row>
      <xdr:rowOff>51836</xdr:rowOff>
    </xdr:to>
    <xdr:sp>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0658475" y="29994225"/>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2</a:t>
          </a:r>
        </a:p>
      </xdr:txBody>
    </xdr:sp>
    <xdr:clientData/>
  </xdr:twoCellAnchor>
  <xdr:twoCellAnchor>
    <xdr:from>
      <xdr:col>5</xdr:col>
      <xdr:colOff>259184</xdr:colOff>
      <xdr:row>200</xdr:row>
      <xdr:rowOff>58316</xdr:rowOff>
    </xdr:from>
    <xdr:to>
      <xdr:col>5</xdr:col>
      <xdr:colOff>473010</xdr:colOff>
      <xdr:row>202</xdr:row>
      <xdr:rowOff>6479</xdr:rowOff>
    </xdr:to>
    <xdr:sp>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133725" y="3133725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6800850" y="31222950"/>
          <a:ext cx="266700" cy="2762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xdr:nvSpPr>
        <xdr:cNvPr id="1848" name="Flowchart: Predefined Process 1847">
          <a:extLst>
            <a:ext uri="{FF2B5EF4-FFF2-40B4-BE49-F238E27FC236}">
              <a16:creationId xmlns:a16="http://schemas.microsoft.com/office/drawing/2014/main" id="{00000000-0008-0000-0a00-000038070000}"/>
            </a:ext>
          </a:extLst>
        </xdr:cNvPr>
        <xdr:cNvSpPr/>
      </xdr:nvSpPr>
      <xdr:spPr>
        <a:xfrm>
          <a:off x="7705725" y="31213425"/>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771650" y="32518350"/>
          <a:ext cx="266700" cy="2857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047875" y="32689800"/>
          <a:ext cx="266700"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019550" y="32642175"/>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xdr:nvSpPr>
        <xdr:cNvPr id="1852" name="Flowchart: Predefined Process 1851">
          <a:extLst>
            <a:ext uri="{FF2B5EF4-FFF2-40B4-BE49-F238E27FC236}">
              <a16:creationId xmlns:a16="http://schemas.microsoft.com/office/drawing/2014/main" id="{00000000-0008-0000-0a00-00003c070000}"/>
            </a:ext>
          </a:extLst>
        </xdr:cNvPr>
        <xdr:cNvSpPr/>
      </xdr:nvSpPr>
      <xdr:spPr>
        <a:xfrm>
          <a:off x="6934200" y="32670750"/>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8734425" y="32565975"/>
          <a:ext cx="266700" cy="2762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8886825" y="32718375"/>
          <a:ext cx="171450" cy="1428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0725150" y="32651700"/>
          <a:ext cx="209550" cy="2571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733550" y="33728025"/>
          <a:ext cx="266700" cy="2857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781175" y="33785175"/>
          <a:ext cx="266700" cy="2762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xdr:nvSpPr>
        <xdr:cNvPr id="1858" name="Flowchart: Predefined Process 1857">
          <a:extLst>
            <a:ext uri="{FF2B5EF4-FFF2-40B4-BE49-F238E27FC236}">
              <a16:creationId xmlns:a16="http://schemas.microsoft.com/office/drawing/2014/main" id="{00000000-0008-0000-0a00-000042070000}"/>
            </a:ext>
          </a:extLst>
        </xdr:cNvPr>
        <xdr:cNvSpPr/>
      </xdr:nvSpPr>
      <xdr:spPr>
        <a:xfrm>
          <a:off x="4829175" y="3376612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xdr:nvSpPr>
        <xdr:cNvPr id="1859" name="Flowchart: Predefined Process 1858">
          <a:extLst>
            <a:ext uri="{FF2B5EF4-FFF2-40B4-BE49-F238E27FC236}">
              <a16:creationId xmlns:a16="http://schemas.microsoft.com/office/drawing/2014/main" id="{00000000-0008-0000-0a00-000043070000}"/>
            </a:ext>
          </a:extLst>
        </xdr:cNvPr>
        <xdr:cNvSpPr/>
      </xdr:nvSpPr>
      <xdr:spPr>
        <a:xfrm>
          <a:off x="7829550" y="3395662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3</a:t>
          </a:r>
        </a:p>
      </xdr:txBody>
    </xdr:sp>
    <xdr:clientData/>
  </xdr:twoCellAnchor>
  <xdr:twoCellAnchor>
    <xdr:from>
      <xdr:col>19</xdr:col>
      <xdr:colOff>311021</xdr:colOff>
      <xdr:row>217</xdr:row>
      <xdr:rowOff>110153</xdr:rowOff>
    </xdr:from>
    <xdr:to>
      <xdr:col>19</xdr:col>
      <xdr:colOff>479490</xdr:colOff>
      <xdr:row>218</xdr:row>
      <xdr:rowOff>97193</xdr:rowOff>
    </xdr:to>
    <xdr:sp>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9858375" y="34023300"/>
          <a:ext cx="161925" cy="1428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9639300" y="33775650"/>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9610725" y="33870900"/>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9705975" y="33880425"/>
          <a:ext cx="266700" cy="2952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xdr:nvSpPr>
        <xdr:cNvPr id="1864" name="Flowchart: Decision 1863">
          <a:extLst>
            <a:ext uri="{FF2B5EF4-FFF2-40B4-BE49-F238E27FC236}">
              <a16:creationId xmlns:a16="http://schemas.microsoft.com/office/drawing/2014/main" id="{00000000-0008-0000-0a00-000048070000}"/>
            </a:ext>
          </a:extLst>
        </xdr:cNvPr>
        <xdr:cNvSpPr/>
      </xdr:nvSpPr>
      <xdr:spPr>
        <a:xfrm>
          <a:off x="2943225" y="31480125"/>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xdr:nvSpPr>
        <xdr:cNvPr id="1865" name="Flowchart: Decision 1864">
          <a:extLst>
            <a:ext uri="{FF2B5EF4-FFF2-40B4-BE49-F238E27FC236}">
              <a16:creationId xmlns:a16="http://schemas.microsoft.com/office/drawing/2014/main" id="{00000000-0008-0000-0a00-000049070000}"/>
            </a:ext>
          </a:extLst>
        </xdr:cNvPr>
        <xdr:cNvSpPr/>
      </xdr:nvSpPr>
      <xdr:spPr>
        <a:xfrm>
          <a:off x="5943600" y="32727900"/>
          <a:ext cx="190500" cy="95250"/>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xdr:nvSpPr>
        <xdr:cNvPr id="1866" name="Oval 1865">
          <a:extLst>
            <a:ext uri="{FF2B5EF4-FFF2-40B4-BE49-F238E27FC236}">
              <a16:creationId xmlns:a16="http://schemas.microsoft.com/office/drawing/2014/main" id="{00000000-0008-0000-0a00-00004a070000}"/>
            </a:ext>
          </a:extLst>
        </xdr:cNvPr>
        <xdr:cNvSpPr/>
      </xdr:nvSpPr>
      <xdr:spPr>
        <a:xfrm>
          <a:off x="5095875" y="33918525"/>
          <a:ext cx="152400" cy="123825"/>
        </a:xfrm>
        <a:prstGeom prst="ellipse"/>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xdr:nvSpPr>
        <xdr:cNvPr id="1867" name="Isosceles Triangle 1866">
          <a:extLst>
            <a:ext uri="{FF2B5EF4-FFF2-40B4-BE49-F238E27FC236}">
              <a16:creationId xmlns:a16="http://schemas.microsoft.com/office/drawing/2014/main" id="{00000000-0008-0000-0a00-00004b070000}"/>
            </a:ext>
          </a:extLst>
        </xdr:cNvPr>
        <xdr:cNvSpPr/>
      </xdr:nvSpPr>
      <xdr:spPr>
        <a:xfrm>
          <a:off x="1219200" y="347662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xdr:nvSpPr>
        <xdr:cNvPr id="1868" name="Isosceles Triangle 1867">
          <a:extLst>
            <a:ext uri="{FF2B5EF4-FFF2-40B4-BE49-F238E27FC236}">
              <a16:creationId xmlns:a16="http://schemas.microsoft.com/office/drawing/2014/main" id="{00000000-0008-0000-0a00-00004c070000}"/>
            </a:ext>
          </a:extLst>
        </xdr:cNvPr>
        <xdr:cNvSpPr/>
      </xdr:nvSpPr>
      <xdr:spPr>
        <a:xfrm>
          <a:off x="2400300" y="347662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xdr:nvSpPr>
        <xdr:cNvPr id="1869" name="Isosceles Triangle 1868">
          <a:extLst>
            <a:ext uri="{FF2B5EF4-FFF2-40B4-BE49-F238E27FC236}">
              <a16:creationId xmlns:a16="http://schemas.microsoft.com/office/drawing/2014/main" id="{00000000-0008-0000-0a00-00004d070000}"/>
            </a:ext>
          </a:extLst>
        </xdr:cNvPr>
        <xdr:cNvSpPr/>
      </xdr:nvSpPr>
      <xdr:spPr>
        <a:xfrm>
          <a:off x="3352800" y="347662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xdr:nvSpPr>
        <xdr:cNvPr id="1870" name="Isosceles Triangle 1869">
          <a:extLst>
            <a:ext uri="{FF2B5EF4-FFF2-40B4-BE49-F238E27FC236}">
              <a16:creationId xmlns:a16="http://schemas.microsoft.com/office/drawing/2014/main" id="{00000000-0008-0000-0a00-00004e070000}"/>
            </a:ext>
          </a:extLst>
        </xdr:cNvPr>
        <xdr:cNvSpPr/>
      </xdr:nvSpPr>
      <xdr:spPr>
        <a:xfrm>
          <a:off x="4305300" y="347662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xdr:nvSpPr>
        <xdr:cNvPr id="1871" name="Isosceles Triangle 1870">
          <a:extLst>
            <a:ext uri="{FF2B5EF4-FFF2-40B4-BE49-F238E27FC236}">
              <a16:creationId xmlns:a16="http://schemas.microsoft.com/office/drawing/2014/main" id="{00000000-0008-0000-0a00-00004f070000}"/>
            </a:ext>
          </a:extLst>
        </xdr:cNvPr>
        <xdr:cNvSpPr/>
      </xdr:nvSpPr>
      <xdr:spPr>
        <a:xfrm>
          <a:off x="5257800" y="347662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xdr:nvSpPr>
        <xdr:cNvPr id="1872" name="Isosceles Triangle 1871">
          <a:extLst>
            <a:ext uri="{FF2B5EF4-FFF2-40B4-BE49-F238E27FC236}">
              <a16:creationId xmlns:a16="http://schemas.microsoft.com/office/drawing/2014/main" id="{00000000-0008-0000-0a00-000050070000}"/>
            </a:ext>
          </a:extLst>
        </xdr:cNvPr>
        <xdr:cNvSpPr/>
      </xdr:nvSpPr>
      <xdr:spPr>
        <a:xfrm>
          <a:off x="7162800" y="347662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xdr:nvSpPr>
        <xdr:cNvPr id="1873" name="Isosceles Triangle 1872">
          <a:extLst>
            <a:ext uri="{FF2B5EF4-FFF2-40B4-BE49-F238E27FC236}">
              <a16:creationId xmlns:a16="http://schemas.microsoft.com/office/drawing/2014/main" id="{00000000-0008-0000-0a00-000051070000}"/>
            </a:ext>
          </a:extLst>
        </xdr:cNvPr>
        <xdr:cNvSpPr/>
      </xdr:nvSpPr>
      <xdr:spPr>
        <a:xfrm>
          <a:off x="8115300" y="347662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xdr:nvSpPr>
        <xdr:cNvPr id="1874" name="Isosceles Triangle 1873">
          <a:extLst>
            <a:ext uri="{FF2B5EF4-FFF2-40B4-BE49-F238E27FC236}">
              <a16:creationId xmlns:a16="http://schemas.microsoft.com/office/drawing/2014/main" id="{00000000-0008-0000-0a00-000052070000}"/>
            </a:ext>
          </a:extLst>
        </xdr:cNvPr>
        <xdr:cNvSpPr/>
      </xdr:nvSpPr>
      <xdr:spPr>
        <a:xfrm>
          <a:off x="10020300" y="347662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xdr:nvSpPr>
        <xdr:cNvPr id="1875" name="Isosceles Triangle 1874">
          <a:extLst>
            <a:ext uri="{FF2B5EF4-FFF2-40B4-BE49-F238E27FC236}">
              <a16:creationId xmlns:a16="http://schemas.microsoft.com/office/drawing/2014/main" id="{00000000-0008-0000-0a00-000053070000}"/>
            </a:ext>
          </a:extLst>
        </xdr:cNvPr>
        <xdr:cNvSpPr/>
      </xdr:nvSpPr>
      <xdr:spPr>
        <a:xfrm>
          <a:off x="1219200" y="347662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xdr:nvSpPr>
        <xdr:cNvPr id="1876" name="Isosceles Triangle 1875">
          <a:extLst>
            <a:ext uri="{FF2B5EF4-FFF2-40B4-BE49-F238E27FC236}">
              <a16:creationId xmlns:a16="http://schemas.microsoft.com/office/drawing/2014/main" id="{00000000-0008-0000-0a00-000054070000}"/>
            </a:ext>
          </a:extLst>
        </xdr:cNvPr>
        <xdr:cNvSpPr/>
      </xdr:nvSpPr>
      <xdr:spPr>
        <a:xfrm>
          <a:off x="2400300" y="347662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xdr:nvSpPr>
        <xdr:cNvPr id="1877" name="Isosceles Triangle 1876">
          <a:extLst>
            <a:ext uri="{FF2B5EF4-FFF2-40B4-BE49-F238E27FC236}">
              <a16:creationId xmlns:a16="http://schemas.microsoft.com/office/drawing/2014/main" id="{00000000-0008-0000-0a00-000055070000}"/>
            </a:ext>
          </a:extLst>
        </xdr:cNvPr>
        <xdr:cNvSpPr/>
      </xdr:nvSpPr>
      <xdr:spPr>
        <a:xfrm>
          <a:off x="1219200" y="347662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xdr:nvSpPr>
        <xdr:cNvPr id="1878" name="Isosceles Triangle 1877">
          <a:extLst>
            <a:ext uri="{FF2B5EF4-FFF2-40B4-BE49-F238E27FC236}">
              <a16:creationId xmlns:a16="http://schemas.microsoft.com/office/drawing/2014/main" id="{00000000-0008-0000-0a00-000056070000}"/>
            </a:ext>
          </a:extLst>
        </xdr:cNvPr>
        <xdr:cNvSpPr/>
      </xdr:nvSpPr>
      <xdr:spPr>
        <a:xfrm>
          <a:off x="9067800" y="347662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xdr:nvSpPr>
        <xdr:cNvPr id="1879" name="Isosceles Triangle 1878">
          <a:extLst>
            <a:ext uri="{FF2B5EF4-FFF2-40B4-BE49-F238E27FC236}">
              <a16:creationId xmlns:a16="http://schemas.microsoft.com/office/drawing/2014/main" id="{00000000-0008-0000-0a00-000057070000}"/>
            </a:ext>
          </a:extLst>
        </xdr:cNvPr>
        <xdr:cNvSpPr/>
      </xdr:nvSpPr>
      <xdr:spPr>
        <a:xfrm>
          <a:off x="1219200" y="360045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xdr:nvSpPr>
        <xdr:cNvPr id="1880" name="Isosceles Triangle 1879">
          <a:extLst>
            <a:ext uri="{FF2B5EF4-FFF2-40B4-BE49-F238E27FC236}">
              <a16:creationId xmlns:a16="http://schemas.microsoft.com/office/drawing/2014/main" id="{00000000-0008-0000-0a00-000058070000}"/>
            </a:ext>
          </a:extLst>
        </xdr:cNvPr>
        <xdr:cNvSpPr/>
      </xdr:nvSpPr>
      <xdr:spPr>
        <a:xfrm>
          <a:off x="3352800" y="36004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xdr:nvSpPr>
        <xdr:cNvPr id="1881" name="Isosceles Triangle 1880">
          <a:extLst>
            <a:ext uri="{FF2B5EF4-FFF2-40B4-BE49-F238E27FC236}">
              <a16:creationId xmlns:a16="http://schemas.microsoft.com/office/drawing/2014/main" id="{00000000-0008-0000-0a00-000059070000}"/>
            </a:ext>
          </a:extLst>
        </xdr:cNvPr>
        <xdr:cNvSpPr/>
      </xdr:nvSpPr>
      <xdr:spPr>
        <a:xfrm>
          <a:off x="4305300" y="36004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xdr:nvSpPr>
        <xdr:cNvPr id="1882" name="Isosceles Triangle 1881">
          <a:extLst>
            <a:ext uri="{FF2B5EF4-FFF2-40B4-BE49-F238E27FC236}">
              <a16:creationId xmlns:a16="http://schemas.microsoft.com/office/drawing/2014/main" id="{00000000-0008-0000-0a00-00005a070000}"/>
            </a:ext>
          </a:extLst>
        </xdr:cNvPr>
        <xdr:cNvSpPr/>
      </xdr:nvSpPr>
      <xdr:spPr>
        <a:xfrm>
          <a:off x="5257800" y="36004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xdr:nvSpPr>
        <xdr:cNvPr id="1883" name="Isosceles Triangle 1882">
          <a:extLst>
            <a:ext uri="{FF2B5EF4-FFF2-40B4-BE49-F238E27FC236}">
              <a16:creationId xmlns:a16="http://schemas.microsoft.com/office/drawing/2014/main" id="{00000000-0008-0000-0a00-00005b070000}"/>
            </a:ext>
          </a:extLst>
        </xdr:cNvPr>
        <xdr:cNvSpPr/>
      </xdr:nvSpPr>
      <xdr:spPr>
        <a:xfrm>
          <a:off x="6210300" y="36004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xdr:nvSpPr>
        <xdr:cNvPr id="1884" name="Isosceles Triangle 1883">
          <a:extLst>
            <a:ext uri="{FF2B5EF4-FFF2-40B4-BE49-F238E27FC236}">
              <a16:creationId xmlns:a16="http://schemas.microsoft.com/office/drawing/2014/main" id="{00000000-0008-0000-0a00-00005c070000}"/>
            </a:ext>
          </a:extLst>
        </xdr:cNvPr>
        <xdr:cNvSpPr/>
      </xdr:nvSpPr>
      <xdr:spPr>
        <a:xfrm>
          <a:off x="7162800" y="36004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xdr:nvSpPr>
        <xdr:cNvPr id="1885" name="Isosceles Triangle 1884">
          <a:extLst>
            <a:ext uri="{FF2B5EF4-FFF2-40B4-BE49-F238E27FC236}">
              <a16:creationId xmlns:a16="http://schemas.microsoft.com/office/drawing/2014/main" id="{00000000-0008-0000-0a00-00005d070000}"/>
            </a:ext>
          </a:extLst>
        </xdr:cNvPr>
        <xdr:cNvSpPr/>
      </xdr:nvSpPr>
      <xdr:spPr>
        <a:xfrm>
          <a:off x="8115300" y="360045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xdr:nvSpPr>
        <xdr:cNvPr id="1886" name="Isosceles Triangle 1885">
          <a:extLst>
            <a:ext uri="{FF2B5EF4-FFF2-40B4-BE49-F238E27FC236}">
              <a16:creationId xmlns:a16="http://schemas.microsoft.com/office/drawing/2014/main" id="{00000000-0008-0000-0a00-00005e070000}"/>
            </a:ext>
          </a:extLst>
        </xdr:cNvPr>
        <xdr:cNvSpPr/>
      </xdr:nvSpPr>
      <xdr:spPr>
        <a:xfrm>
          <a:off x="9067800" y="36004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xdr:nvSpPr>
        <xdr:cNvPr id="1887" name="Isosceles Triangle 1886">
          <a:extLst>
            <a:ext uri="{FF2B5EF4-FFF2-40B4-BE49-F238E27FC236}">
              <a16:creationId xmlns:a16="http://schemas.microsoft.com/office/drawing/2014/main" id="{00000000-0008-0000-0a00-00005f070000}"/>
            </a:ext>
          </a:extLst>
        </xdr:cNvPr>
        <xdr:cNvSpPr/>
      </xdr:nvSpPr>
      <xdr:spPr>
        <a:xfrm>
          <a:off x="10020300" y="36004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xdr:nvSpPr>
        <xdr:cNvPr id="1888" name="Isosceles Triangle 1887">
          <a:extLst>
            <a:ext uri="{FF2B5EF4-FFF2-40B4-BE49-F238E27FC236}">
              <a16:creationId xmlns:a16="http://schemas.microsoft.com/office/drawing/2014/main" id="{00000000-0008-0000-0a00-000060070000}"/>
            </a:ext>
          </a:extLst>
        </xdr:cNvPr>
        <xdr:cNvSpPr/>
      </xdr:nvSpPr>
      <xdr:spPr>
        <a:xfrm>
          <a:off x="2400300" y="36004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xdr:nvSpPr>
        <xdr:cNvPr id="1889" name="Isosceles Triangle 1888">
          <a:extLst>
            <a:ext uri="{FF2B5EF4-FFF2-40B4-BE49-F238E27FC236}">
              <a16:creationId xmlns:a16="http://schemas.microsoft.com/office/drawing/2014/main" id="{00000000-0008-0000-0a00-000061070000}"/>
            </a:ext>
          </a:extLst>
        </xdr:cNvPr>
        <xdr:cNvSpPr/>
      </xdr:nvSpPr>
      <xdr:spPr>
        <a:xfrm>
          <a:off x="1219200" y="36004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xdr:nvSpPr>
        <xdr:cNvPr id="1890" name="Isosceles Triangle 1889">
          <a:extLst>
            <a:ext uri="{FF2B5EF4-FFF2-40B4-BE49-F238E27FC236}">
              <a16:creationId xmlns:a16="http://schemas.microsoft.com/office/drawing/2014/main" id="{00000000-0008-0000-0a00-000062070000}"/>
            </a:ext>
          </a:extLst>
        </xdr:cNvPr>
        <xdr:cNvSpPr/>
      </xdr:nvSpPr>
      <xdr:spPr>
        <a:xfrm>
          <a:off x="8115300" y="36004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xdr:nvSpPr>
        <xdr:cNvPr id="1891" name="Isosceles Triangle 1890">
          <a:extLst>
            <a:ext uri="{FF2B5EF4-FFF2-40B4-BE49-F238E27FC236}">
              <a16:creationId xmlns:a16="http://schemas.microsoft.com/office/drawing/2014/main" id="{00000000-0008-0000-0a00-000063070000}"/>
            </a:ext>
          </a:extLst>
        </xdr:cNvPr>
        <xdr:cNvSpPr/>
      </xdr:nvSpPr>
      <xdr:spPr>
        <a:xfrm>
          <a:off x="9067800" y="360045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xdr:nvSpPr>
        <xdr:cNvPr id="1892" name="Isosceles Triangle 1891">
          <a:extLst>
            <a:ext uri="{FF2B5EF4-FFF2-40B4-BE49-F238E27FC236}">
              <a16:creationId xmlns:a16="http://schemas.microsoft.com/office/drawing/2014/main" id="{00000000-0008-0000-0a00-000064070000}"/>
            </a:ext>
          </a:extLst>
        </xdr:cNvPr>
        <xdr:cNvSpPr/>
      </xdr:nvSpPr>
      <xdr:spPr>
        <a:xfrm>
          <a:off x="6219825" y="3475672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xdr:nvSpPr>
        <xdr:cNvPr id="1893" name="Isosceles Triangle 1892">
          <a:extLst>
            <a:ext uri="{FF2B5EF4-FFF2-40B4-BE49-F238E27FC236}">
              <a16:creationId xmlns:a16="http://schemas.microsoft.com/office/drawing/2014/main" id="{00000000-0008-0000-0a00-000065070000}"/>
            </a:ext>
          </a:extLst>
        </xdr:cNvPr>
        <xdr:cNvSpPr/>
      </xdr:nvSpPr>
      <xdr:spPr>
        <a:xfrm>
          <a:off x="1219200" y="374142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xdr:nvSpPr>
        <xdr:cNvPr id="1894" name="Isosceles Triangle 1893">
          <a:extLst>
            <a:ext uri="{FF2B5EF4-FFF2-40B4-BE49-F238E27FC236}">
              <a16:creationId xmlns:a16="http://schemas.microsoft.com/office/drawing/2014/main" id="{00000000-0008-0000-0a00-000066070000}"/>
            </a:ext>
          </a:extLst>
        </xdr:cNvPr>
        <xdr:cNvSpPr/>
      </xdr:nvSpPr>
      <xdr:spPr>
        <a:xfrm>
          <a:off x="2400300" y="374142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xdr:nvSpPr>
        <xdr:cNvPr id="1895" name="Isosceles Triangle 1894">
          <a:extLst>
            <a:ext uri="{FF2B5EF4-FFF2-40B4-BE49-F238E27FC236}">
              <a16:creationId xmlns:a16="http://schemas.microsoft.com/office/drawing/2014/main" id="{00000000-0008-0000-0a00-000067070000}"/>
            </a:ext>
          </a:extLst>
        </xdr:cNvPr>
        <xdr:cNvSpPr/>
      </xdr:nvSpPr>
      <xdr:spPr>
        <a:xfrm>
          <a:off x="3352800" y="37414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xdr:nvSpPr>
        <xdr:cNvPr id="1896" name="Isosceles Triangle 1895">
          <a:extLst>
            <a:ext uri="{FF2B5EF4-FFF2-40B4-BE49-F238E27FC236}">
              <a16:creationId xmlns:a16="http://schemas.microsoft.com/office/drawing/2014/main" id="{00000000-0008-0000-0a00-000068070000}"/>
            </a:ext>
          </a:extLst>
        </xdr:cNvPr>
        <xdr:cNvSpPr/>
      </xdr:nvSpPr>
      <xdr:spPr>
        <a:xfrm>
          <a:off x="4305300" y="37414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xdr:nvSpPr>
        <xdr:cNvPr id="1897" name="Isosceles Triangle 1896">
          <a:extLst>
            <a:ext uri="{FF2B5EF4-FFF2-40B4-BE49-F238E27FC236}">
              <a16:creationId xmlns:a16="http://schemas.microsoft.com/office/drawing/2014/main" id="{00000000-0008-0000-0a00-000069070000}"/>
            </a:ext>
          </a:extLst>
        </xdr:cNvPr>
        <xdr:cNvSpPr/>
      </xdr:nvSpPr>
      <xdr:spPr>
        <a:xfrm>
          <a:off x="5257800" y="37414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xdr:nvSpPr>
        <xdr:cNvPr id="1898" name="Isosceles Triangle 1897">
          <a:extLst>
            <a:ext uri="{FF2B5EF4-FFF2-40B4-BE49-F238E27FC236}">
              <a16:creationId xmlns:a16="http://schemas.microsoft.com/office/drawing/2014/main" id="{00000000-0008-0000-0a00-00006a070000}"/>
            </a:ext>
          </a:extLst>
        </xdr:cNvPr>
        <xdr:cNvSpPr/>
      </xdr:nvSpPr>
      <xdr:spPr>
        <a:xfrm>
          <a:off x="7162800" y="37414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xdr:nvSpPr>
        <xdr:cNvPr id="1899" name="Isosceles Triangle 1898">
          <a:extLst>
            <a:ext uri="{FF2B5EF4-FFF2-40B4-BE49-F238E27FC236}">
              <a16:creationId xmlns:a16="http://schemas.microsoft.com/office/drawing/2014/main" id="{00000000-0008-0000-0a00-00006b070000}"/>
            </a:ext>
          </a:extLst>
        </xdr:cNvPr>
        <xdr:cNvSpPr/>
      </xdr:nvSpPr>
      <xdr:spPr>
        <a:xfrm>
          <a:off x="8115300" y="37414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xdr:nvSpPr>
        <xdr:cNvPr id="1900" name="Isosceles Triangle 1899">
          <a:extLst>
            <a:ext uri="{FF2B5EF4-FFF2-40B4-BE49-F238E27FC236}">
              <a16:creationId xmlns:a16="http://schemas.microsoft.com/office/drawing/2014/main" id="{00000000-0008-0000-0a00-00006c070000}"/>
            </a:ext>
          </a:extLst>
        </xdr:cNvPr>
        <xdr:cNvSpPr/>
      </xdr:nvSpPr>
      <xdr:spPr>
        <a:xfrm>
          <a:off x="10020300" y="37414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xdr:nvSpPr>
        <xdr:cNvPr id="1901" name="Isosceles Triangle 1900">
          <a:extLst>
            <a:ext uri="{FF2B5EF4-FFF2-40B4-BE49-F238E27FC236}">
              <a16:creationId xmlns:a16="http://schemas.microsoft.com/office/drawing/2014/main" id="{00000000-0008-0000-0a00-00006d070000}"/>
            </a:ext>
          </a:extLst>
        </xdr:cNvPr>
        <xdr:cNvSpPr/>
      </xdr:nvSpPr>
      <xdr:spPr>
        <a:xfrm>
          <a:off x="1219200" y="374142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xdr:nvSpPr>
        <xdr:cNvPr id="1902" name="Isosceles Triangle 1901">
          <a:extLst>
            <a:ext uri="{FF2B5EF4-FFF2-40B4-BE49-F238E27FC236}">
              <a16:creationId xmlns:a16="http://schemas.microsoft.com/office/drawing/2014/main" id="{00000000-0008-0000-0a00-00006e070000}"/>
            </a:ext>
          </a:extLst>
        </xdr:cNvPr>
        <xdr:cNvSpPr/>
      </xdr:nvSpPr>
      <xdr:spPr>
        <a:xfrm>
          <a:off x="2400300" y="37414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xdr:nvSpPr>
        <xdr:cNvPr id="1903" name="Isosceles Triangle 1902">
          <a:extLst>
            <a:ext uri="{FF2B5EF4-FFF2-40B4-BE49-F238E27FC236}">
              <a16:creationId xmlns:a16="http://schemas.microsoft.com/office/drawing/2014/main" id="{00000000-0008-0000-0a00-00006f070000}"/>
            </a:ext>
          </a:extLst>
        </xdr:cNvPr>
        <xdr:cNvSpPr/>
      </xdr:nvSpPr>
      <xdr:spPr>
        <a:xfrm>
          <a:off x="1219200" y="37414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xdr:nvSpPr>
        <xdr:cNvPr id="1904" name="Isosceles Triangle 1903">
          <a:extLst>
            <a:ext uri="{FF2B5EF4-FFF2-40B4-BE49-F238E27FC236}">
              <a16:creationId xmlns:a16="http://schemas.microsoft.com/office/drawing/2014/main" id="{00000000-0008-0000-0a00-000070070000}"/>
            </a:ext>
          </a:extLst>
        </xdr:cNvPr>
        <xdr:cNvSpPr/>
      </xdr:nvSpPr>
      <xdr:spPr>
        <a:xfrm>
          <a:off x="9067800" y="37414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xdr:nvSpPr>
        <xdr:cNvPr id="1905" name="Isosceles Triangle 1904">
          <a:extLst>
            <a:ext uri="{FF2B5EF4-FFF2-40B4-BE49-F238E27FC236}">
              <a16:creationId xmlns:a16="http://schemas.microsoft.com/office/drawing/2014/main" id="{00000000-0008-0000-0a00-000071070000}"/>
            </a:ext>
          </a:extLst>
        </xdr:cNvPr>
        <xdr:cNvSpPr/>
      </xdr:nvSpPr>
      <xdr:spPr>
        <a:xfrm>
          <a:off x="1219200" y="38661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xdr:nvSpPr>
        <xdr:cNvPr id="1906" name="Isosceles Triangle 1905">
          <a:extLst>
            <a:ext uri="{FF2B5EF4-FFF2-40B4-BE49-F238E27FC236}">
              <a16:creationId xmlns:a16="http://schemas.microsoft.com/office/drawing/2014/main" id="{00000000-0008-0000-0a00-000072070000}"/>
            </a:ext>
          </a:extLst>
        </xdr:cNvPr>
        <xdr:cNvSpPr/>
      </xdr:nvSpPr>
      <xdr:spPr>
        <a:xfrm>
          <a:off x="3352800" y="3866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xdr:nvSpPr>
        <xdr:cNvPr id="1907" name="Isosceles Triangle 1906">
          <a:extLst>
            <a:ext uri="{FF2B5EF4-FFF2-40B4-BE49-F238E27FC236}">
              <a16:creationId xmlns:a16="http://schemas.microsoft.com/office/drawing/2014/main" id="{00000000-0008-0000-0a00-000073070000}"/>
            </a:ext>
          </a:extLst>
        </xdr:cNvPr>
        <xdr:cNvSpPr/>
      </xdr:nvSpPr>
      <xdr:spPr>
        <a:xfrm>
          <a:off x="4305300" y="3866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xdr:nvSpPr>
        <xdr:cNvPr id="1908" name="Isosceles Triangle 1907">
          <a:extLst>
            <a:ext uri="{FF2B5EF4-FFF2-40B4-BE49-F238E27FC236}">
              <a16:creationId xmlns:a16="http://schemas.microsoft.com/office/drawing/2014/main" id="{00000000-0008-0000-0a00-000074070000}"/>
            </a:ext>
          </a:extLst>
        </xdr:cNvPr>
        <xdr:cNvSpPr/>
      </xdr:nvSpPr>
      <xdr:spPr>
        <a:xfrm>
          <a:off x="5257800" y="3866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xdr:nvSpPr>
        <xdr:cNvPr id="1909" name="Isosceles Triangle 1908">
          <a:extLst>
            <a:ext uri="{FF2B5EF4-FFF2-40B4-BE49-F238E27FC236}">
              <a16:creationId xmlns:a16="http://schemas.microsoft.com/office/drawing/2014/main" id="{00000000-0008-0000-0a00-000075070000}"/>
            </a:ext>
          </a:extLst>
        </xdr:cNvPr>
        <xdr:cNvSpPr/>
      </xdr:nvSpPr>
      <xdr:spPr>
        <a:xfrm>
          <a:off x="6210300" y="3866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xdr:nvSpPr>
        <xdr:cNvPr id="1910" name="Isosceles Triangle 1909">
          <a:extLst>
            <a:ext uri="{FF2B5EF4-FFF2-40B4-BE49-F238E27FC236}">
              <a16:creationId xmlns:a16="http://schemas.microsoft.com/office/drawing/2014/main" id="{00000000-0008-0000-0a00-000076070000}"/>
            </a:ext>
          </a:extLst>
        </xdr:cNvPr>
        <xdr:cNvSpPr/>
      </xdr:nvSpPr>
      <xdr:spPr>
        <a:xfrm>
          <a:off x="7162800" y="3866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xdr:nvSpPr>
        <xdr:cNvPr id="1911" name="Isosceles Triangle 1910">
          <a:extLst>
            <a:ext uri="{FF2B5EF4-FFF2-40B4-BE49-F238E27FC236}">
              <a16:creationId xmlns:a16="http://schemas.microsoft.com/office/drawing/2014/main" id="{00000000-0008-0000-0a00-000077070000}"/>
            </a:ext>
          </a:extLst>
        </xdr:cNvPr>
        <xdr:cNvSpPr/>
      </xdr:nvSpPr>
      <xdr:spPr>
        <a:xfrm>
          <a:off x="8115300" y="38661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xdr:nvSpPr>
        <xdr:cNvPr id="1912" name="Isosceles Triangle 1911">
          <a:extLst>
            <a:ext uri="{FF2B5EF4-FFF2-40B4-BE49-F238E27FC236}">
              <a16:creationId xmlns:a16="http://schemas.microsoft.com/office/drawing/2014/main" id="{00000000-0008-0000-0a00-000078070000}"/>
            </a:ext>
          </a:extLst>
        </xdr:cNvPr>
        <xdr:cNvSpPr/>
      </xdr:nvSpPr>
      <xdr:spPr>
        <a:xfrm>
          <a:off x="9067800" y="3866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xdr:nvSpPr>
        <xdr:cNvPr id="1913" name="Isosceles Triangle 1912">
          <a:extLst>
            <a:ext uri="{FF2B5EF4-FFF2-40B4-BE49-F238E27FC236}">
              <a16:creationId xmlns:a16="http://schemas.microsoft.com/office/drawing/2014/main" id="{00000000-0008-0000-0a00-000079070000}"/>
            </a:ext>
          </a:extLst>
        </xdr:cNvPr>
        <xdr:cNvSpPr/>
      </xdr:nvSpPr>
      <xdr:spPr>
        <a:xfrm>
          <a:off x="10020300" y="3866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xdr:nvSpPr>
        <xdr:cNvPr id="1914" name="Isosceles Triangle 1913">
          <a:extLst>
            <a:ext uri="{FF2B5EF4-FFF2-40B4-BE49-F238E27FC236}">
              <a16:creationId xmlns:a16="http://schemas.microsoft.com/office/drawing/2014/main" id="{00000000-0008-0000-0a00-00007a070000}"/>
            </a:ext>
          </a:extLst>
        </xdr:cNvPr>
        <xdr:cNvSpPr/>
      </xdr:nvSpPr>
      <xdr:spPr>
        <a:xfrm>
          <a:off x="2400300" y="3866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xdr:nvSpPr>
        <xdr:cNvPr id="1915" name="Isosceles Triangle 1914">
          <a:extLst>
            <a:ext uri="{FF2B5EF4-FFF2-40B4-BE49-F238E27FC236}">
              <a16:creationId xmlns:a16="http://schemas.microsoft.com/office/drawing/2014/main" id="{00000000-0008-0000-0a00-00007b070000}"/>
            </a:ext>
          </a:extLst>
        </xdr:cNvPr>
        <xdr:cNvSpPr/>
      </xdr:nvSpPr>
      <xdr:spPr>
        <a:xfrm>
          <a:off x="1219200" y="3866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xdr:nvSpPr>
        <xdr:cNvPr id="1916" name="Isosceles Triangle 1915">
          <a:extLst>
            <a:ext uri="{FF2B5EF4-FFF2-40B4-BE49-F238E27FC236}">
              <a16:creationId xmlns:a16="http://schemas.microsoft.com/office/drawing/2014/main" id="{00000000-0008-0000-0a00-00007c070000}"/>
            </a:ext>
          </a:extLst>
        </xdr:cNvPr>
        <xdr:cNvSpPr/>
      </xdr:nvSpPr>
      <xdr:spPr>
        <a:xfrm>
          <a:off x="8115300" y="3866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xdr:nvSpPr>
        <xdr:cNvPr id="1917" name="Isosceles Triangle 1916">
          <a:extLst>
            <a:ext uri="{FF2B5EF4-FFF2-40B4-BE49-F238E27FC236}">
              <a16:creationId xmlns:a16="http://schemas.microsoft.com/office/drawing/2014/main" id="{00000000-0008-0000-0a00-00007d070000}"/>
            </a:ext>
          </a:extLst>
        </xdr:cNvPr>
        <xdr:cNvSpPr/>
      </xdr:nvSpPr>
      <xdr:spPr>
        <a:xfrm>
          <a:off x="9067800" y="38661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xdr:nvSpPr>
        <xdr:cNvPr id="1918" name="Isosceles Triangle 1917">
          <a:extLst>
            <a:ext uri="{FF2B5EF4-FFF2-40B4-BE49-F238E27FC236}">
              <a16:creationId xmlns:a16="http://schemas.microsoft.com/office/drawing/2014/main" id="{00000000-0008-0000-0a00-00007e070000}"/>
            </a:ext>
          </a:extLst>
        </xdr:cNvPr>
        <xdr:cNvSpPr/>
      </xdr:nvSpPr>
      <xdr:spPr>
        <a:xfrm>
          <a:off x="6219825" y="3740467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xdr:nvSpPr>
        <xdr:cNvPr id="1919" name="Isosceles Triangle 1918">
          <a:extLst>
            <a:ext uri="{FF2B5EF4-FFF2-40B4-BE49-F238E27FC236}">
              <a16:creationId xmlns:a16="http://schemas.microsoft.com/office/drawing/2014/main" id="{00000000-0008-0000-0a00-00007f070000}"/>
            </a:ext>
          </a:extLst>
        </xdr:cNvPr>
        <xdr:cNvSpPr/>
      </xdr:nvSpPr>
      <xdr:spPr>
        <a:xfrm>
          <a:off x="1219200" y="400812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xdr:nvSpPr>
        <xdr:cNvPr id="1920" name="Isosceles Triangle 1919">
          <a:extLst>
            <a:ext uri="{FF2B5EF4-FFF2-40B4-BE49-F238E27FC236}">
              <a16:creationId xmlns:a16="http://schemas.microsoft.com/office/drawing/2014/main" id="{00000000-0008-0000-0a00-000080070000}"/>
            </a:ext>
          </a:extLst>
        </xdr:cNvPr>
        <xdr:cNvSpPr/>
      </xdr:nvSpPr>
      <xdr:spPr>
        <a:xfrm>
          <a:off x="2400300" y="400812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xdr:nvSpPr>
        <xdr:cNvPr id="1921" name="Isosceles Triangle 1920">
          <a:extLst>
            <a:ext uri="{FF2B5EF4-FFF2-40B4-BE49-F238E27FC236}">
              <a16:creationId xmlns:a16="http://schemas.microsoft.com/office/drawing/2014/main" id="{00000000-0008-0000-0a00-000081070000}"/>
            </a:ext>
          </a:extLst>
        </xdr:cNvPr>
        <xdr:cNvSpPr/>
      </xdr:nvSpPr>
      <xdr:spPr>
        <a:xfrm>
          <a:off x="3352800" y="40081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xdr:nvSpPr>
        <xdr:cNvPr id="1922" name="Isosceles Triangle 1921">
          <a:extLst>
            <a:ext uri="{FF2B5EF4-FFF2-40B4-BE49-F238E27FC236}">
              <a16:creationId xmlns:a16="http://schemas.microsoft.com/office/drawing/2014/main" id="{00000000-0008-0000-0a00-000082070000}"/>
            </a:ext>
          </a:extLst>
        </xdr:cNvPr>
        <xdr:cNvSpPr/>
      </xdr:nvSpPr>
      <xdr:spPr>
        <a:xfrm>
          <a:off x="4305300" y="40081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xdr:nvSpPr>
        <xdr:cNvPr id="1923" name="Isosceles Triangle 1922">
          <a:extLst>
            <a:ext uri="{FF2B5EF4-FFF2-40B4-BE49-F238E27FC236}">
              <a16:creationId xmlns:a16="http://schemas.microsoft.com/office/drawing/2014/main" id="{00000000-0008-0000-0a00-000083070000}"/>
            </a:ext>
          </a:extLst>
        </xdr:cNvPr>
        <xdr:cNvSpPr/>
      </xdr:nvSpPr>
      <xdr:spPr>
        <a:xfrm>
          <a:off x="5257800" y="40081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xdr:nvSpPr>
        <xdr:cNvPr id="1924" name="Isosceles Triangle 1923">
          <a:extLst>
            <a:ext uri="{FF2B5EF4-FFF2-40B4-BE49-F238E27FC236}">
              <a16:creationId xmlns:a16="http://schemas.microsoft.com/office/drawing/2014/main" id="{00000000-0008-0000-0a00-000084070000}"/>
            </a:ext>
          </a:extLst>
        </xdr:cNvPr>
        <xdr:cNvSpPr/>
      </xdr:nvSpPr>
      <xdr:spPr>
        <a:xfrm>
          <a:off x="7162800" y="40081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xdr:nvSpPr>
        <xdr:cNvPr id="1925" name="Isosceles Triangle 1924">
          <a:extLst>
            <a:ext uri="{FF2B5EF4-FFF2-40B4-BE49-F238E27FC236}">
              <a16:creationId xmlns:a16="http://schemas.microsoft.com/office/drawing/2014/main" id="{00000000-0008-0000-0a00-000085070000}"/>
            </a:ext>
          </a:extLst>
        </xdr:cNvPr>
        <xdr:cNvSpPr/>
      </xdr:nvSpPr>
      <xdr:spPr>
        <a:xfrm>
          <a:off x="8115300" y="40081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xdr:nvSpPr>
        <xdr:cNvPr id="1926" name="Isosceles Triangle 1925">
          <a:extLst>
            <a:ext uri="{FF2B5EF4-FFF2-40B4-BE49-F238E27FC236}">
              <a16:creationId xmlns:a16="http://schemas.microsoft.com/office/drawing/2014/main" id="{00000000-0008-0000-0a00-000086070000}"/>
            </a:ext>
          </a:extLst>
        </xdr:cNvPr>
        <xdr:cNvSpPr/>
      </xdr:nvSpPr>
      <xdr:spPr>
        <a:xfrm>
          <a:off x="10020300" y="40081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xdr:nvSpPr>
        <xdr:cNvPr id="1927" name="Isosceles Triangle 1926">
          <a:extLst>
            <a:ext uri="{FF2B5EF4-FFF2-40B4-BE49-F238E27FC236}">
              <a16:creationId xmlns:a16="http://schemas.microsoft.com/office/drawing/2014/main" id="{00000000-0008-0000-0a00-000087070000}"/>
            </a:ext>
          </a:extLst>
        </xdr:cNvPr>
        <xdr:cNvSpPr/>
      </xdr:nvSpPr>
      <xdr:spPr>
        <a:xfrm>
          <a:off x="1219200" y="4008120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xdr:nvSpPr>
        <xdr:cNvPr id="1928" name="Isosceles Triangle 1927">
          <a:extLst>
            <a:ext uri="{FF2B5EF4-FFF2-40B4-BE49-F238E27FC236}">
              <a16:creationId xmlns:a16="http://schemas.microsoft.com/office/drawing/2014/main" id="{00000000-0008-0000-0a00-000088070000}"/>
            </a:ext>
          </a:extLst>
        </xdr:cNvPr>
        <xdr:cNvSpPr/>
      </xdr:nvSpPr>
      <xdr:spPr>
        <a:xfrm>
          <a:off x="2400300" y="40081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xdr:nvSpPr>
        <xdr:cNvPr id="1929" name="Isosceles Triangle 1928">
          <a:extLst>
            <a:ext uri="{FF2B5EF4-FFF2-40B4-BE49-F238E27FC236}">
              <a16:creationId xmlns:a16="http://schemas.microsoft.com/office/drawing/2014/main" id="{00000000-0008-0000-0a00-000089070000}"/>
            </a:ext>
          </a:extLst>
        </xdr:cNvPr>
        <xdr:cNvSpPr/>
      </xdr:nvSpPr>
      <xdr:spPr>
        <a:xfrm>
          <a:off x="1219200" y="40081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xdr:nvSpPr>
        <xdr:cNvPr id="1930" name="Isosceles Triangle 1929">
          <a:extLst>
            <a:ext uri="{FF2B5EF4-FFF2-40B4-BE49-F238E27FC236}">
              <a16:creationId xmlns:a16="http://schemas.microsoft.com/office/drawing/2014/main" id="{00000000-0008-0000-0a00-00008a070000}"/>
            </a:ext>
          </a:extLst>
        </xdr:cNvPr>
        <xdr:cNvSpPr/>
      </xdr:nvSpPr>
      <xdr:spPr>
        <a:xfrm>
          <a:off x="9067800" y="4008120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xdr:nvSpPr>
        <xdr:cNvPr id="1931" name="Isosceles Triangle 1930">
          <a:extLst>
            <a:ext uri="{FF2B5EF4-FFF2-40B4-BE49-F238E27FC236}">
              <a16:creationId xmlns:a16="http://schemas.microsoft.com/office/drawing/2014/main" id="{00000000-0008-0000-0a00-00008b070000}"/>
            </a:ext>
          </a:extLst>
        </xdr:cNvPr>
        <xdr:cNvSpPr/>
      </xdr:nvSpPr>
      <xdr:spPr>
        <a:xfrm>
          <a:off x="1219200" y="41328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xdr:nvSpPr>
        <xdr:cNvPr id="1932" name="Isosceles Triangle 1931">
          <a:extLst>
            <a:ext uri="{FF2B5EF4-FFF2-40B4-BE49-F238E27FC236}">
              <a16:creationId xmlns:a16="http://schemas.microsoft.com/office/drawing/2014/main" id="{00000000-0008-0000-0a00-00008c070000}"/>
            </a:ext>
          </a:extLst>
        </xdr:cNvPr>
        <xdr:cNvSpPr/>
      </xdr:nvSpPr>
      <xdr:spPr>
        <a:xfrm>
          <a:off x="3352800" y="41328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xdr:nvSpPr>
        <xdr:cNvPr id="1933" name="Isosceles Triangle 1932">
          <a:extLst>
            <a:ext uri="{FF2B5EF4-FFF2-40B4-BE49-F238E27FC236}">
              <a16:creationId xmlns:a16="http://schemas.microsoft.com/office/drawing/2014/main" id="{00000000-0008-0000-0a00-00008d070000}"/>
            </a:ext>
          </a:extLst>
        </xdr:cNvPr>
        <xdr:cNvSpPr/>
      </xdr:nvSpPr>
      <xdr:spPr>
        <a:xfrm>
          <a:off x="4305300" y="41328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xdr:nvSpPr>
        <xdr:cNvPr id="1934" name="Isosceles Triangle 1933">
          <a:extLst>
            <a:ext uri="{FF2B5EF4-FFF2-40B4-BE49-F238E27FC236}">
              <a16:creationId xmlns:a16="http://schemas.microsoft.com/office/drawing/2014/main" id="{00000000-0008-0000-0a00-00008e070000}"/>
            </a:ext>
          </a:extLst>
        </xdr:cNvPr>
        <xdr:cNvSpPr/>
      </xdr:nvSpPr>
      <xdr:spPr>
        <a:xfrm>
          <a:off x="5257800" y="41328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xdr:nvSpPr>
        <xdr:cNvPr id="1935" name="Isosceles Triangle 1934">
          <a:extLst>
            <a:ext uri="{FF2B5EF4-FFF2-40B4-BE49-F238E27FC236}">
              <a16:creationId xmlns:a16="http://schemas.microsoft.com/office/drawing/2014/main" id="{00000000-0008-0000-0a00-00008f070000}"/>
            </a:ext>
          </a:extLst>
        </xdr:cNvPr>
        <xdr:cNvSpPr/>
      </xdr:nvSpPr>
      <xdr:spPr>
        <a:xfrm>
          <a:off x="6210300" y="41328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xdr:nvSpPr>
        <xdr:cNvPr id="1936" name="Isosceles Triangle 1935">
          <a:extLst>
            <a:ext uri="{FF2B5EF4-FFF2-40B4-BE49-F238E27FC236}">
              <a16:creationId xmlns:a16="http://schemas.microsoft.com/office/drawing/2014/main" id="{00000000-0008-0000-0a00-000090070000}"/>
            </a:ext>
          </a:extLst>
        </xdr:cNvPr>
        <xdr:cNvSpPr/>
      </xdr:nvSpPr>
      <xdr:spPr>
        <a:xfrm>
          <a:off x="7162800" y="41328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xdr:nvSpPr>
        <xdr:cNvPr id="1937" name="Isosceles Triangle 1936">
          <a:extLst>
            <a:ext uri="{FF2B5EF4-FFF2-40B4-BE49-F238E27FC236}">
              <a16:creationId xmlns:a16="http://schemas.microsoft.com/office/drawing/2014/main" id="{00000000-0008-0000-0a00-000091070000}"/>
            </a:ext>
          </a:extLst>
        </xdr:cNvPr>
        <xdr:cNvSpPr/>
      </xdr:nvSpPr>
      <xdr:spPr>
        <a:xfrm>
          <a:off x="8115300" y="41328975"/>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xdr:nvSpPr>
        <xdr:cNvPr id="1938" name="Isosceles Triangle 1937">
          <a:extLst>
            <a:ext uri="{FF2B5EF4-FFF2-40B4-BE49-F238E27FC236}">
              <a16:creationId xmlns:a16="http://schemas.microsoft.com/office/drawing/2014/main" id="{00000000-0008-0000-0a00-000092070000}"/>
            </a:ext>
          </a:extLst>
        </xdr:cNvPr>
        <xdr:cNvSpPr/>
      </xdr:nvSpPr>
      <xdr:spPr>
        <a:xfrm>
          <a:off x="9067800" y="41328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xdr:nvSpPr>
        <xdr:cNvPr id="1939" name="Isosceles Triangle 1938">
          <a:extLst>
            <a:ext uri="{FF2B5EF4-FFF2-40B4-BE49-F238E27FC236}">
              <a16:creationId xmlns:a16="http://schemas.microsoft.com/office/drawing/2014/main" id="{00000000-0008-0000-0a00-000093070000}"/>
            </a:ext>
          </a:extLst>
        </xdr:cNvPr>
        <xdr:cNvSpPr/>
      </xdr:nvSpPr>
      <xdr:spPr>
        <a:xfrm>
          <a:off x="10020300" y="41328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xdr:nvSpPr>
        <xdr:cNvPr id="1940" name="Isosceles Triangle 1939">
          <a:extLst>
            <a:ext uri="{FF2B5EF4-FFF2-40B4-BE49-F238E27FC236}">
              <a16:creationId xmlns:a16="http://schemas.microsoft.com/office/drawing/2014/main" id="{00000000-0008-0000-0a00-000094070000}"/>
            </a:ext>
          </a:extLst>
        </xdr:cNvPr>
        <xdr:cNvSpPr/>
      </xdr:nvSpPr>
      <xdr:spPr>
        <a:xfrm>
          <a:off x="2400300" y="41328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xdr:nvSpPr>
        <xdr:cNvPr id="1941" name="Isosceles Triangle 1940">
          <a:extLst>
            <a:ext uri="{FF2B5EF4-FFF2-40B4-BE49-F238E27FC236}">
              <a16:creationId xmlns:a16="http://schemas.microsoft.com/office/drawing/2014/main" id="{00000000-0008-0000-0a00-000095070000}"/>
            </a:ext>
          </a:extLst>
        </xdr:cNvPr>
        <xdr:cNvSpPr/>
      </xdr:nvSpPr>
      <xdr:spPr>
        <a:xfrm>
          <a:off x="1219200" y="41328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xdr:nvSpPr>
        <xdr:cNvPr id="1942" name="Isosceles Triangle 1941">
          <a:extLst>
            <a:ext uri="{FF2B5EF4-FFF2-40B4-BE49-F238E27FC236}">
              <a16:creationId xmlns:a16="http://schemas.microsoft.com/office/drawing/2014/main" id="{00000000-0008-0000-0a00-000096070000}"/>
            </a:ext>
          </a:extLst>
        </xdr:cNvPr>
        <xdr:cNvSpPr/>
      </xdr:nvSpPr>
      <xdr:spPr>
        <a:xfrm>
          <a:off x="8115300" y="41328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xdr:nvSpPr>
        <xdr:cNvPr id="1943" name="Isosceles Triangle 1942">
          <a:extLst>
            <a:ext uri="{FF2B5EF4-FFF2-40B4-BE49-F238E27FC236}">
              <a16:creationId xmlns:a16="http://schemas.microsoft.com/office/drawing/2014/main" id="{00000000-0008-0000-0a00-000097070000}"/>
            </a:ext>
          </a:extLst>
        </xdr:cNvPr>
        <xdr:cNvSpPr/>
      </xdr:nvSpPr>
      <xdr:spPr>
        <a:xfrm>
          <a:off x="9067800" y="41328975"/>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xdr:nvSpPr>
        <xdr:cNvPr id="1944" name="Isosceles Triangle 1943">
          <a:extLst>
            <a:ext uri="{FF2B5EF4-FFF2-40B4-BE49-F238E27FC236}">
              <a16:creationId xmlns:a16="http://schemas.microsoft.com/office/drawing/2014/main" id="{00000000-0008-0000-0a00-000098070000}"/>
            </a:ext>
          </a:extLst>
        </xdr:cNvPr>
        <xdr:cNvSpPr/>
      </xdr:nvSpPr>
      <xdr:spPr>
        <a:xfrm>
          <a:off x="6219825" y="4007167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xdr:nvSpPr>
        <xdr:cNvPr id="1945" name="Isosceles Triangle 1944">
          <a:extLst>
            <a:ext uri="{FF2B5EF4-FFF2-40B4-BE49-F238E27FC236}">
              <a16:creationId xmlns:a16="http://schemas.microsoft.com/office/drawing/2014/main" id="{00000000-0008-0000-0a00-000099070000}"/>
            </a:ext>
          </a:extLst>
        </xdr:cNvPr>
        <xdr:cNvSpPr/>
      </xdr:nvSpPr>
      <xdr:spPr>
        <a:xfrm>
          <a:off x="1219200" y="425767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xdr:nvSpPr>
        <xdr:cNvPr id="1946" name="Isosceles Triangle 1945">
          <a:extLst>
            <a:ext uri="{FF2B5EF4-FFF2-40B4-BE49-F238E27FC236}">
              <a16:creationId xmlns:a16="http://schemas.microsoft.com/office/drawing/2014/main" id="{00000000-0008-0000-0a00-00009a070000}"/>
            </a:ext>
          </a:extLst>
        </xdr:cNvPr>
        <xdr:cNvSpPr/>
      </xdr:nvSpPr>
      <xdr:spPr>
        <a:xfrm>
          <a:off x="2400300" y="425767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xdr:nvSpPr>
        <xdr:cNvPr id="1947" name="Isosceles Triangle 1946">
          <a:extLst>
            <a:ext uri="{FF2B5EF4-FFF2-40B4-BE49-F238E27FC236}">
              <a16:creationId xmlns:a16="http://schemas.microsoft.com/office/drawing/2014/main" id="{00000000-0008-0000-0a00-00009b070000}"/>
            </a:ext>
          </a:extLst>
        </xdr:cNvPr>
        <xdr:cNvSpPr/>
      </xdr:nvSpPr>
      <xdr:spPr>
        <a:xfrm>
          <a:off x="3352800" y="42576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xdr:nvSpPr>
        <xdr:cNvPr id="1948" name="Isosceles Triangle 1947">
          <a:extLst>
            <a:ext uri="{FF2B5EF4-FFF2-40B4-BE49-F238E27FC236}">
              <a16:creationId xmlns:a16="http://schemas.microsoft.com/office/drawing/2014/main" id="{00000000-0008-0000-0a00-00009c070000}"/>
            </a:ext>
          </a:extLst>
        </xdr:cNvPr>
        <xdr:cNvSpPr/>
      </xdr:nvSpPr>
      <xdr:spPr>
        <a:xfrm>
          <a:off x="4305300" y="42576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xdr:nvSpPr>
        <xdr:cNvPr id="1949" name="Isosceles Triangle 1948">
          <a:extLst>
            <a:ext uri="{FF2B5EF4-FFF2-40B4-BE49-F238E27FC236}">
              <a16:creationId xmlns:a16="http://schemas.microsoft.com/office/drawing/2014/main" id="{00000000-0008-0000-0a00-00009d070000}"/>
            </a:ext>
          </a:extLst>
        </xdr:cNvPr>
        <xdr:cNvSpPr/>
      </xdr:nvSpPr>
      <xdr:spPr>
        <a:xfrm>
          <a:off x="5257800" y="42576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xdr:nvSpPr>
        <xdr:cNvPr id="1950" name="Isosceles Triangle 1949">
          <a:extLst>
            <a:ext uri="{FF2B5EF4-FFF2-40B4-BE49-F238E27FC236}">
              <a16:creationId xmlns:a16="http://schemas.microsoft.com/office/drawing/2014/main" id="{00000000-0008-0000-0a00-00009e070000}"/>
            </a:ext>
          </a:extLst>
        </xdr:cNvPr>
        <xdr:cNvSpPr/>
      </xdr:nvSpPr>
      <xdr:spPr>
        <a:xfrm>
          <a:off x="7162800" y="42576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xdr:nvSpPr>
        <xdr:cNvPr id="1951" name="Isosceles Triangle 1950">
          <a:extLst>
            <a:ext uri="{FF2B5EF4-FFF2-40B4-BE49-F238E27FC236}">
              <a16:creationId xmlns:a16="http://schemas.microsoft.com/office/drawing/2014/main" id="{00000000-0008-0000-0a00-00009f070000}"/>
            </a:ext>
          </a:extLst>
        </xdr:cNvPr>
        <xdr:cNvSpPr/>
      </xdr:nvSpPr>
      <xdr:spPr>
        <a:xfrm>
          <a:off x="8115300" y="42576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xdr:nvSpPr>
        <xdr:cNvPr id="1952" name="Isosceles Triangle 1951">
          <a:extLst>
            <a:ext uri="{FF2B5EF4-FFF2-40B4-BE49-F238E27FC236}">
              <a16:creationId xmlns:a16="http://schemas.microsoft.com/office/drawing/2014/main" id="{00000000-0008-0000-0a00-0000a0070000}"/>
            </a:ext>
          </a:extLst>
        </xdr:cNvPr>
        <xdr:cNvSpPr/>
      </xdr:nvSpPr>
      <xdr:spPr>
        <a:xfrm>
          <a:off x="10020300" y="42576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xdr:nvSpPr>
        <xdr:cNvPr id="1953" name="Isosceles Triangle 1952">
          <a:extLst>
            <a:ext uri="{FF2B5EF4-FFF2-40B4-BE49-F238E27FC236}">
              <a16:creationId xmlns:a16="http://schemas.microsoft.com/office/drawing/2014/main" id="{00000000-0008-0000-0a00-0000a1070000}"/>
            </a:ext>
          </a:extLst>
        </xdr:cNvPr>
        <xdr:cNvSpPr/>
      </xdr:nvSpPr>
      <xdr:spPr>
        <a:xfrm>
          <a:off x="1219200" y="42576750"/>
          <a:ext cx="476250" cy="228600"/>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xdr:nvSpPr>
        <xdr:cNvPr id="1954" name="Isosceles Triangle 1953">
          <a:extLst>
            <a:ext uri="{FF2B5EF4-FFF2-40B4-BE49-F238E27FC236}">
              <a16:creationId xmlns:a16="http://schemas.microsoft.com/office/drawing/2014/main" id="{00000000-0008-0000-0a00-0000a2070000}"/>
            </a:ext>
          </a:extLst>
        </xdr:cNvPr>
        <xdr:cNvSpPr/>
      </xdr:nvSpPr>
      <xdr:spPr>
        <a:xfrm>
          <a:off x="2400300" y="42576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xdr:nvSpPr>
        <xdr:cNvPr id="1955" name="Isosceles Triangle 1954">
          <a:extLst>
            <a:ext uri="{FF2B5EF4-FFF2-40B4-BE49-F238E27FC236}">
              <a16:creationId xmlns:a16="http://schemas.microsoft.com/office/drawing/2014/main" id="{00000000-0008-0000-0a00-0000a3070000}"/>
            </a:ext>
          </a:extLst>
        </xdr:cNvPr>
        <xdr:cNvSpPr/>
      </xdr:nvSpPr>
      <xdr:spPr>
        <a:xfrm>
          <a:off x="1219200" y="42576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xdr:nvSpPr>
        <xdr:cNvPr id="1956" name="Isosceles Triangle 1955">
          <a:extLst>
            <a:ext uri="{FF2B5EF4-FFF2-40B4-BE49-F238E27FC236}">
              <a16:creationId xmlns:a16="http://schemas.microsoft.com/office/drawing/2014/main" id="{00000000-0008-0000-0a00-0000a4070000}"/>
            </a:ext>
          </a:extLst>
        </xdr:cNvPr>
        <xdr:cNvSpPr/>
      </xdr:nvSpPr>
      <xdr:spPr>
        <a:xfrm>
          <a:off x="9067800" y="42576750"/>
          <a:ext cx="476250" cy="2286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xdr:nvSpPr>
        <xdr:cNvPr id="1957" name="Isosceles Triangle 1956">
          <a:extLst>
            <a:ext uri="{FF2B5EF4-FFF2-40B4-BE49-F238E27FC236}">
              <a16:creationId xmlns:a16="http://schemas.microsoft.com/office/drawing/2014/main" id="{00000000-0008-0000-0a00-0000a5070000}"/>
            </a:ext>
          </a:extLst>
        </xdr:cNvPr>
        <xdr:cNvSpPr/>
      </xdr:nvSpPr>
      <xdr:spPr>
        <a:xfrm>
          <a:off x="6219825" y="42567225"/>
          <a:ext cx="476250" cy="2381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xdr:nvSpPr>
        <xdr:cNvPr id="1958" name="Flowchart: Predefined Process 1957">
          <a:extLst>
            <a:ext uri="{FF2B5EF4-FFF2-40B4-BE49-F238E27FC236}">
              <a16:creationId xmlns:a16="http://schemas.microsoft.com/office/drawing/2014/main" id="{00000000-0008-0000-0a00-0000a6070000}"/>
            </a:ext>
          </a:extLst>
        </xdr:cNvPr>
        <xdr:cNvSpPr/>
      </xdr:nvSpPr>
      <xdr:spPr>
        <a:xfrm>
          <a:off x="8848725" y="3009900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3</a:t>
          </a:r>
        </a:p>
      </xdr:txBody>
    </xdr:sp>
    <xdr:clientData/>
  </xdr:twoCellAnchor>
  <xdr:twoCellAnchor>
    <xdr:from>
      <xdr:col>19</xdr:col>
      <xdr:colOff>246224</xdr:colOff>
      <xdr:row>192</xdr:row>
      <xdr:rowOff>103674</xdr:rowOff>
    </xdr:from>
    <xdr:to>
      <xdr:col>19</xdr:col>
      <xdr:colOff>460050</xdr:colOff>
      <xdr:row>194</xdr:row>
      <xdr:rowOff>51837</xdr:rowOff>
    </xdr:to>
    <xdr:sp>
      <xdr:nvSpPr>
        <xdr:cNvPr id="1959" name="Flowchart: Predefined Process 1958">
          <a:extLst>
            <a:ext uri="{FF2B5EF4-FFF2-40B4-BE49-F238E27FC236}">
              <a16:creationId xmlns:a16="http://schemas.microsoft.com/office/drawing/2014/main" id="{00000000-0008-0000-0a00-0000a7070000}"/>
            </a:ext>
          </a:extLst>
        </xdr:cNvPr>
        <xdr:cNvSpPr/>
      </xdr:nvSpPr>
      <xdr:spPr>
        <a:xfrm>
          <a:off x="9791700" y="3014662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2</a:t>
          </a:r>
        </a:p>
      </xdr:txBody>
    </xdr:sp>
    <xdr:clientData/>
  </xdr:twoCellAnchor>
  <xdr:twoCellAnchor>
    <xdr:from>
      <xdr:col>21</xdr:col>
      <xdr:colOff>220306</xdr:colOff>
      <xdr:row>192</xdr:row>
      <xdr:rowOff>0</xdr:rowOff>
    </xdr:from>
    <xdr:to>
      <xdr:col>21</xdr:col>
      <xdr:colOff>434132</xdr:colOff>
      <xdr:row>193</xdr:row>
      <xdr:rowOff>116632</xdr:rowOff>
    </xdr:to>
    <xdr:sp>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0715625" y="3004185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2</a:t>
          </a:r>
        </a:p>
      </xdr:txBody>
    </xdr:sp>
    <xdr:clientData/>
  </xdr:twoCellAnchor>
  <xdr:twoCellAnchor>
    <xdr:from>
      <xdr:col>17</xdr:col>
      <xdr:colOff>311020</xdr:colOff>
      <xdr:row>200</xdr:row>
      <xdr:rowOff>12959</xdr:rowOff>
    </xdr:from>
    <xdr:to>
      <xdr:col>17</xdr:col>
      <xdr:colOff>440612</xdr:colOff>
      <xdr:row>201</xdr:row>
      <xdr:rowOff>6479</xdr:rowOff>
    </xdr:to>
    <xdr:sp>
      <xdr:nvSpPr>
        <xdr:cNvPr id="1961" name="Flowchart: Magnetic Disk 1960">
          <a:extLst>
            <a:ext uri="{FF2B5EF4-FFF2-40B4-BE49-F238E27FC236}">
              <a16:creationId xmlns:a16="http://schemas.microsoft.com/office/drawing/2014/main" id="{00000000-0008-0000-0a00-0000a9070000}"/>
            </a:ext>
          </a:extLst>
        </xdr:cNvPr>
        <xdr:cNvSpPr/>
      </xdr:nvSpPr>
      <xdr:spPr>
        <a:xfrm>
          <a:off x="8905875" y="31289625"/>
          <a:ext cx="133350" cy="1428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086225" y="31337250"/>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xdr:nvSpPr>
        <xdr:cNvPr id="1963" name="Flowchart: Decision 1962">
          <a:extLst>
            <a:ext uri="{FF2B5EF4-FFF2-40B4-BE49-F238E27FC236}">
              <a16:creationId xmlns:a16="http://schemas.microsoft.com/office/drawing/2014/main" id="{00000000-0008-0000-0a00-0000ab070000}"/>
            </a:ext>
          </a:extLst>
        </xdr:cNvPr>
        <xdr:cNvSpPr/>
      </xdr:nvSpPr>
      <xdr:spPr>
        <a:xfrm>
          <a:off x="3895725" y="31480125"/>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228975" y="32689800"/>
          <a:ext cx="123825" cy="29527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9839325" y="32727900"/>
          <a:ext cx="171450" cy="1428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xdr:nvSpPr>
        <xdr:cNvPr id="1966" name="Flowchart: Predefined Process 1965">
          <a:extLst>
            <a:ext uri="{FF2B5EF4-FFF2-40B4-BE49-F238E27FC236}">
              <a16:creationId xmlns:a16="http://schemas.microsoft.com/office/drawing/2014/main" id="{00000000-0008-0000-0a00-0000ae070000}"/>
            </a:ext>
          </a:extLst>
        </xdr:cNvPr>
        <xdr:cNvSpPr/>
      </xdr:nvSpPr>
      <xdr:spPr>
        <a:xfrm>
          <a:off x="8782050" y="33956625"/>
          <a:ext cx="209550" cy="2667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3</a:t>
          </a:r>
        </a:p>
      </xdr:txBody>
    </xdr:sp>
    <xdr:clientData/>
  </xdr:twoCellAnchor>
  <xdr:twoCellAnchor>
    <xdr:from>
      <xdr:col>2</xdr:col>
      <xdr:colOff>0</xdr:colOff>
      <xdr:row>162</xdr:row>
      <xdr:rowOff>36284</xdr:rowOff>
    </xdr:from>
    <xdr:to>
      <xdr:col>2</xdr:col>
      <xdr:colOff>494357</xdr:colOff>
      <xdr:row>163</xdr:row>
      <xdr:rowOff>125184</xdr:rowOff>
    </xdr:to>
    <xdr:sp>
      <xdr:nvSpPr>
        <xdr:cNvPr id="1967" name="Isosceles Triangle 1966">
          <a:extLst>
            <a:ext uri="{FF2B5EF4-FFF2-40B4-BE49-F238E27FC236}">
              <a16:creationId xmlns:a16="http://schemas.microsoft.com/office/drawing/2014/main" id="{00000000-0008-0000-0a00-0000af070000}"/>
            </a:ext>
          </a:extLst>
        </xdr:cNvPr>
        <xdr:cNvSpPr/>
      </xdr:nvSpPr>
      <xdr:spPr>
        <a:xfrm>
          <a:off x="1219200" y="25422225"/>
          <a:ext cx="476250" cy="23812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rrowheads="1" noChangeAspect="1"/>
        </xdr:cNvPicPr>
      </xdr:nvPicPr>
      <xdr:blipFill>
        <a:blip r:embed="rId1"/>
        <a:stretch>
          <a:fillRect/>
        </a:stretch>
      </xdr:blipFill>
      <xdr:spPr bwMode="auto">
        <a:xfrm>
          <a:off x="8362950" y="12458700"/>
          <a:ext cx="1962150" cy="819150"/>
        </a:xfrm>
        <a:prstGeom prst="rect"/>
        <a:noFill/>
        <a:ln w="9525">
          <a:noFill/>
          <a:miter lim="800000"/>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rrowheads="1" noChangeAspect="1"/>
        </xdr:cNvPicPr>
      </xdr:nvPicPr>
      <xdr:blipFill>
        <a:blip r:embed="rId2">
          <a:extLst>
            <a:ext uri="{28A0092B-C50C-407E-A947-70E740481C1C}">
              <a14:useLocalDpi xmlns:a14="http://schemas.microsoft.com/office/drawing/2010/main"/>
            </a:ext>
          </a:extLst>
        </a:blip>
        <a:stretch>
          <a:fillRect/>
        </a:stretch>
      </xdr:blipFill>
      <xdr:spPr bwMode="auto">
        <a:xfrm>
          <a:off x="6029325" y="12315825"/>
          <a:ext cx="1028700" cy="10953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rrowheads="1" noChangeAspect="1"/>
        </xdr:cNvPicPr>
      </xdr:nvPicPr>
      <xdr:blipFill>
        <a:blip r:embed="rId2">
          <a:extLst>
            <a:ext uri="{28A0092B-C50C-407E-A947-70E740481C1C}">
              <a14:useLocalDpi xmlns:a14="http://schemas.microsoft.com/office/drawing/2010/main"/>
            </a:ext>
          </a:extLst>
        </a:blip>
        <a:stretch>
          <a:fillRect/>
        </a:stretch>
      </xdr:blipFill>
      <xdr:spPr bwMode="auto">
        <a:xfrm>
          <a:off x="3943350" y="12258675"/>
          <a:ext cx="1114425" cy="11715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rrowheads="1" noChangeAspect="1"/>
        </xdr:cNvPicPr>
      </xdr:nvPicPr>
      <xdr:blipFill>
        <a:blip r:embed="rId3">
          <a:extLst>
            <a:ext uri="{28A0092B-C50C-407E-A947-70E740481C1C}">
              <a14:useLocalDpi xmlns:a14="http://schemas.microsoft.com/office/drawing/2010/main"/>
            </a:ext>
          </a:extLst>
        </a:blip>
        <a:stretch>
          <a:fillRect/>
        </a:stretch>
      </xdr:blipFill>
      <xdr:spPr bwMode="auto">
        <a:xfrm>
          <a:off x="628650" y="190500"/>
          <a:ext cx="971550" cy="5810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rrowheads="1" noChangeAspect="1"/>
        </xdr:cNvPicPr>
      </xdr:nvPicPr>
      <xdr:blipFill>
        <a:blip r:embed="rId1"/>
        <a:stretch>
          <a:fillRect/>
        </a:stretch>
      </xdr:blipFill>
      <xdr:spPr bwMode="auto">
        <a:xfrm>
          <a:off x="8210550" y="11839575"/>
          <a:ext cx="2200275" cy="866775"/>
        </a:xfrm>
        <a:prstGeom prst="rect"/>
        <a:noFill/>
        <a:ln w="9525">
          <a:noFill/>
          <a:miter lim="800000"/>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rrowheads="1" noChangeAspect="1"/>
        </xdr:cNvPicPr>
      </xdr:nvPicPr>
      <xdr:blipFill>
        <a:blip r:embed="rId2">
          <a:extLst>
            <a:ext uri="{28A0092B-C50C-407E-A947-70E740481C1C}">
              <a14:useLocalDpi xmlns:a14="http://schemas.microsoft.com/office/drawing/2010/main"/>
            </a:ext>
          </a:extLst>
        </a:blip>
        <a:stretch>
          <a:fillRect/>
        </a:stretch>
      </xdr:blipFill>
      <xdr:spPr bwMode="auto">
        <a:xfrm>
          <a:off x="5934075" y="11753850"/>
          <a:ext cx="1181100" cy="10191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rrowheads="1" noChangeAspect="1"/>
        </xdr:cNvPicPr>
      </xdr:nvPicPr>
      <xdr:blipFill>
        <a:blip r:embed="rId2">
          <a:extLst>
            <a:ext uri="{28A0092B-C50C-407E-A947-70E740481C1C}">
              <a14:useLocalDpi xmlns:a14="http://schemas.microsoft.com/office/drawing/2010/main"/>
            </a:ext>
          </a:extLst>
        </a:blip>
        <a:stretch>
          <a:fillRect/>
        </a:stretch>
      </xdr:blipFill>
      <xdr:spPr bwMode="auto">
        <a:xfrm>
          <a:off x="3981450" y="11734800"/>
          <a:ext cx="1133475" cy="10191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rrowheads="1" noChangeAspect="1"/>
        </xdr:cNvPicPr>
      </xdr:nvPicPr>
      <xdr:blipFill>
        <a:blip r:embed="rId3">
          <a:extLst>
            <a:ext uri="{28A0092B-C50C-407E-A947-70E740481C1C}">
              <a14:useLocalDpi xmlns:a14="http://schemas.microsoft.com/office/drawing/2010/main"/>
            </a:ext>
          </a:extLst>
        </a:blip>
        <a:stretch>
          <a:fillRect/>
        </a:stretch>
      </xdr:blipFill>
      <xdr:spPr bwMode="auto">
        <a:xfrm>
          <a:off x="276225" y="228600"/>
          <a:ext cx="981075" cy="5905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7</xdr:col>
      <xdr:colOff>0</xdr:colOff>
      <xdr:row>0</xdr:row>
      <xdr:rowOff>0</xdr:rowOff>
    </xdr:from>
    <xdr:ext cx="38100" cy="161925"/>
    <xdr:sp>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7</xdr:col>
      <xdr:colOff>0</xdr:colOff>
      <xdr:row>0</xdr:row>
      <xdr:rowOff>0</xdr:rowOff>
    </xdr:from>
    <xdr:ext cx="38100" cy="161925"/>
    <xdr:sp>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848350"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oneCellAnchor>
    <xdr:from>
      <xdr:col>4</xdr:col>
      <xdr:colOff>0</xdr:colOff>
      <xdr:row>0</xdr:row>
      <xdr:rowOff>0</xdr:rowOff>
    </xdr:from>
    <xdr:ext cx="38100" cy="161925"/>
    <xdr:sp>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228975" y="0"/>
          <a:ext cx="38100" cy="161925"/>
        </a:xfrm>
        <a:prstGeom prst="rect"/>
        <a:noFill/>
        <a:ln w="9525">
          <a:noFill/>
          <a:miter lim="800000"/>
        </a:ln>
      </xdr:spPr>
      <xdr:txBody>
        <a:bodyPr lIns="0" tIns="0" rIns="0" bIns="0" wrap="none" anchor="t" upright="1">
          <a:spAutoFit/>
        </a:bodyPr>
        <a:lstStyle/>
        <a:p>
          <a:pPr algn="l" rtl="0"/>
          <a:r>
            <a:rPr lang="en-US" sz="1100" b="0" i="0">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30</xdr:col>
      <xdr:colOff>0</xdr:colOff>
      <xdr:row>10</xdr:row>
      <xdr:rowOff>0</xdr:rowOff>
    </xdr:from>
    <xdr:to>
      <xdr:col>30</xdr:col>
      <xdr:colOff>113435</xdr:colOff>
      <xdr:row>13</xdr:row>
      <xdr:rowOff>139064</xdr:rowOff>
    </xdr:to>
    <xdr:sp>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1289625" y="4286250"/>
          <a:ext cx="114300" cy="1657350"/>
        </a:xfrm>
        <a:prstGeom prst="rect"/>
        <a:noFill/>
        <a:ln w="9525">
          <a:noFill/>
          <a:miter lim="800000"/>
        </a:ln>
      </xdr:spPr>
      <xdr:txBody>
        <a:bodyPr/>
        <a:p/>
      </xdr:txBody>
    </xdr:sp>
    <xdr:clientData/>
  </xdr:twoCellAnchor>
  <xdr:twoCellAnchor editAs="oneCell">
    <xdr:from>
      <xdr:col>8</xdr:col>
      <xdr:colOff>114300</xdr:colOff>
      <xdr:row>13</xdr:row>
      <xdr:rowOff>0</xdr:rowOff>
    </xdr:from>
    <xdr:to>
      <xdr:col>8</xdr:col>
      <xdr:colOff>219075</xdr:colOff>
      <xdr:row>13</xdr:row>
      <xdr:rowOff>171450</xdr:rowOff>
    </xdr:to>
    <xdr:sp>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7896225" y="5800725"/>
          <a:ext cx="104775" cy="171450"/>
        </a:xfrm>
        <a:prstGeom prst="rect"/>
        <a:noFill/>
        <a:ln w="9525">
          <a:noFill/>
          <a:miter lim="800000"/>
        </a:ln>
      </xdr:spPr>
      <xdr:txBody>
        <a:bodyPr/>
        <a:p/>
      </xdr:txBody>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a:grpSpLocks/>
        </xdr:cNvGrpSpPr>
      </xdr:nvGrpSpPr>
      <xdr:grpSpPr>
        <a:xfrm>
          <a:off x="18354675" y="1504950"/>
          <a:ext cx="9220200" cy="4876800"/>
          <a:chOff x="10153650" y="1536195"/>
          <a:chExt cx="2552700" cy="2203955"/>
        </a:xfrm>
      </xdr:grpSpPr>
      <xdr:sp>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solidFill>
            <a:srgbClr val="000000"/>
          </a:solidFill>
          <a:ln w="9525">
            <a:solidFill>
              <a:srgbClr val="000000"/>
            </a:solidFill>
            <a:miter lim="800000"/>
          </a:ln>
        </xdr:spPr>
      </xdr:sp>
      <xdr:sp>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solidFill>
            <a:srgbClr val="000000"/>
          </a:solidFill>
          <a:ln w="9525">
            <a:solidFill>
              <a:srgbClr val="000000"/>
            </a:solidFill>
            <a:miter lim="800000"/>
          </a:ln>
        </xdr:spPr>
      </xdr:sp>
      <xdr:grpSp>
        <xdr:nvGrpSpPr>
          <xdr:cNvPr id="7" name="Group 6">
            <a:extLst>
              <a:ext uri="{FF2B5EF4-FFF2-40B4-BE49-F238E27FC236}">
                <a16:creationId xmlns:a16="http://schemas.microsoft.com/office/drawing/2014/main" id="{cd03aa85-d72d-8105-337c-eaefabb7495e}"/>
              </a:ext>
            </a:extLst>
          </xdr:cNvPr>
          <xdr:cNvGrpSpPr>
            <a:grpSpLocks/>
          </xdr:cNvGrpSpPr>
        </xdr:nvGrpSpPr>
        <xdr:grpSpPr>
          <a:xfrm>
            <a:off x="10153650" y="1536195"/>
            <a:ext cx="2552700" cy="2203955"/>
            <a:chOff x="10153650" y="1536195"/>
            <a:chExt cx="2552700" cy="2203955"/>
          </a:xfrm>
        </xdr:grpSpPr>
        <xdr:sp>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solidFill>
              <a:srgbClr val="92D050"/>
            </a:solidFill>
            <a:ln w="9525">
              <a:solidFill>
                <a:srgbClr val="000000"/>
              </a:solidFill>
              <a:miter lim="800000"/>
            </a:ln>
          </xdr:spPr>
          <xdr:txBody>
            <a:bodyPr/>
            <a:lstStyle/>
            <a:p>
              <a:endParaRPr lang="en-IN"/>
            </a:p>
          </xdr:txBody>
        </xdr:sp>
        <xdr:sp>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ln>
          </xdr:spPr>
          <xdr:txBody>
            <a:bodyPr/>
            <a:lstStyle/>
            <a:p>
              <a:endParaRPr lang="en-IN"/>
            </a:p>
          </xdr:txBody>
        </xdr:sp>
        <xdr:sp>
          <xdr:nvSpPr>
            <xdr:cNvPr id="10" name="Freeform 10695">
              <a:extLst>
                <a:ext uri="{FF2B5EF4-FFF2-40B4-BE49-F238E27FC236}">
                  <a16:creationId xmlns:a16="http://schemas.microsoft.com/office/drawing/2014/main" id="{77b0cbbf-0185-569f-1a29-b3f98157fc70}"/>
                </a:ext>
              </a:extLst>
            </xdr:cNvPr>
            <xdr:cNvSpPr/>
          </xdr:nvSpPr>
          <xdr:spPr bwMode="auto">
            <a:xfrm>
              <a:off x="10153650" y="2266950"/>
              <a:ext cx="695325" cy="1047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sp>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solidFill>
              <a:srgbClr val="FFFF00"/>
            </a:solidFill>
            <a:ln w="9525">
              <a:solidFill>
                <a:srgbClr val="000000"/>
              </a:solidFill>
              <a:miter lim="800000"/>
            </a:ln>
          </xdr:spPr>
          <xdr:txBody>
            <a:bodyPr/>
            <a:lstStyle/>
            <a:p>
              <a:endParaRPr lang="en-US"/>
            </a:p>
          </xdr:txBody>
        </xdr:sp>
        <xdr:sp>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ln>
          </xdr:spPr>
          <xdr:txBody>
            <a:bodyPr/>
            <a:lstStyle/>
            <a:p>
              <a:endParaRPr lang="en-US"/>
            </a:p>
          </xdr:txBody>
        </xdr:sp>
        <xdr:sp>
          <xdr:nvSpPr>
            <xdr:cNvPr id="13" name="Freeform 10706">
              <a:extLst>
                <a:ext uri="{FF2B5EF4-FFF2-40B4-BE49-F238E27FC236}">
                  <a16:creationId xmlns:a16="http://schemas.microsoft.com/office/drawing/2014/main" id="{8a4cb1e0-0c2d-1426-f25d-29939540644d}"/>
                </a:ext>
              </a:extLst>
            </xdr:cNvPr>
            <xdr:cNvSpPr/>
          </xdr:nvSpPr>
          <xdr:spPr bwMode="auto">
            <a:xfrm>
              <a:off x="11868150" y="2266950"/>
              <a:ext cx="695325" cy="1047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sp>
          <xdr:nvSpPr>
            <xdr:cNvPr id="14" name="Freeform 10707">
              <a:extLst>
                <a:ext uri="{FF2B5EF4-FFF2-40B4-BE49-F238E27FC236}">
                  <a16:creationId xmlns:a16="http://schemas.microsoft.com/office/drawing/2014/main" id="{a975cdb9-e314-6c32-12b1-7dfaf168c0dd}"/>
                </a:ext>
              </a:extLst>
            </xdr:cNvPr>
            <xdr:cNvSpPr/>
          </xdr:nvSpPr>
          <xdr:spPr bwMode="auto">
            <a:xfrm>
              <a:off x="10820400" y="2266950"/>
              <a:ext cx="1038225" cy="1047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sp>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noFill/>
            <a:ln w="9525">
              <a:solidFill>
                <a:srgbClr val="000000"/>
              </a:solidFill>
              <a:round/>
              <a:tailEnd type="triangle" len="med" w="med"/>
            </a:ln>
          </xdr:spPr>
        </xdr:sp>
        <xdr:sp>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noFill/>
            <a:ln w="9525">
              <a:solidFill>
                <a:srgbClr val="000000"/>
              </a:solidFill>
              <a:round/>
              <a:tailEnd type="triangle" len="med" w="med"/>
            </a:ln>
          </xdr:spPr>
        </xdr:sp>
        <xdr:sp>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noFill/>
            <a:ln w="9525">
              <a:solidFill>
                <a:srgbClr val="000000"/>
              </a:solidFill>
              <a:round/>
              <a:tailEnd type="triangle" len="med" w="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xnSp>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ln>
              <a:solidFill>
                <a:schemeClr val="tx1"/>
              </a:solidFill>
              <a:tailEnd type="triangle"/>
            </a:ln>
          </xdr:spPr>
          <xdr:style>
            <a:lnRef idx="1">
              <a:schemeClr val="tx1"/>
            </a:lnRef>
            <a:fillRef idx="0">
              <a:schemeClr val="tx1"/>
            </a:fillRef>
            <a:effectRef idx="0">
              <a:schemeClr val="tx1"/>
            </a:effectRef>
            <a:fontRef idx="minor">
              <a:schemeClr val="tx1"/>
            </a:fontRef>
          </xdr:style>
        </xdr:cxnSp>
        <xdr:cxnSp>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ln>
              <a:solidFill>
                <a:schemeClr val="tx1"/>
              </a:solidFill>
              <a:tailEnd type="triangle"/>
            </a:ln>
          </xdr:spPr>
          <xdr:style>
            <a:lnRef idx="1">
              <a:schemeClr val="tx1"/>
            </a:lnRef>
            <a:fillRef idx="0">
              <a:schemeClr val="tx1"/>
            </a:fillRef>
            <a:effectRef idx="0">
              <a:schemeClr val="tx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002375" y="4924425"/>
          <a:ext cx="1295400" cy="0"/>
        </a:xfrm>
        <a:prstGeom prst="line"/>
        <a:noFill/>
        <a:ln w="9525">
          <a:solidFill>
            <a:srgbClr val="000000"/>
          </a:solidFill>
          <a:round/>
          <a:tailEnd type="triangle" len="med" w="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r:embed="rId1"/>
        <a:stretch>
          <a:fillRect/>
        </a:stretch>
      </xdr:blipFill>
      <xdr:spPr bwMode="auto">
        <a:xfrm>
          <a:off x="30299025" y="5295900"/>
          <a:ext cx="161925" cy="1314450"/>
        </a:xfrm>
        <a:prstGeom prst="rect"/>
        <a:noFill/>
        <a:ln w="9525">
          <a:noFill/>
          <a:miter lim="800000"/>
        </a:ln>
      </xdr:spPr>
    </xdr:pic>
    <xdr:clientData/>
  </xdr:twoCellAnchor>
  <xdr:twoCellAnchor>
    <xdr:from>
      <xdr:col>26</xdr:col>
      <xdr:colOff>358474</xdr:colOff>
      <xdr:row>3</xdr:row>
      <xdr:rowOff>56431</xdr:rowOff>
    </xdr:from>
    <xdr:to>
      <xdr:col>28</xdr:col>
      <xdr:colOff>643384</xdr:colOff>
      <xdr:row>4</xdr:row>
      <xdr:rowOff>10175</xdr:rowOff>
    </xdr:to>
    <xdr:sp>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5">
          <a:off x="27851100" y="1428750"/>
          <a:ext cx="2200275" cy="257175"/>
        </a:xfrm>
        <a:custGeom>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rect l="T18" t="T19" r="T20" b="T21"/>
          <a:pathLst>
            <a:path h="355879" w="59313">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ln>
      </xdr:spPr>
    </xdr:sp>
    <xdr:clientData/>
  </xdr:twoCellAnchor>
  <xdr:twoCellAnchor>
    <xdr:from>
      <xdr:col>1</xdr:col>
      <xdr:colOff>0</xdr:colOff>
      <xdr:row>17</xdr:row>
      <xdr:rowOff>57150</xdr:rowOff>
    </xdr:from>
    <xdr:to>
      <xdr:col>2</xdr:col>
      <xdr:colOff>0</xdr:colOff>
      <xdr:row>19</xdr:row>
      <xdr:rowOff>0</xdr:rowOff>
    </xdr:to>
    <xdr:sp>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42950" y="8220075"/>
          <a:ext cx="1171575" cy="552450"/>
        </a:xfrm>
        <a:prstGeom prst="triangle">
          <a:avLst>
            <a:gd name="adj" fmla="val 50000"/>
          </a:avLst>
        </a:prstGeom>
        <a:solidFill>
          <a:schemeClr val="accent5"/>
        </a:solidFill>
        <a:ln w="9525">
          <a:solidFill>
            <a:srgbClr val="000000"/>
          </a:solidFill>
          <a:miter lim="800000"/>
        </a:ln>
      </xdr:spPr>
    </xdr:sp>
    <xdr:clientData/>
  </xdr:twoCellAnchor>
  <xdr:twoCellAnchor>
    <xdr:from>
      <xdr:col>3</xdr:col>
      <xdr:colOff>0</xdr:colOff>
      <xdr:row>17</xdr:row>
      <xdr:rowOff>57150</xdr:rowOff>
    </xdr:from>
    <xdr:to>
      <xdr:col>4</xdr:col>
      <xdr:colOff>0</xdr:colOff>
      <xdr:row>18</xdr:row>
      <xdr:rowOff>190500</xdr:rowOff>
    </xdr:to>
    <xdr:sp>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657475" y="8220075"/>
          <a:ext cx="1171575" cy="552450"/>
        </a:xfrm>
        <a:prstGeom prst="triangle">
          <a:avLst>
            <a:gd name="adj" fmla="val 50000"/>
          </a:avLst>
        </a:prstGeom>
        <a:noFill/>
        <a:ln w="9525">
          <a:solidFill>
            <a:srgbClr val="000000"/>
          </a:solidFill>
          <a:miter lim="800000"/>
        </a:ln>
      </xdr:spPr>
    </xdr:sp>
    <xdr:clientData/>
  </xdr:twoCellAnchor>
  <xdr:twoCellAnchor>
    <xdr:from>
      <xdr:col>5</xdr:col>
      <xdr:colOff>0</xdr:colOff>
      <xdr:row>17</xdr:row>
      <xdr:rowOff>57150</xdr:rowOff>
    </xdr:from>
    <xdr:to>
      <xdr:col>6</xdr:col>
      <xdr:colOff>0</xdr:colOff>
      <xdr:row>18</xdr:row>
      <xdr:rowOff>190500</xdr:rowOff>
    </xdr:to>
    <xdr:sp>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695825" y="82200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7</xdr:col>
      <xdr:colOff>0</xdr:colOff>
      <xdr:row>17</xdr:row>
      <xdr:rowOff>57150</xdr:rowOff>
    </xdr:from>
    <xdr:to>
      <xdr:col>8</xdr:col>
      <xdr:colOff>0</xdr:colOff>
      <xdr:row>18</xdr:row>
      <xdr:rowOff>190500</xdr:rowOff>
    </xdr:to>
    <xdr:sp>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610350" y="82200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9</xdr:col>
      <xdr:colOff>0</xdr:colOff>
      <xdr:row>17</xdr:row>
      <xdr:rowOff>57150</xdr:rowOff>
    </xdr:from>
    <xdr:to>
      <xdr:col>10</xdr:col>
      <xdr:colOff>0</xdr:colOff>
      <xdr:row>18</xdr:row>
      <xdr:rowOff>190500</xdr:rowOff>
    </xdr:to>
    <xdr:sp>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8839200" y="8220075"/>
          <a:ext cx="1171575" cy="552450"/>
        </a:xfrm>
        <a:prstGeom prst="triangle">
          <a:avLst>
            <a:gd name="adj" fmla="val 50000"/>
          </a:avLst>
        </a:prstGeom>
        <a:noFill/>
        <a:ln w="9525">
          <a:solidFill>
            <a:srgbClr val="000000"/>
          </a:solidFill>
          <a:miter lim="800000"/>
        </a:ln>
      </xdr:spPr>
    </xdr:sp>
    <xdr:clientData/>
  </xdr:twoCellAnchor>
  <xdr:twoCellAnchor>
    <xdr:from>
      <xdr:col>11</xdr:col>
      <xdr:colOff>0</xdr:colOff>
      <xdr:row>17</xdr:row>
      <xdr:rowOff>57150</xdr:rowOff>
    </xdr:from>
    <xdr:to>
      <xdr:col>12</xdr:col>
      <xdr:colOff>0</xdr:colOff>
      <xdr:row>18</xdr:row>
      <xdr:rowOff>190500</xdr:rowOff>
    </xdr:to>
    <xdr:sp>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0753725" y="8220075"/>
          <a:ext cx="1171575" cy="552450"/>
        </a:xfrm>
        <a:prstGeom prst="triangle">
          <a:avLst>
            <a:gd name="adj" fmla="val 50000"/>
          </a:avLst>
        </a:prstGeom>
        <a:noFill/>
        <a:ln w="9525">
          <a:solidFill>
            <a:srgbClr val="000000"/>
          </a:solidFill>
          <a:miter lim="800000"/>
        </a:ln>
      </xdr:spPr>
    </xdr:sp>
    <xdr:clientData/>
  </xdr:twoCellAnchor>
  <xdr:twoCellAnchor>
    <xdr:from>
      <xdr:col>13</xdr:col>
      <xdr:colOff>0</xdr:colOff>
      <xdr:row>17</xdr:row>
      <xdr:rowOff>57150</xdr:rowOff>
    </xdr:from>
    <xdr:to>
      <xdr:col>14</xdr:col>
      <xdr:colOff>0</xdr:colOff>
      <xdr:row>18</xdr:row>
      <xdr:rowOff>190500</xdr:rowOff>
    </xdr:to>
    <xdr:sp>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2668250" y="82200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17</xdr:row>
      <xdr:rowOff>57150</xdr:rowOff>
    </xdr:from>
    <xdr:to>
      <xdr:col>16</xdr:col>
      <xdr:colOff>0</xdr:colOff>
      <xdr:row>18</xdr:row>
      <xdr:rowOff>190500</xdr:rowOff>
    </xdr:to>
    <xdr:sp>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4582775" y="8220075"/>
          <a:ext cx="1171575" cy="552450"/>
        </a:xfrm>
        <a:prstGeom prst="triangle">
          <a:avLst>
            <a:gd name="adj" fmla="val 50000"/>
          </a:avLst>
        </a:prstGeom>
        <a:noFill/>
        <a:ln w="9525">
          <a:solidFill>
            <a:srgbClr val="000000"/>
          </a:solidFill>
          <a:miter lim="800000"/>
        </a:ln>
      </xdr:spPr>
    </xdr:sp>
    <xdr:clientData/>
  </xdr:twoCellAnchor>
  <xdr:twoCellAnchor>
    <xdr:from>
      <xdr:col>17</xdr:col>
      <xdr:colOff>0</xdr:colOff>
      <xdr:row>17</xdr:row>
      <xdr:rowOff>57150</xdr:rowOff>
    </xdr:from>
    <xdr:to>
      <xdr:col>18</xdr:col>
      <xdr:colOff>0</xdr:colOff>
      <xdr:row>18</xdr:row>
      <xdr:rowOff>190500</xdr:rowOff>
    </xdr:to>
    <xdr:sp>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6878300" y="82200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17</xdr:row>
      <xdr:rowOff>57150</xdr:rowOff>
    </xdr:from>
    <xdr:to>
      <xdr:col>20</xdr:col>
      <xdr:colOff>0</xdr:colOff>
      <xdr:row>18</xdr:row>
      <xdr:rowOff>190500</xdr:rowOff>
    </xdr:to>
    <xdr:sp>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8992850" y="82200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17</xdr:row>
      <xdr:rowOff>57150</xdr:rowOff>
    </xdr:from>
    <xdr:to>
      <xdr:col>22</xdr:col>
      <xdr:colOff>0</xdr:colOff>
      <xdr:row>18</xdr:row>
      <xdr:rowOff>190500</xdr:rowOff>
    </xdr:to>
    <xdr:sp>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1459825" y="822007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17</xdr:row>
      <xdr:rowOff>57150</xdr:rowOff>
    </xdr:from>
    <xdr:to>
      <xdr:col>24</xdr:col>
      <xdr:colOff>0</xdr:colOff>
      <xdr:row>18</xdr:row>
      <xdr:rowOff>190500</xdr:rowOff>
    </xdr:to>
    <xdr:sp>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4279225" y="82200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17</xdr:row>
      <xdr:rowOff>57150</xdr:rowOff>
    </xdr:from>
    <xdr:to>
      <xdr:col>26</xdr:col>
      <xdr:colOff>0</xdr:colOff>
      <xdr:row>18</xdr:row>
      <xdr:rowOff>190500</xdr:rowOff>
    </xdr:to>
    <xdr:sp>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6317575" y="82200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17</xdr:row>
      <xdr:rowOff>57150</xdr:rowOff>
    </xdr:from>
    <xdr:to>
      <xdr:col>28</xdr:col>
      <xdr:colOff>0</xdr:colOff>
      <xdr:row>18</xdr:row>
      <xdr:rowOff>190500</xdr:rowOff>
    </xdr:to>
    <xdr:sp>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8232100" y="82200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17</xdr:row>
      <xdr:rowOff>57150</xdr:rowOff>
    </xdr:from>
    <xdr:to>
      <xdr:col>18</xdr:col>
      <xdr:colOff>0</xdr:colOff>
      <xdr:row>18</xdr:row>
      <xdr:rowOff>190500</xdr:rowOff>
    </xdr:to>
    <xdr:sp>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6878300" y="8220075"/>
          <a:ext cx="1171575"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8992850" y="8220075"/>
          <a:ext cx="1171575"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1459825" y="8220075"/>
          <a:ext cx="1543050"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4279225" y="8220075"/>
          <a:ext cx="1171575"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6317575" y="8220075"/>
          <a:ext cx="1171575" cy="552450"/>
        </a:xfrm>
        <a:prstGeom prst="triangle">
          <a:avLst>
            <a:gd name="adj" fmla="val 50000"/>
          </a:avLst>
        </a:prstGeom>
        <a:noFill/>
        <a:ln w="9525">
          <a:solidFill>
            <a:srgbClr val="000000"/>
          </a:solidFill>
          <a:miter lim="800000"/>
        </a:ln>
      </xdr:spPr>
    </xdr:sp>
    <xdr:clientData/>
  </xdr:twoCellAnchor>
  <xdr:twoCellAnchor>
    <xdr:from>
      <xdr:col>27</xdr:col>
      <xdr:colOff>0</xdr:colOff>
      <xdr:row>17</xdr:row>
      <xdr:rowOff>57150</xdr:rowOff>
    </xdr:from>
    <xdr:to>
      <xdr:col>28</xdr:col>
      <xdr:colOff>0</xdr:colOff>
      <xdr:row>18</xdr:row>
      <xdr:rowOff>190500</xdr:rowOff>
    </xdr:to>
    <xdr:sp>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8232100" y="8220075"/>
          <a:ext cx="1171575" cy="552450"/>
        </a:xfrm>
        <a:prstGeom prst="triangle">
          <a:avLst>
            <a:gd name="adj" fmla="val 50000"/>
          </a:avLst>
        </a:prstGeom>
        <a:noFill/>
        <a:ln w="9525">
          <a:solidFill>
            <a:srgbClr val="000000"/>
          </a:solidFill>
          <a:miter lim="800000"/>
        </a:ln>
      </xdr:spPr>
    </xdr:sp>
    <xdr:clientData/>
  </xdr:twoCellAnchor>
  <xdr:twoCellAnchor>
    <xdr:from>
      <xdr:col>15</xdr:col>
      <xdr:colOff>0</xdr:colOff>
      <xdr:row>17</xdr:row>
      <xdr:rowOff>57150</xdr:rowOff>
    </xdr:from>
    <xdr:to>
      <xdr:col>16</xdr:col>
      <xdr:colOff>0</xdr:colOff>
      <xdr:row>18</xdr:row>
      <xdr:rowOff>190500</xdr:rowOff>
    </xdr:to>
    <xdr:sp>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4582775" y="8220075"/>
          <a:ext cx="1171575" cy="552450"/>
        </a:xfrm>
        <a:prstGeom prst="triangle">
          <a:avLst>
            <a:gd name="adj" fmla="val 50000"/>
          </a:avLst>
        </a:prstGeom>
        <a:noFill/>
        <a:ln w="9525">
          <a:solidFill>
            <a:srgbClr val="000000"/>
          </a:solidFill>
          <a:miter lim="800000"/>
        </a:ln>
      </xdr:spPr>
    </xdr:sp>
    <xdr:clientData/>
  </xdr:twoCellAnchor>
  <xdr:twoCellAnchor>
    <xdr:from>
      <xdr:col>17</xdr:col>
      <xdr:colOff>0</xdr:colOff>
      <xdr:row>17</xdr:row>
      <xdr:rowOff>57150</xdr:rowOff>
    </xdr:from>
    <xdr:to>
      <xdr:col>18</xdr:col>
      <xdr:colOff>0</xdr:colOff>
      <xdr:row>18</xdr:row>
      <xdr:rowOff>190500</xdr:rowOff>
    </xdr:to>
    <xdr:sp>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6878300" y="8220075"/>
          <a:ext cx="1171575" cy="552450"/>
        </a:xfrm>
        <a:prstGeom prst="triangle">
          <a:avLst>
            <a:gd name="adj" fmla="val 50000"/>
          </a:avLst>
        </a:prstGeom>
        <a:noFill/>
        <a:ln w="9525">
          <a:solidFill>
            <a:srgbClr val="000000"/>
          </a:solidFill>
          <a:miter lim="800000"/>
        </a:ln>
      </xdr:spPr>
    </xdr:sp>
    <xdr:clientData/>
  </xdr:twoCellAnchor>
  <xdr:twoCellAnchor>
    <xdr:from>
      <xdr:col>19</xdr:col>
      <xdr:colOff>0</xdr:colOff>
      <xdr:row>17</xdr:row>
      <xdr:rowOff>57150</xdr:rowOff>
    </xdr:from>
    <xdr:to>
      <xdr:col>20</xdr:col>
      <xdr:colOff>0</xdr:colOff>
      <xdr:row>18</xdr:row>
      <xdr:rowOff>190500</xdr:rowOff>
    </xdr:to>
    <xdr:sp>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8992850" y="8220075"/>
          <a:ext cx="1171575" cy="552450"/>
        </a:xfrm>
        <a:prstGeom prst="triangle">
          <a:avLst>
            <a:gd name="adj" fmla="val 50000"/>
          </a:avLst>
        </a:prstGeom>
        <a:noFill/>
        <a:ln w="9525">
          <a:solidFill>
            <a:srgbClr val="000000"/>
          </a:solidFill>
          <a:miter lim="800000"/>
        </a:ln>
      </xdr:spPr>
    </xdr:sp>
    <xdr:clientData/>
  </xdr:twoCellAnchor>
  <xdr:twoCellAnchor>
    <xdr:from>
      <xdr:col>21</xdr:col>
      <xdr:colOff>0</xdr:colOff>
      <xdr:row>17</xdr:row>
      <xdr:rowOff>57150</xdr:rowOff>
    </xdr:from>
    <xdr:to>
      <xdr:col>22</xdr:col>
      <xdr:colOff>0</xdr:colOff>
      <xdr:row>18</xdr:row>
      <xdr:rowOff>190500</xdr:rowOff>
    </xdr:to>
    <xdr:sp>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1459825" y="8220075"/>
          <a:ext cx="1543050" cy="552450"/>
        </a:xfrm>
        <a:prstGeom prst="triangle">
          <a:avLst>
            <a:gd name="adj" fmla="val 50000"/>
          </a:avLst>
        </a:prstGeom>
        <a:noFill/>
        <a:ln w="9525">
          <a:solidFill>
            <a:srgbClr val="000000"/>
          </a:solidFill>
          <a:miter lim="800000"/>
        </a:ln>
      </xdr:spPr>
    </xdr:sp>
    <xdr:clientData/>
  </xdr:twoCellAnchor>
  <xdr:twoCellAnchor>
    <xdr:from>
      <xdr:col>23</xdr:col>
      <xdr:colOff>0</xdr:colOff>
      <xdr:row>17</xdr:row>
      <xdr:rowOff>57150</xdr:rowOff>
    </xdr:from>
    <xdr:to>
      <xdr:col>24</xdr:col>
      <xdr:colOff>0</xdr:colOff>
      <xdr:row>18</xdr:row>
      <xdr:rowOff>190500</xdr:rowOff>
    </xdr:to>
    <xdr:sp>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4279225" y="8220075"/>
          <a:ext cx="1171575" cy="552450"/>
        </a:xfrm>
        <a:prstGeom prst="triangle">
          <a:avLst>
            <a:gd name="adj" fmla="val 50000"/>
          </a:avLst>
        </a:prstGeom>
        <a:noFill/>
        <a:ln w="9525">
          <a:solidFill>
            <a:srgbClr val="000000"/>
          </a:solidFill>
          <a:miter lim="800000"/>
        </a:ln>
      </xdr:spPr>
    </xdr:sp>
    <xdr:clientData/>
  </xdr:twoCellAnchor>
  <xdr:twoCellAnchor>
    <xdr:from>
      <xdr:col>25</xdr:col>
      <xdr:colOff>0</xdr:colOff>
      <xdr:row>17</xdr:row>
      <xdr:rowOff>57150</xdr:rowOff>
    </xdr:from>
    <xdr:to>
      <xdr:col>26</xdr:col>
      <xdr:colOff>0</xdr:colOff>
      <xdr:row>18</xdr:row>
      <xdr:rowOff>190500</xdr:rowOff>
    </xdr:to>
    <xdr:sp>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6317575" y="8220075"/>
          <a:ext cx="1171575"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8232100" y="8220075"/>
          <a:ext cx="1171575" cy="552450"/>
        </a:xfrm>
        <a:prstGeom prst="triangle">
          <a:avLst>
            <a:gd name="adj" fmla="val 50000"/>
          </a:avLst>
        </a:prstGeom>
        <a:noFill/>
        <a:ln w="9525">
          <a:solidFill>
            <a:srgbClr val="000000"/>
          </a:solidFill>
          <a:miter lim="800000"/>
        </a:ln>
      </xdr:spPr>
    </xdr:sp>
    <xdr:clientData/>
  </xdr:twoCellAnchor>
  <xdr:twoCellAnchor>
    <xdr:from>
      <xdr:col>1</xdr:col>
      <xdr:colOff>0</xdr:colOff>
      <xdr:row>24</xdr:row>
      <xdr:rowOff>57150</xdr:rowOff>
    </xdr:from>
    <xdr:to>
      <xdr:col>2</xdr:col>
      <xdr:colOff>0</xdr:colOff>
      <xdr:row>25</xdr:row>
      <xdr:rowOff>190500</xdr:rowOff>
    </xdr:to>
    <xdr:sp>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42950" y="11458575"/>
          <a:ext cx="1171575" cy="523875"/>
        </a:xfrm>
        <a:prstGeom prst="triangle">
          <a:avLst>
            <a:gd name="adj" fmla="val 50000"/>
          </a:avLst>
        </a:prstGeom>
        <a:noFill/>
        <a:ln w="9525">
          <a:solidFill>
            <a:srgbClr val="000000"/>
          </a:solidFill>
          <a:miter lim="800000"/>
        </a:ln>
      </xdr:spPr>
    </xdr:sp>
    <xdr:clientData/>
  </xdr:twoCellAnchor>
  <xdr:twoCellAnchor>
    <xdr:from>
      <xdr:col>3</xdr:col>
      <xdr:colOff>0</xdr:colOff>
      <xdr:row>24</xdr:row>
      <xdr:rowOff>57150</xdr:rowOff>
    </xdr:from>
    <xdr:to>
      <xdr:col>4</xdr:col>
      <xdr:colOff>0</xdr:colOff>
      <xdr:row>25</xdr:row>
      <xdr:rowOff>190500</xdr:rowOff>
    </xdr:to>
    <xdr:sp>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657475" y="11458575"/>
          <a:ext cx="1171575" cy="523875"/>
        </a:xfrm>
        <a:prstGeom prst="triangle">
          <a:avLst>
            <a:gd name="adj" fmla="val 50000"/>
          </a:avLst>
        </a:prstGeom>
        <a:noFill/>
        <a:ln w="9525">
          <a:solidFill>
            <a:srgbClr val="000000"/>
          </a:solidFill>
          <a:miter lim="800000"/>
        </a:ln>
      </xdr:spPr>
    </xdr:sp>
    <xdr:clientData/>
  </xdr:twoCellAnchor>
  <xdr:twoCellAnchor>
    <xdr:from>
      <xdr:col>5</xdr:col>
      <xdr:colOff>0</xdr:colOff>
      <xdr:row>24</xdr:row>
      <xdr:rowOff>57150</xdr:rowOff>
    </xdr:from>
    <xdr:to>
      <xdr:col>6</xdr:col>
      <xdr:colOff>0</xdr:colOff>
      <xdr:row>25</xdr:row>
      <xdr:rowOff>190500</xdr:rowOff>
    </xdr:to>
    <xdr:sp>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695825" y="11458575"/>
          <a:ext cx="1171575" cy="523875"/>
        </a:xfrm>
        <a:prstGeom prst="triangle">
          <a:avLst>
            <a:gd name="adj" fmla="val 50000"/>
          </a:avLst>
        </a:prstGeom>
        <a:noFill/>
        <a:ln w="9525">
          <a:solidFill>
            <a:srgbClr val="000000"/>
          </a:solidFill>
          <a:miter lim="800000"/>
        </a:ln>
      </xdr:spPr>
    </xdr:sp>
    <xdr:clientData/>
  </xdr:twoCellAnchor>
  <xdr:twoCellAnchor>
    <xdr:from>
      <xdr:col>7</xdr:col>
      <xdr:colOff>0</xdr:colOff>
      <xdr:row>24</xdr:row>
      <xdr:rowOff>57150</xdr:rowOff>
    </xdr:from>
    <xdr:to>
      <xdr:col>8</xdr:col>
      <xdr:colOff>0</xdr:colOff>
      <xdr:row>25</xdr:row>
      <xdr:rowOff>190500</xdr:rowOff>
    </xdr:to>
    <xdr:sp>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610350" y="11458575"/>
          <a:ext cx="1171575" cy="523875"/>
        </a:xfrm>
        <a:prstGeom prst="triangle">
          <a:avLst>
            <a:gd name="adj" fmla="val 50000"/>
          </a:avLst>
        </a:prstGeom>
        <a:noFill/>
        <a:ln w="9525">
          <a:solidFill>
            <a:srgbClr val="000000"/>
          </a:solidFill>
          <a:miter lim="800000"/>
        </a:ln>
      </xdr:spPr>
    </xdr:sp>
    <xdr:clientData/>
  </xdr:twoCellAnchor>
  <xdr:twoCellAnchor>
    <xdr:from>
      <xdr:col>9</xdr:col>
      <xdr:colOff>0</xdr:colOff>
      <xdr:row>24</xdr:row>
      <xdr:rowOff>57150</xdr:rowOff>
    </xdr:from>
    <xdr:to>
      <xdr:col>10</xdr:col>
      <xdr:colOff>0</xdr:colOff>
      <xdr:row>25</xdr:row>
      <xdr:rowOff>190500</xdr:rowOff>
    </xdr:to>
    <xdr:sp>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8839200" y="11458575"/>
          <a:ext cx="1171575" cy="523875"/>
        </a:xfrm>
        <a:prstGeom prst="triangle">
          <a:avLst>
            <a:gd name="adj" fmla="val 50000"/>
          </a:avLst>
        </a:prstGeom>
        <a:noFill/>
        <a:ln w="9525">
          <a:solidFill>
            <a:srgbClr val="000000"/>
          </a:solidFill>
          <a:miter lim="800000"/>
        </a:ln>
      </xdr:spPr>
    </xdr:sp>
    <xdr:clientData/>
  </xdr:twoCellAnchor>
  <xdr:twoCellAnchor>
    <xdr:from>
      <xdr:col>11</xdr:col>
      <xdr:colOff>0</xdr:colOff>
      <xdr:row>24</xdr:row>
      <xdr:rowOff>57150</xdr:rowOff>
    </xdr:from>
    <xdr:to>
      <xdr:col>12</xdr:col>
      <xdr:colOff>0</xdr:colOff>
      <xdr:row>25</xdr:row>
      <xdr:rowOff>190500</xdr:rowOff>
    </xdr:to>
    <xdr:sp>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0753725" y="11458575"/>
          <a:ext cx="1171575" cy="523875"/>
        </a:xfrm>
        <a:prstGeom prst="triangle">
          <a:avLst>
            <a:gd name="adj" fmla="val 50000"/>
          </a:avLst>
        </a:prstGeom>
        <a:noFill/>
        <a:ln w="9525">
          <a:solidFill>
            <a:srgbClr val="000000"/>
          </a:solidFill>
          <a:miter lim="800000"/>
        </a:ln>
      </xdr:spPr>
    </xdr:sp>
    <xdr:clientData/>
  </xdr:twoCellAnchor>
  <xdr:twoCellAnchor>
    <xdr:from>
      <xdr:col>13</xdr:col>
      <xdr:colOff>0</xdr:colOff>
      <xdr:row>24</xdr:row>
      <xdr:rowOff>57150</xdr:rowOff>
    </xdr:from>
    <xdr:to>
      <xdr:col>14</xdr:col>
      <xdr:colOff>0</xdr:colOff>
      <xdr:row>25</xdr:row>
      <xdr:rowOff>190500</xdr:rowOff>
    </xdr:to>
    <xdr:sp>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2668250" y="11458575"/>
          <a:ext cx="1171575" cy="523875"/>
        </a:xfrm>
        <a:prstGeom prst="triangle">
          <a:avLst>
            <a:gd name="adj" fmla="val 50000"/>
          </a:avLst>
        </a:prstGeom>
        <a:noFill/>
        <a:ln w="9525">
          <a:solidFill>
            <a:srgbClr val="000000"/>
          </a:solidFill>
          <a:miter lim="800000"/>
        </a:ln>
      </xdr:spPr>
    </xdr:sp>
    <xdr:clientData/>
  </xdr:twoCellAnchor>
  <xdr:twoCellAnchor>
    <xdr:from>
      <xdr:col>15</xdr:col>
      <xdr:colOff>0</xdr:colOff>
      <xdr:row>24</xdr:row>
      <xdr:rowOff>57150</xdr:rowOff>
    </xdr:from>
    <xdr:to>
      <xdr:col>16</xdr:col>
      <xdr:colOff>0</xdr:colOff>
      <xdr:row>25</xdr:row>
      <xdr:rowOff>190500</xdr:rowOff>
    </xdr:to>
    <xdr:sp>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4582775" y="11458575"/>
          <a:ext cx="1171575" cy="523875"/>
        </a:xfrm>
        <a:prstGeom prst="triangle">
          <a:avLst>
            <a:gd name="adj" fmla="val 50000"/>
          </a:avLst>
        </a:prstGeom>
        <a:noFill/>
        <a:ln w="9525">
          <a:solidFill>
            <a:srgbClr val="000000"/>
          </a:solidFill>
          <a:miter lim="800000"/>
        </a:ln>
      </xdr:spPr>
    </xdr:sp>
    <xdr:clientData/>
  </xdr:twoCellAnchor>
  <xdr:twoCellAnchor>
    <xdr:from>
      <xdr:col>17</xdr:col>
      <xdr:colOff>0</xdr:colOff>
      <xdr:row>24</xdr:row>
      <xdr:rowOff>57150</xdr:rowOff>
    </xdr:from>
    <xdr:to>
      <xdr:col>18</xdr:col>
      <xdr:colOff>0</xdr:colOff>
      <xdr:row>25</xdr:row>
      <xdr:rowOff>190500</xdr:rowOff>
    </xdr:to>
    <xdr:sp>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6878300" y="11458575"/>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24</xdr:row>
      <xdr:rowOff>57150</xdr:rowOff>
    </xdr:from>
    <xdr:to>
      <xdr:col>20</xdr:col>
      <xdr:colOff>0</xdr:colOff>
      <xdr:row>25</xdr:row>
      <xdr:rowOff>190500</xdr:rowOff>
    </xdr:to>
    <xdr:sp>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8992850" y="11458575"/>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24</xdr:row>
      <xdr:rowOff>57150</xdr:rowOff>
    </xdr:from>
    <xdr:to>
      <xdr:col>22</xdr:col>
      <xdr:colOff>0</xdr:colOff>
      <xdr:row>25</xdr:row>
      <xdr:rowOff>190500</xdr:rowOff>
    </xdr:to>
    <xdr:sp>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1459825" y="11458575"/>
          <a:ext cx="1543050" cy="523875"/>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24</xdr:row>
      <xdr:rowOff>57150</xdr:rowOff>
    </xdr:from>
    <xdr:to>
      <xdr:col>24</xdr:col>
      <xdr:colOff>0</xdr:colOff>
      <xdr:row>25</xdr:row>
      <xdr:rowOff>190500</xdr:rowOff>
    </xdr:to>
    <xdr:sp>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4279225" y="11458575"/>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24</xdr:row>
      <xdr:rowOff>57150</xdr:rowOff>
    </xdr:from>
    <xdr:to>
      <xdr:col>26</xdr:col>
      <xdr:colOff>0</xdr:colOff>
      <xdr:row>25</xdr:row>
      <xdr:rowOff>190500</xdr:rowOff>
    </xdr:to>
    <xdr:sp>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6317575" y="11458575"/>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24</xdr:row>
      <xdr:rowOff>57150</xdr:rowOff>
    </xdr:from>
    <xdr:to>
      <xdr:col>28</xdr:col>
      <xdr:colOff>0</xdr:colOff>
      <xdr:row>25</xdr:row>
      <xdr:rowOff>190500</xdr:rowOff>
    </xdr:to>
    <xdr:sp>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8232100" y="11458575"/>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24</xdr:row>
      <xdr:rowOff>57150</xdr:rowOff>
    </xdr:from>
    <xdr:to>
      <xdr:col>18</xdr:col>
      <xdr:colOff>0</xdr:colOff>
      <xdr:row>25</xdr:row>
      <xdr:rowOff>190500</xdr:rowOff>
    </xdr:to>
    <xdr:sp>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6878300" y="11458575"/>
          <a:ext cx="1171575" cy="523875"/>
        </a:xfrm>
        <a:prstGeom prst="triangle">
          <a:avLst>
            <a:gd name="adj" fmla="val 50000"/>
          </a:avLst>
        </a:prstGeom>
        <a:noFill/>
        <a:ln w="9525">
          <a:solidFill>
            <a:srgbClr val="000000"/>
          </a:solidFill>
          <a:miter lim="800000"/>
        </a:ln>
      </xdr:spPr>
    </xdr:sp>
    <xdr:clientData/>
  </xdr:twoCellAnchor>
  <xdr:twoCellAnchor>
    <xdr:from>
      <xdr:col>19</xdr:col>
      <xdr:colOff>0</xdr:colOff>
      <xdr:row>24</xdr:row>
      <xdr:rowOff>57150</xdr:rowOff>
    </xdr:from>
    <xdr:to>
      <xdr:col>20</xdr:col>
      <xdr:colOff>0</xdr:colOff>
      <xdr:row>25</xdr:row>
      <xdr:rowOff>190500</xdr:rowOff>
    </xdr:to>
    <xdr:sp>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8992850" y="11458575"/>
          <a:ext cx="1171575" cy="523875"/>
        </a:xfrm>
        <a:prstGeom prst="triangle">
          <a:avLst>
            <a:gd name="adj" fmla="val 50000"/>
          </a:avLst>
        </a:prstGeom>
        <a:noFill/>
        <a:ln w="9525">
          <a:solidFill>
            <a:srgbClr val="000000"/>
          </a:solidFill>
          <a:miter lim="800000"/>
        </a:ln>
      </xdr:spPr>
    </xdr:sp>
    <xdr:clientData/>
  </xdr:twoCellAnchor>
  <xdr:twoCellAnchor>
    <xdr:from>
      <xdr:col>21</xdr:col>
      <xdr:colOff>0</xdr:colOff>
      <xdr:row>24</xdr:row>
      <xdr:rowOff>57150</xdr:rowOff>
    </xdr:from>
    <xdr:to>
      <xdr:col>22</xdr:col>
      <xdr:colOff>0</xdr:colOff>
      <xdr:row>25</xdr:row>
      <xdr:rowOff>190500</xdr:rowOff>
    </xdr:to>
    <xdr:sp>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1459825" y="11458575"/>
          <a:ext cx="1543050" cy="523875"/>
        </a:xfrm>
        <a:prstGeom prst="triangle">
          <a:avLst>
            <a:gd name="adj" fmla="val 50000"/>
          </a:avLst>
        </a:prstGeom>
        <a:noFill/>
        <a:ln w="9525">
          <a:solidFill>
            <a:srgbClr val="000000"/>
          </a:solidFill>
          <a:miter lim="800000"/>
        </a:ln>
      </xdr:spPr>
    </xdr:sp>
    <xdr:clientData/>
  </xdr:twoCellAnchor>
  <xdr:twoCellAnchor>
    <xdr:from>
      <xdr:col>23</xdr:col>
      <xdr:colOff>0</xdr:colOff>
      <xdr:row>24</xdr:row>
      <xdr:rowOff>57150</xdr:rowOff>
    </xdr:from>
    <xdr:to>
      <xdr:col>24</xdr:col>
      <xdr:colOff>0</xdr:colOff>
      <xdr:row>25</xdr:row>
      <xdr:rowOff>190500</xdr:rowOff>
    </xdr:to>
    <xdr:sp>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4279225" y="11458575"/>
          <a:ext cx="1171575" cy="523875"/>
        </a:xfrm>
        <a:prstGeom prst="triangle">
          <a:avLst>
            <a:gd name="adj" fmla="val 50000"/>
          </a:avLst>
        </a:prstGeom>
        <a:noFill/>
        <a:ln w="9525">
          <a:solidFill>
            <a:srgbClr val="000000"/>
          </a:solidFill>
          <a:miter lim="800000"/>
        </a:ln>
      </xdr:spPr>
    </xdr:sp>
    <xdr:clientData/>
  </xdr:twoCellAnchor>
  <xdr:twoCellAnchor>
    <xdr:from>
      <xdr:col>25</xdr:col>
      <xdr:colOff>0</xdr:colOff>
      <xdr:row>24</xdr:row>
      <xdr:rowOff>57150</xdr:rowOff>
    </xdr:from>
    <xdr:to>
      <xdr:col>26</xdr:col>
      <xdr:colOff>0</xdr:colOff>
      <xdr:row>25</xdr:row>
      <xdr:rowOff>190500</xdr:rowOff>
    </xdr:to>
    <xdr:sp>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6317575" y="11458575"/>
          <a:ext cx="1171575" cy="523875"/>
        </a:xfrm>
        <a:prstGeom prst="triangle">
          <a:avLst>
            <a:gd name="adj" fmla="val 50000"/>
          </a:avLst>
        </a:prstGeom>
        <a:noFill/>
        <a:ln w="9525">
          <a:solidFill>
            <a:srgbClr val="000000"/>
          </a:solidFill>
          <a:miter lim="800000"/>
        </a:ln>
      </xdr:spPr>
    </xdr:sp>
    <xdr:clientData/>
  </xdr:twoCellAnchor>
  <xdr:twoCellAnchor>
    <xdr:from>
      <xdr:col>27</xdr:col>
      <xdr:colOff>0</xdr:colOff>
      <xdr:row>24</xdr:row>
      <xdr:rowOff>57150</xdr:rowOff>
    </xdr:from>
    <xdr:to>
      <xdr:col>28</xdr:col>
      <xdr:colOff>0</xdr:colOff>
      <xdr:row>25</xdr:row>
      <xdr:rowOff>190500</xdr:rowOff>
    </xdr:to>
    <xdr:sp>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8232100" y="11458575"/>
          <a:ext cx="1171575" cy="523875"/>
        </a:xfrm>
        <a:prstGeom prst="triangle">
          <a:avLst>
            <a:gd name="adj" fmla="val 50000"/>
          </a:avLst>
        </a:prstGeom>
        <a:noFill/>
        <a:ln w="9525">
          <a:solidFill>
            <a:srgbClr val="000000"/>
          </a:solidFill>
          <a:miter lim="800000"/>
        </a:ln>
      </xdr:spPr>
    </xdr:sp>
    <xdr:clientData/>
  </xdr:twoCellAnchor>
  <xdr:twoCellAnchor>
    <xdr:from>
      <xdr:col>15</xdr:col>
      <xdr:colOff>0</xdr:colOff>
      <xdr:row>24</xdr:row>
      <xdr:rowOff>57150</xdr:rowOff>
    </xdr:from>
    <xdr:to>
      <xdr:col>16</xdr:col>
      <xdr:colOff>0</xdr:colOff>
      <xdr:row>25</xdr:row>
      <xdr:rowOff>190500</xdr:rowOff>
    </xdr:to>
    <xdr:sp>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4582775" y="11458575"/>
          <a:ext cx="1171575" cy="523875"/>
        </a:xfrm>
        <a:prstGeom prst="triangle">
          <a:avLst>
            <a:gd name="adj" fmla="val 50000"/>
          </a:avLst>
        </a:prstGeom>
        <a:noFill/>
        <a:ln w="9525">
          <a:solidFill>
            <a:srgbClr val="000000"/>
          </a:solidFill>
          <a:miter lim="800000"/>
        </a:ln>
      </xdr:spPr>
    </xdr:sp>
    <xdr:clientData/>
  </xdr:twoCellAnchor>
  <xdr:twoCellAnchor>
    <xdr:from>
      <xdr:col>17</xdr:col>
      <xdr:colOff>0</xdr:colOff>
      <xdr:row>24</xdr:row>
      <xdr:rowOff>57150</xdr:rowOff>
    </xdr:from>
    <xdr:to>
      <xdr:col>18</xdr:col>
      <xdr:colOff>0</xdr:colOff>
      <xdr:row>25</xdr:row>
      <xdr:rowOff>190500</xdr:rowOff>
    </xdr:to>
    <xdr:sp>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6878300" y="11458575"/>
          <a:ext cx="1171575" cy="523875"/>
        </a:xfrm>
        <a:prstGeom prst="triangle">
          <a:avLst>
            <a:gd name="adj" fmla="val 50000"/>
          </a:avLst>
        </a:prstGeom>
        <a:noFill/>
        <a:ln w="9525">
          <a:solidFill>
            <a:srgbClr val="000000"/>
          </a:solidFill>
          <a:miter lim="800000"/>
        </a:ln>
      </xdr:spPr>
    </xdr:sp>
    <xdr:clientData/>
  </xdr:twoCellAnchor>
  <xdr:twoCellAnchor>
    <xdr:from>
      <xdr:col>19</xdr:col>
      <xdr:colOff>0</xdr:colOff>
      <xdr:row>24</xdr:row>
      <xdr:rowOff>57150</xdr:rowOff>
    </xdr:from>
    <xdr:to>
      <xdr:col>20</xdr:col>
      <xdr:colOff>0</xdr:colOff>
      <xdr:row>25</xdr:row>
      <xdr:rowOff>190500</xdr:rowOff>
    </xdr:to>
    <xdr:sp>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8992850" y="11458575"/>
          <a:ext cx="1171575" cy="523875"/>
        </a:xfrm>
        <a:prstGeom prst="triangle">
          <a:avLst>
            <a:gd name="adj" fmla="val 50000"/>
          </a:avLst>
        </a:prstGeom>
        <a:noFill/>
        <a:ln w="9525">
          <a:solidFill>
            <a:srgbClr val="000000"/>
          </a:solidFill>
          <a:miter lim="800000"/>
        </a:ln>
      </xdr:spPr>
    </xdr:sp>
    <xdr:clientData/>
  </xdr:twoCellAnchor>
  <xdr:twoCellAnchor>
    <xdr:from>
      <xdr:col>21</xdr:col>
      <xdr:colOff>0</xdr:colOff>
      <xdr:row>24</xdr:row>
      <xdr:rowOff>57150</xdr:rowOff>
    </xdr:from>
    <xdr:to>
      <xdr:col>22</xdr:col>
      <xdr:colOff>0</xdr:colOff>
      <xdr:row>25</xdr:row>
      <xdr:rowOff>190500</xdr:rowOff>
    </xdr:to>
    <xdr:sp>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1459825" y="11458575"/>
          <a:ext cx="1543050" cy="523875"/>
        </a:xfrm>
        <a:prstGeom prst="triangle">
          <a:avLst>
            <a:gd name="adj" fmla="val 50000"/>
          </a:avLst>
        </a:prstGeom>
        <a:noFill/>
        <a:ln w="9525">
          <a:solidFill>
            <a:srgbClr val="000000"/>
          </a:solidFill>
          <a:miter lim="800000"/>
        </a:ln>
      </xdr:spPr>
    </xdr:sp>
    <xdr:clientData/>
  </xdr:twoCellAnchor>
  <xdr:twoCellAnchor>
    <xdr:from>
      <xdr:col>23</xdr:col>
      <xdr:colOff>0</xdr:colOff>
      <xdr:row>24</xdr:row>
      <xdr:rowOff>57150</xdr:rowOff>
    </xdr:from>
    <xdr:to>
      <xdr:col>24</xdr:col>
      <xdr:colOff>0</xdr:colOff>
      <xdr:row>25</xdr:row>
      <xdr:rowOff>190500</xdr:rowOff>
    </xdr:to>
    <xdr:sp>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4279225" y="11458575"/>
          <a:ext cx="1171575" cy="523875"/>
        </a:xfrm>
        <a:prstGeom prst="triangle">
          <a:avLst>
            <a:gd name="adj" fmla="val 50000"/>
          </a:avLst>
        </a:prstGeom>
        <a:noFill/>
        <a:ln w="9525">
          <a:solidFill>
            <a:srgbClr val="000000"/>
          </a:solidFill>
          <a:miter lim="800000"/>
        </a:ln>
      </xdr:spPr>
    </xdr:sp>
    <xdr:clientData/>
  </xdr:twoCellAnchor>
  <xdr:twoCellAnchor>
    <xdr:from>
      <xdr:col>25</xdr:col>
      <xdr:colOff>0</xdr:colOff>
      <xdr:row>24</xdr:row>
      <xdr:rowOff>57150</xdr:rowOff>
    </xdr:from>
    <xdr:to>
      <xdr:col>26</xdr:col>
      <xdr:colOff>0</xdr:colOff>
      <xdr:row>25</xdr:row>
      <xdr:rowOff>190500</xdr:rowOff>
    </xdr:to>
    <xdr:sp>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6317575" y="11458575"/>
          <a:ext cx="1171575" cy="523875"/>
        </a:xfrm>
        <a:prstGeom prst="triangle">
          <a:avLst>
            <a:gd name="adj" fmla="val 50000"/>
          </a:avLst>
        </a:prstGeom>
        <a:noFill/>
        <a:ln w="9525">
          <a:solidFill>
            <a:srgbClr val="000000"/>
          </a:solidFill>
          <a:miter lim="800000"/>
        </a:ln>
      </xdr:spPr>
    </xdr:sp>
    <xdr:clientData/>
  </xdr:twoCellAnchor>
  <xdr:twoCellAnchor>
    <xdr:from>
      <xdr:col>27</xdr:col>
      <xdr:colOff>0</xdr:colOff>
      <xdr:row>24</xdr:row>
      <xdr:rowOff>57150</xdr:rowOff>
    </xdr:from>
    <xdr:to>
      <xdr:col>28</xdr:col>
      <xdr:colOff>0</xdr:colOff>
      <xdr:row>25</xdr:row>
      <xdr:rowOff>190500</xdr:rowOff>
    </xdr:to>
    <xdr:sp>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8232100" y="11458575"/>
          <a:ext cx="1171575" cy="523875"/>
        </a:xfrm>
        <a:prstGeom prst="triangle">
          <a:avLst>
            <a:gd name="adj" fmla="val 50000"/>
          </a:avLst>
        </a:prstGeom>
        <a:noFill/>
        <a:ln w="9525">
          <a:solidFill>
            <a:srgbClr val="000000"/>
          </a:solidFill>
          <a:miter lim="800000"/>
        </a:ln>
      </xdr:spPr>
    </xdr:sp>
    <xdr:clientData/>
  </xdr:twoCellAnchor>
  <xdr:twoCellAnchor>
    <xdr:from>
      <xdr:col>1</xdr:col>
      <xdr:colOff>0</xdr:colOff>
      <xdr:row>31</xdr:row>
      <xdr:rowOff>57150</xdr:rowOff>
    </xdr:from>
    <xdr:to>
      <xdr:col>2</xdr:col>
      <xdr:colOff>0</xdr:colOff>
      <xdr:row>32</xdr:row>
      <xdr:rowOff>190500</xdr:rowOff>
    </xdr:to>
    <xdr:sp>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42950" y="14801850"/>
          <a:ext cx="1171575" cy="552450"/>
        </a:xfrm>
        <a:prstGeom prst="triangle">
          <a:avLst>
            <a:gd name="adj" fmla="val 50000"/>
          </a:avLst>
        </a:prstGeom>
        <a:noFill/>
        <a:ln w="9525">
          <a:solidFill>
            <a:srgbClr val="000000"/>
          </a:solidFill>
          <a:miter lim="800000"/>
        </a:ln>
      </xdr:spPr>
    </xdr:sp>
    <xdr:clientData/>
  </xdr:twoCellAnchor>
  <xdr:twoCellAnchor>
    <xdr:from>
      <xdr:col>5</xdr:col>
      <xdr:colOff>0</xdr:colOff>
      <xdr:row>31</xdr:row>
      <xdr:rowOff>57150</xdr:rowOff>
    </xdr:from>
    <xdr:to>
      <xdr:col>6</xdr:col>
      <xdr:colOff>0</xdr:colOff>
      <xdr:row>32</xdr:row>
      <xdr:rowOff>190500</xdr:rowOff>
    </xdr:to>
    <xdr:sp>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695825" y="14801850"/>
          <a:ext cx="1171575" cy="552450"/>
        </a:xfrm>
        <a:prstGeom prst="triangle">
          <a:avLst>
            <a:gd name="adj" fmla="val 50000"/>
          </a:avLst>
        </a:prstGeom>
        <a:noFill/>
        <a:ln w="9525">
          <a:solidFill>
            <a:srgbClr val="000000"/>
          </a:solidFill>
          <a:miter lim="800000"/>
        </a:ln>
      </xdr:spPr>
    </xdr:sp>
    <xdr:clientData/>
  </xdr:twoCellAnchor>
  <xdr:twoCellAnchor>
    <xdr:from>
      <xdr:col>7</xdr:col>
      <xdr:colOff>0</xdr:colOff>
      <xdr:row>31</xdr:row>
      <xdr:rowOff>57150</xdr:rowOff>
    </xdr:from>
    <xdr:to>
      <xdr:col>8</xdr:col>
      <xdr:colOff>0</xdr:colOff>
      <xdr:row>32</xdr:row>
      <xdr:rowOff>190500</xdr:rowOff>
    </xdr:to>
    <xdr:sp>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610350" y="14801850"/>
          <a:ext cx="1171575" cy="552450"/>
        </a:xfrm>
        <a:prstGeom prst="triangle">
          <a:avLst>
            <a:gd name="adj" fmla="val 50000"/>
          </a:avLst>
        </a:prstGeom>
        <a:noFill/>
        <a:ln w="9525">
          <a:solidFill>
            <a:srgbClr val="000000"/>
          </a:solidFill>
          <a:miter lim="800000"/>
        </a:ln>
      </xdr:spPr>
    </xdr:sp>
    <xdr:clientData/>
  </xdr:twoCellAnchor>
  <xdr:twoCellAnchor>
    <xdr:from>
      <xdr:col>9</xdr:col>
      <xdr:colOff>0</xdr:colOff>
      <xdr:row>31</xdr:row>
      <xdr:rowOff>57150</xdr:rowOff>
    </xdr:from>
    <xdr:to>
      <xdr:col>10</xdr:col>
      <xdr:colOff>0</xdr:colOff>
      <xdr:row>32</xdr:row>
      <xdr:rowOff>190500</xdr:rowOff>
    </xdr:to>
    <xdr:sp>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8839200" y="14801850"/>
          <a:ext cx="1171575" cy="552450"/>
        </a:xfrm>
        <a:prstGeom prst="triangle">
          <a:avLst>
            <a:gd name="adj" fmla="val 50000"/>
          </a:avLst>
        </a:prstGeom>
        <a:noFill/>
        <a:ln w="9525">
          <a:solidFill>
            <a:srgbClr val="000000"/>
          </a:solidFill>
          <a:miter lim="800000"/>
        </a:ln>
      </xdr:spPr>
    </xdr:sp>
    <xdr:clientData/>
  </xdr:twoCellAnchor>
  <xdr:twoCellAnchor>
    <xdr:from>
      <xdr:col>11</xdr:col>
      <xdr:colOff>0</xdr:colOff>
      <xdr:row>31</xdr:row>
      <xdr:rowOff>57150</xdr:rowOff>
    </xdr:from>
    <xdr:to>
      <xdr:col>12</xdr:col>
      <xdr:colOff>0</xdr:colOff>
      <xdr:row>32</xdr:row>
      <xdr:rowOff>190500</xdr:rowOff>
    </xdr:to>
    <xdr:sp>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0753725" y="14801850"/>
          <a:ext cx="1171575" cy="552450"/>
        </a:xfrm>
        <a:prstGeom prst="triangle">
          <a:avLst>
            <a:gd name="adj" fmla="val 50000"/>
          </a:avLst>
        </a:prstGeom>
        <a:noFill/>
        <a:ln w="9525">
          <a:solidFill>
            <a:srgbClr val="000000"/>
          </a:solidFill>
          <a:miter lim="800000"/>
        </a:ln>
      </xdr:spPr>
    </xdr:sp>
    <xdr:clientData/>
  </xdr:twoCellAnchor>
  <xdr:twoCellAnchor>
    <xdr:from>
      <xdr:col>13</xdr:col>
      <xdr:colOff>0</xdr:colOff>
      <xdr:row>31</xdr:row>
      <xdr:rowOff>57150</xdr:rowOff>
    </xdr:from>
    <xdr:to>
      <xdr:col>14</xdr:col>
      <xdr:colOff>0</xdr:colOff>
      <xdr:row>32</xdr:row>
      <xdr:rowOff>190500</xdr:rowOff>
    </xdr:to>
    <xdr:sp>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2668250" y="14801850"/>
          <a:ext cx="1171575" cy="552450"/>
        </a:xfrm>
        <a:prstGeom prst="triangle">
          <a:avLst>
            <a:gd name="adj" fmla="val 50000"/>
          </a:avLst>
        </a:prstGeom>
        <a:noFill/>
        <a:ln w="9525">
          <a:solidFill>
            <a:srgbClr val="000000"/>
          </a:solidFill>
          <a:miter lim="800000"/>
        </a:ln>
      </xdr:spPr>
    </xdr:sp>
    <xdr:clientData/>
  </xdr:twoCellAnchor>
  <xdr:twoCellAnchor>
    <xdr:from>
      <xdr:col>15</xdr:col>
      <xdr:colOff>0</xdr:colOff>
      <xdr:row>31</xdr:row>
      <xdr:rowOff>57150</xdr:rowOff>
    </xdr:from>
    <xdr:to>
      <xdr:col>16</xdr:col>
      <xdr:colOff>0</xdr:colOff>
      <xdr:row>32</xdr:row>
      <xdr:rowOff>190500</xdr:rowOff>
    </xdr:to>
    <xdr:sp>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4582775" y="14801850"/>
          <a:ext cx="1171575"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6878300" y="148018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31</xdr:row>
      <xdr:rowOff>57150</xdr:rowOff>
    </xdr:from>
    <xdr:to>
      <xdr:col>20</xdr:col>
      <xdr:colOff>0</xdr:colOff>
      <xdr:row>32</xdr:row>
      <xdr:rowOff>190500</xdr:rowOff>
    </xdr:to>
    <xdr:sp>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8992850" y="148018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31</xdr:row>
      <xdr:rowOff>57150</xdr:rowOff>
    </xdr:from>
    <xdr:to>
      <xdr:col>22</xdr:col>
      <xdr:colOff>0</xdr:colOff>
      <xdr:row>32</xdr:row>
      <xdr:rowOff>190500</xdr:rowOff>
    </xdr:to>
    <xdr:sp>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1459825" y="14801850"/>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31</xdr:row>
      <xdr:rowOff>57150</xdr:rowOff>
    </xdr:from>
    <xdr:to>
      <xdr:col>24</xdr:col>
      <xdr:colOff>0</xdr:colOff>
      <xdr:row>32</xdr:row>
      <xdr:rowOff>190500</xdr:rowOff>
    </xdr:to>
    <xdr:sp>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4279225" y="148018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31</xdr:row>
      <xdr:rowOff>57150</xdr:rowOff>
    </xdr:from>
    <xdr:to>
      <xdr:col>26</xdr:col>
      <xdr:colOff>0</xdr:colOff>
      <xdr:row>32</xdr:row>
      <xdr:rowOff>190500</xdr:rowOff>
    </xdr:to>
    <xdr:sp>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6317575" y="148018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31</xdr:row>
      <xdr:rowOff>57150</xdr:rowOff>
    </xdr:from>
    <xdr:to>
      <xdr:col>28</xdr:col>
      <xdr:colOff>0</xdr:colOff>
      <xdr:row>32</xdr:row>
      <xdr:rowOff>190500</xdr:rowOff>
    </xdr:to>
    <xdr:sp>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8232100" y="148018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31</xdr:row>
      <xdr:rowOff>57150</xdr:rowOff>
    </xdr:from>
    <xdr:to>
      <xdr:col>18</xdr:col>
      <xdr:colOff>0</xdr:colOff>
      <xdr:row>32</xdr:row>
      <xdr:rowOff>190500</xdr:rowOff>
    </xdr:to>
    <xdr:sp>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6878300" y="14801850"/>
          <a:ext cx="1171575"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8992850" y="14801850"/>
          <a:ext cx="1171575"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1459825" y="14801850"/>
          <a:ext cx="1543050"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4279225" y="148018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31</xdr:row>
      <xdr:rowOff>57150</xdr:rowOff>
    </xdr:from>
    <xdr:to>
      <xdr:col>26</xdr:col>
      <xdr:colOff>0</xdr:colOff>
      <xdr:row>32</xdr:row>
      <xdr:rowOff>190500</xdr:rowOff>
    </xdr:to>
    <xdr:sp>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6317575" y="148018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31</xdr:row>
      <xdr:rowOff>57150</xdr:rowOff>
    </xdr:from>
    <xdr:to>
      <xdr:col>28</xdr:col>
      <xdr:colOff>0</xdr:colOff>
      <xdr:row>32</xdr:row>
      <xdr:rowOff>190500</xdr:rowOff>
    </xdr:to>
    <xdr:sp>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8232100" y="14801850"/>
          <a:ext cx="1171575"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4582775" y="14801850"/>
          <a:ext cx="1171575" cy="552450"/>
        </a:xfrm>
        <a:prstGeom prst="triangle">
          <a:avLst>
            <a:gd name="adj" fmla="val 50000"/>
          </a:avLst>
        </a:prstGeom>
        <a:noFill/>
        <a:ln w="9525">
          <a:solidFill>
            <a:srgbClr val="000000"/>
          </a:solidFill>
          <a:miter lim="800000"/>
        </a:ln>
      </xdr:spPr>
    </xdr:sp>
    <xdr:clientData/>
  </xdr:twoCellAnchor>
  <xdr:twoCellAnchor>
    <xdr:from>
      <xdr:col>17</xdr:col>
      <xdr:colOff>0</xdr:colOff>
      <xdr:row>31</xdr:row>
      <xdr:rowOff>57150</xdr:rowOff>
    </xdr:from>
    <xdr:to>
      <xdr:col>18</xdr:col>
      <xdr:colOff>0</xdr:colOff>
      <xdr:row>32</xdr:row>
      <xdr:rowOff>190500</xdr:rowOff>
    </xdr:to>
    <xdr:sp>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6878300" y="14801850"/>
          <a:ext cx="1171575" cy="552450"/>
        </a:xfrm>
        <a:prstGeom prst="triangle">
          <a:avLst>
            <a:gd name="adj" fmla="val 50000"/>
          </a:avLst>
        </a:prstGeom>
        <a:noFill/>
        <a:ln w="9525">
          <a:solidFill>
            <a:srgbClr val="000000"/>
          </a:solidFill>
          <a:miter lim="800000"/>
        </a:ln>
      </xdr:spPr>
    </xdr:sp>
    <xdr:clientData/>
  </xdr:twoCellAnchor>
  <xdr:twoCellAnchor>
    <xdr:from>
      <xdr:col>19</xdr:col>
      <xdr:colOff>0</xdr:colOff>
      <xdr:row>31</xdr:row>
      <xdr:rowOff>57150</xdr:rowOff>
    </xdr:from>
    <xdr:to>
      <xdr:col>20</xdr:col>
      <xdr:colOff>0</xdr:colOff>
      <xdr:row>32</xdr:row>
      <xdr:rowOff>190500</xdr:rowOff>
    </xdr:to>
    <xdr:sp>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8992850" y="14801850"/>
          <a:ext cx="1171575" cy="552450"/>
        </a:xfrm>
        <a:prstGeom prst="triangle">
          <a:avLst>
            <a:gd name="adj" fmla="val 50000"/>
          </a:avLst>
        </a:prstGeom>
        <a:noFill/>
        <a:ln w="9525">
          <a:solidFill>
            <a:srgbClr val="000000"/>
          </a:solidFill>
          <a:miter lim="800000"/>
        </a:ln>
      </xdr:spPr>
    </xdr:sp>
    <xdr:clientData/>
  </xdr:twoCellAnchor>
  <xdr:twoCellAnchor>
    <xdr:from>
      <xdr:col>21</xdr:col>
      <xdr:colOff>0</xdr:colOff>
      <xdr:row>31</xdr:row>
      <xdr:rowOff>57150</xdr:rowOff>
    </xdr:from>
    <xdr:to>
      <xdr:col>22</xdr:col>
      <xdr:colOff>0</xdr:colOff>
      <xdr:row>32</xdr:row>
      <xdr:rowOff>190500</xdr:rowOff>
    </xdr:to>
    <xdr:sp>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1459825" y="14801850"/>
          <a:ext cx="1543050"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4279225" y="148018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31</xdr:row>
      <xdr:rowOff>57150</xdr:rowOff>
    </xdr:from>
    <xdr:to>
      <xdr:col>26</xdr:col>
      <xdr:colOff>0</xdr:colOff>
      <xdr:row>32</xdr:row>
      <xdr:rowOff>190500</xdr:rowOff>
    </xdr:to>
    <xdr:sp>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6317575" y="148018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31</xdr:row>
      <xdr:rowOff>57150</xdr:rowOff>
    </xdr:from>
    <xdr:to>
      <xdr:col>28</xdr:col>
      <xdr:colOff>0</xdr:colOff>
      <xdr:row>32</xdr:row>
      <xdr:rowOff>190500</xdr:rowOff>
    </xdr:to>
    <xdr:sp>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8232100" y="14801850"/>
          <a:ext cx="1171575" cy="552450"/>
        </a:xfrm>
        <a:prstGeom prst="triangle">
          <a:avLst>
            <a:gd name="adj" fmla="val 50000"/>
          </a:avLst>
        </a:prstGeom>
        <a:noFill/>
        <a:ln w="9525">
          <a:solidFill>
            <a:srgbClr val="000000"/>
          </a:solidFill>
          <a:miter lim="800000"/>
        </a:ln>
      </xdr:spPr>
    </xdr:sp>
    <xdr:clientData/>
  </xdr:twoCellAnchor>
  <xdr:twoCellAnchor>
    <xdr:from>
      <xdr:col>1</xdr:col>
      <xdr:colOff>0</xdr:colOff>
      <xdr:row>38</xdr:row>
      <xdr:rowOff>57150</xdr:rowOff>
    </xdr:from>
    <xdr:to>
      <xdr:col>2</xdr:col>
      <xdr:colOff>0</xdr:colOff>
      <xdr:row>39</xdr:row>
      <xdr:rowOff>190500</xdr:rowOff>
    </xdr:to>
    <xdr:sp>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42950" y="18221325"/>
          <a:ext cx="1171575" cy="552450"/>
        </a:xfrm>
        <a:prstGeom prst="triangle">
          <a:avLst>
            <a:gd name="adj" fmla="val 50000"/>
          </a:avLst>
        </a:prstGeom>
        <a:noFill/>
        <a:ln w="9525">
          <a:solidFill>
            <a:srgbClr val="000000"/>
          </a:solidFill>
          <a:miter lim="800000"/>
        </a:ln>
      </xdr:spPr>
    </xdr:sp>
    <xdr:clientData/>
  </xdr:twoCellAnchor>
  <xdr:twoCellAnchor>
    <xdr:from>
      <xdr:col>3</xdr:col>
      <xdr:colOff>0</xdr:colOff>
      <xdr:row>38</xdr:row>
      <xdr:rowOff>57150</xdr:rowOff>
    </xdr:from>
    <xdr:to>
      <xdr:col>4</xdr:col>
      <xdr:colOff>0</xdr:colOff>
      <xdr:row>39</xdr:row>
      <xdr:rowOff>190500</xdr:rowOff>
    </xdr:to>
    <xdr:sp>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657475" y="18221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5</xdr:col>
      <xdr:colOff>0</xdr:colOff>
      <xdr:row>38</xdr:row>
      <xdr:rowOff>57150</xdr:rowOff>
    </xdr:from>
    <xdr:to>
      <xdr:col>6</xdr:col>
      <xdr:colOff>0</xdr:colOff>
      <xdr:row>39</xdr:row>
      <xdr:rowOff>190500</xdr:rowOff>
    </xdr:to>
    <xdr:sp>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695825" y="18221325"/>
          <a:ext cx="1171575" cy="552450"/>
        </a:xfrm>
        <a:prstGeom prst="triangle">
          <a:avLst>
            <a:gd name="adj" fmla="val 50000"/>
          </a:avLst>
        </a:prstGeom>
        <a:noFill/>
        <a:ln w="9525">
          <a:solidFill>
            <a:srgbClr val="000000"/>
          </a:solidFill>
          <a:miter lim="800000"/>
        </a:ln>
      </xdr:spPr>
    </xdr:sp>
    <xdr:clientData/>
  </xdr:twoCellAnchor>
  <xdr:twoCellAnchor>
    <xdr:from>
      <xdr:col>7</xdr:col>
      <xdr:colOff>0</xdr:colOff>
      <xdr:row>38</xdr:row>
      <xdr:rowOff>57150</xdr:rowOff>
    </xdr:from>
    <xdr:to>
      <xdr:col>8</xdr:col>
      <xdr:colOff>0</xdr:colOff>
      <xdr:row>39</xdr:row>
      <xdr:rowOff>190500</xdr:rowOff>
    </xdr:to>
    <xdr:sp>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610350" y="18221325"/>
          <a:ext cx="1171575" cy="552450"/>
        </a:xfrm>
        <a:prstGeom prst="triangle">
          <a:avLst>
            <a:gd name="adj" fmla="val 50000"/>
          </a:avLst>
        </a:prstGeom>
        <a:noFill/>
        <a:ln w="9525">
          <a:solidFill>
            <a:srgbClr val="000000"/>
          </a:solidFill>
          <a:miter lim="800000"/>
        </a:ln>
      </xdr:spPr>
    </xdr:sp>
    <xdr:clientData/>
  </xdr:twoCellAnchor>
  <xdr:twoCellAnchor>
    <xdr:from>
      <xdr:col>9</xdr:col>
      <xdr:colOff>0</xdr:colOff>
      <xdr:row>38</xdr:row>
      <xdr:rowOff>57150</xdr:rowOff>
    </xdr:from>
    <xdr:to>
      <xdr:col>10</xdr:col>
      <xdr:colOff>0</xdr:colOff>
      <xdr:row>39</xdr:row>
      <xdr:rowOff>190500</xdr:rowOff>
    </xdr:to>
    <xdr:sp>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8839200" y="18221325"/>
          <a:ext cx="1171575" cy="552450"/>
        </a:xfrm>
        <a:prstGeom prst="triangle">
          <a:avLst>
            <a:gd name="adj" fmla="val 50000"/>
          </a:avLst>
        </a:prstGeom>
        <a:noFill/>
        <a:ln w="9525">
          <a:solidFill>
            <a:srgbClr val="000000"/>
          </a:solidFill>
          <a:miter lim="800000"/>
        </a:ln>
      </xdr:spPr>
    </xdr:sp>
    <xdr:clientData/>
  </xdr:twoCellAnchor>
  <xdr:twoCellAnchor>
    <xdr:from>
      <xdr:col>11</xdr:col>
      <xdr:colOff>0</xdr:colOff>
      <xdr:row>38</xdr:row>
      <xdr:rowOff>57150</xdr:rowOff>
    </xdr:from>
    <xdr:to>
      <xdr:col>12</xdr:col>
      <xdr:colOff>0</xdr:colOff>
      <xdr:row>39</xdr:row>
      <xdr:rowOff>190500</xdr:rowOff>
    </xdr:to>
    <xdr:sp>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0753725" y="18221325"/>
          <a:ext cx="1171575" cy="552450"/>
        </a:xfrm>
        <a:prstGeom prst="triangle">
          <a:avLst>
            <a:gd name="adj" fmla="val 50000"/>
          </a:avLst>
        </a:prstGeom>
        <a:noFill/>
        <a:ln w="9525">
          <a:solidFill>
            <a:srgbClr val="000000"/>
          </a:solidFill>
          <a:miter lim="800000"/>
        </a:ln>
      </xdr:spPr>
    </xdr:sp>
    <xdr:clientData/>
  </xdr:twoCellAnchor>
  <xdr:twoCellAnchor>
    <xdr:from>
      <xdr:col>13</xdr:col>
      <xdr:colOff>0</xdr:colOff>
      <xdr:row>38</xdr:row>
      <xdr:rowOff>57150</xdr:rowOff>
    </xdr:from>
    <xdr:to>
      <xdr:col>14</xdr:col>
      <xdr:colOff>0</xdr:colOff>
      <xdr:row>39</xdr:row>
      <xdr:rowOff>190500</xdr:rowOff>
    </xdr:to>
    <xdr:sp>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2668250" y="18221325"/>
          <a:ext cx="1171575" cy="552450"/>
        </a:xfrm>
        <a:prstGeom prst="triangle">
          <a:avLst>
            <a:gd name="adj" fmla="val 50000"/>
          </a:avLst>
        </a:prstGeom>
        <a:noFill/>
        <a:ln w="9525">
          <a:solidFill>
            <a:srgbClr val="000000"/>
          </a:solidFill>
          <a:miter lim="800000"/>
        </a:ln>
      </xdr:spPr>
    </xdr:sp>
    <xdr:clientData/>
  </xdr:twoCellAnchor>
  <xdr:twoCellAnchor>
    <xdr:from>
      <xdr:col>15</xdr:col>
      <xdr:colOff>0</xdr:colOff>
      <xdr:row>38</xdr:row>
      <xdr:rowOff>57150</xdr:rowOff>
    </xdr:from>
    <xdr:to>
      <xdr:col>16</xdr:col>
      <xdr:colOff>0</xdr:colOff>
      <xdr:row>39</xdr:row>
      <xdr:rowOff>190500</xdr:rowOff>
    </xdr:to>
    <xdr:sp>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4582775" y="18221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38</xdr:row>
      <xdr:rowOff>57150</xdr:rowOff>
    </xdr:from>
    <xdr:to>
      <xdr:col>18</xdr:col>
      <xdr:colOff>0</xdr:colOff>
      <xdr:row>39</xdr:row>
      <xdr:rowOff>190500</xdr:rowOff>
    </xdr:to>
    <xdr:sp>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6878300" y="18221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38</xdr:row>
      <xdr:rowOff>57150</xdr:rowOff>
    </xdr:from>
    <xdr:to>
      <xdr:col>20</xdr:col>
      <xdr:colOff>0</xdr:colOff>
      <xdr:row>39</xdr:row>
      <xdr:rowOff>190500</xdr:rowOff>
    </xdr:to>
    <xdr:sp>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8992850" y="18221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38</xdr:row>
      <xdr:rowOff>57150</xdr:rowOff>
    </xdr:from>
    <xdr:to>
      <xdr:col>22</xdr:col>
      <xdr:colOff>0</xdr:colOff>
      <xdr:row>39</xdr:row>
      <xdr:rowOff>190500</xdr:rowOff>
    </xdr:to>
    <xdr:sp>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1459825" y="1822132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38</xdr:row>
      <xdr:rowOff>57150</xdr:rowOff>
    </xdr:from>
    <xdr:to>
      <xdr:col>24</xdr:col>
      <xdr:colOff>0</xdr:colOff>
      <xdr:row>39</xdr:row>
      <xdr:rowOff>190500</xdr:rowOff>
    </xdr:to>
    <xdr:sp>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4279225" y="18221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38</xdr:row>
      <xdr:rowOff>57150</xdr:rowOff>
    </xdr:from>
    <xdr:to>
      <xdr:col>26</xdr:col>
      <xdr:colOff>0</xdr:colOff>
      <xdr:row>39</xdr:row>
      <xdr:rowOff>190500</xdr:rowOff>
    </xdr:to>
    <xdr:sp>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6317575" y="18221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38</xdr:row>
      <xdr:rowOff>57150</xdr:rowOff>
    </xdr:from>
    <xdr:to>
      <xdr:col>28</xdr:col>
      <xdr:colOff>0</xdr:colOff>
      <xdr:row>39</xdr:row>
      <xdr:rowOff>190500</xdr:rowOff>
    </xdr:to>
    <xdr:sp>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8232100" y="18221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38</xdr:row>
      <xdr:rowOff>57150</xdr:rowOff>
    </xdr:from>
    <xdr:to>
      <xdr:col>18</xdr:col>
      <xdr:colOff>0</xdr:colOff>
      <xdr:row>39</xdr:row>
      <xdr:rowOff>190500</xdr:rowOff>
    </xdr:to>
    <xdr:sp>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6878300" y="18221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38</xdr:row>
      <xdr:rowOff>57150</xdr:rowOff>
    </xdr:from>
    <xdr:to>
      <xdr:col>20</xdr:col>
      <xdr:colOff>0</xdr:colOff>
      <xdr:row>39</xdr:row>
      <xdr:rowOff>190500</xdr:rowOff>
    </xdr:to>
    <xdr:sp>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8992850" y="18221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38</xdr:row>
      <xdr:rowOff>57150</xdr:rowOff>
    </xdr:from>
    <xdr:to>
      <xdr:col>22</xdr:col>
      <xdr:colOff>0</xdr:colOff>
      <xdr:row>39</xdr:row>
      <xdr:rowOff>190500</xdr:rowOff>
    </xdr:to>
    <xdr:sp>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1459825" y="18221325"/>
          <a:ext cx="1543050"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4279225" y="18221325"/>
          <a:ext cx="1171575"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6317575" y="18221325"/>
          <a:ext cx="1171575"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8232100" y="18221325"/>
          <a:ext cx="1171575" cy="552450"/>
        </a:xfrm>
        <a:prstGeom prst="triangle">
          <a:avLst>
            <a:gd name="adj" fmla="val 50000"/>
          </a:avLst>
        </a:prstGeom>
        <a:noFill/>
        <a:ln w="9525">
          <a:solidFill>
            <a:srgbClr val="000000"/>
          </a:solidFill>
          <a:miter lim="800000"/>
        </a:ln>
      </xdr:spPr>
    </xdr:sp>
    <xdr:clientData/>
  </xdr:twoCellAnchor>
  <xdr:twoCellAnchor>
    <xdr:from>
      <xdr:col>15</xdr:col>
      <xdr:colOff>0</xdr:colOff>
      <xdr:row>38</xdr:row>
      <xdr:rowOff>57150</xdr:rowOff>
    </xdr:from>
    <xdr:to>
      <xdr:col>16</xdr:col>
      <xdr:colOff>0</xdr:colOff>
      <xdr:row>39</xdr:row>
      <xdr:rowOff>190500</xdr:rowOff>
    </xdr:to>
    <xdr:sp>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4582775" y="18221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38</xdr:row>
      <xdr:rowOff>57150</xdr:rowOff>
    </xdr:from>
    <xdr:to>
      <xdr:col>18</xdr:col>
      <xdr:colOff>0</xdr:colOff>
      <xdr:row>39</xdr:row>
      <xdr:rowOff>190500</xdr:rowOff>
    </xdr:to>
    <xdr:sp>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6878300" y="18221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38</xdr:row>
      <xdr:rowOff>57150</xdr:rowOff>
    </xdr:from>
    <xdr:to>
      <xdr:col>20</xdr:col>
      <xdr:colOff>0</xdr:colOff>
      <xdr:row>39</xdr:row>
      <xdr:rowOff>190500</xdr:rowOff>
    </xdr:to>
    <xdr:sp>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8992850" y="18221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38</xdr:row>
      <xdr:rowOff>57150</xdr:rowOff>
    </xdr:from>
    <xdr:to>
      <xdr:col>22</xdr:col>
      <xdr:colOff>0</xdr:colOff>
      <xdr:row>39</xdr:row>
      <xdr:rowOff>190500</xdr:rowOff>
    </xdr:to>
    <xdr:sp>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1459825" y="18221325"/>
          <a:ext cx="1543050" cy="552450"/>
        </a:xfrm>
        <a:prstGeom prst="triangle">
          <a:avLst>
            <a:gd name="adj" fmla="val 50000"/>
          </a:avLst>
        </a:prstGeom>
        <a:noFill/>
        <a:ln w="9525">
          <a:solidFill>
            <a:srgbClr val="000000"/>
          </a:solidFill>
          <a:miter lim="800000"/>
        </a:ln>
      </xdr:spPr>
    </xdr:sp>
    <xdr:clientData/>
  </xdr:twoCellAnchor>
  <xdr:twoCellAnchor>
    <xdr:from>
      <xdr:col>23</xdr:col>
      <xdr:colOff>0</xdr:colOff>
      <xdr:row>38</xdr:row>
      <xdr:rowOff>57150</xdr:rowOff>
    </xdr:from>
    <xdr:to>
      <xdr:col>24</xdr:col>
      <xdr:colOff>0</xdr:colOff>
      <xdr:row>39</xdr:row>
      <xdr:rowOff>190500</xdr:rowOff>
    </xdr:to>
    <xdr:sp>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4279225" y="18221325"/>
          <a:ext cx="1171575" cy="552450"/>
        </a:xfrm>
        <a:prstGeom prst="triangle">
          <a:avLst>
            <a:gd name="adj" fmla="val 50000"/>
          </a:avLst>
        </a:prstGeom>
        <a:noFill/>
        <a:ln w="9525">
          <a:solidFill>
            <a:srgbClr val="000000"/>
          </a:solidFill>
          <a:miter lim="800000"/>
        </a:ln>
      </xdr:spPr>
    </xdr:sp>
    <xdr:clientData/>
  </xdr:twoCellAnchor>
  <xdr:twoCellAnchor>
    <xdr:from>
      <xdr:col>25</xdr:col>
      <xdr:colOff>0</xdr:colOff>
      <xdr:row>38</xdr:row>
      <xdr:rowOff>57150</xdr:rowOff>
    </xdr:from>
    <xdr:to>
      <xdr:col>26</xdr:col>
      <xdr:colOff>0</xdr:colOff>
      <xdr:row>39</xdr:row>
      <xdr:rowOff>190500</xdr:rowOff>
    </xdr:to>
    <xdr:sp>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6317575" y="18221325"/>
          <a:ext cx="1171575" cy="552450"/>
        </a:xfrm>
        <a:prstGeom prst="triangle">
          <a:avLst>
            <a:gd name="adj" fmla="val 50000"/>
          </a:avLst>
        </a:prstGeom>
        <a:noFill/>
        <a:ln w="9525">
          <a:solidFill>
            <a:srgbClr val="000000"/>
          </a:solidFill>
          <a:miter lim="800000"/>
        </a:ln>
      </xdr:spPr>
    </xdr:sp>
    <xdr:clientData/>
  </xdr:twoCellAnchor>
  <xdr:twoCellAnchor>
    <xdr:from>
      <xdr:col>27</xdr:col>
      <xdr:colOff>0</xdr:colOff>
      <xdr:row>38</xdr:row>
      <xdr:rowOff>57150</xdr:rowOff>
    </xdr:from>
    <xdr:to>
      <xdr:col>28</xdr:col>
      <xdr:colOff>0</xdr:colOff>
      <xdr:row>39</xdr:row>
      <xdr:rowOff>190500</xdr:rowOff>
    </xdr:to>
    <xdr:sp>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8232100" y="18221325"/>
          <a:ext cx="1171575" cy="552450"/>
        </a:xfrm>
        <a:prstGeom prst="triangle">
          <a:avLst>
            <a:gd name="adj" fmla="val 50000"/>
          </a:avLst>
        </a:prstGeom>
        <a:noFill/>
        <a:ln w="9525">
          <a:solidFill>
            <a:srgbClr val="000000"/>
          </a:solidFill>
          <a:miter lim="800000"/>
        </a:ln>
      </xdr:spPr>
    </xdr:sp>
    <xdr:clientData/>
  </xdr:twoCellAnchor>
  <xdr:twoCellAnchor>
    <xdr:from>
      <xdr:col>1</xdr:col>
      <xdr:colOff>0</xdr:colOff>
      <xdr:row>45</xdr:row>
      <xdr:rowOff>57150</xdr:rowOff>
    </xdr:from>
    <xdr:to>
      <xdr:col>2</xdr:col>
      <xdr:colOff>0</xdr:colOff>
      <xdr:row>46</xdr:row>
      <xdr:rowOff>190500</xdr:rowOff>
    </xdr:to>
    <xdr:sp>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42950" y="221742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45</xdr:row>
      <xdr:rowOff>57150</xdr:rowOff>
    </xdr:from>
    <xdr:to>
      <xdr:col>4</xdr:col>
      <xdr:colOff>0</xdr:colOff>
      <xdr:row>46</xdr:row>
      <xdr:rowOff>190500</xdr:rowOff>
    </xdr:to>
    <xdr:sp>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657475" y="22174200"/>
          <a:ext cx="1171575" cy="552450"/>
        </a:xfrm>
        <a:prstGeom prst="triangle">
          <a:avLst>
            <a:gd name="adj" fmla="val 50000"/>
          </a:avLst>
        </a:prstGeom>
        <a:noFill/>
        <a:ln w="9525">
          <a:solidFill>
            <a:srgbClr val="000000"/>
          </a:solidFill>
          <a:miter lim="800000"/>
        </a:ln>
      </xdr:spPr>
    </xdr:sp>
    <xdr:clientData/>
  </xdr:twoCellAnchor>
  <xdr:twoCellAnchor>
    <xdr:from>
      <xdr:col>5</xdr:col>
      <xdr:colOff>0</xdr:colOff>
      <xdr:row>45</xdr:row>
      <xdr:rowOff>57150</xdr:rowOff>
    </xdr:from>
    <xdr:to>
      <xdr:col>6</xdr:col>
      <xdr:colOff>0</xdr:colOff>
      <xdr:row>46</xdr:row>
      <xdr:rowOff>190500</xdr:rowOff>
    </xdr:to>
    <xdr:sp>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695825" y="22174200"/>
          <a:ext cx="1171575" cy="552450"/>
        </a:xfrm>
        <a:prstGeom prst="triangle">
          <a:avLst>
            <a:gd name="adj" fmla="val 50000"/>
          </a:avLst>
        </a:prstGeom>
        <a:noFill/>
        <a:ln w="9525">
          <a:solidFill>
            <a:srgbClr val="000000"/>
          </a:solidFill>
          <a:miter lim="800000"/>
        </a:ln>
      </xdr:spPr>
    </xdr:sp>
    <xdr:clientData/>
  </xdr:twoCellAnchor>
  <xdr:twoCellAnchor>
    <xdr:from>
      <xdr:col>7</xdr:col>
      <xdr:colOff>0</xdr:colOff>
      <xdr:row>45</xdr:row>
      <xdr:rowOff>57150</xdr:rowOff>
    </xdr:from>
    <xdr:to>
      <xdr:col>8</xdr:col>
      <xdr:colOff>0</xdr:colOff>
      <xdr:row>46</xdr:row>
      <xdr:rowOff>190500</xdr:rowOff>
    </xdr:to>
    <xdr:sp>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610350" y="22174200"/>
          <a:ext cx="1171575" cy="552450"/>
        </a:xfrm>
        <a:prstGeom prst="triangle">
          <a:avLst>
            <a:gd name="adj" fmla="val 50000"/>
          </a:avLst>
        </a:prstGeom>
        <a:noFill/>
        <a:ln w="9525">
          <a:solidFill>
            <a:srgbClr val="000000"/>
          </a:solidFill>
          <a:miter lim="800000"/>
        </a:ln>
      </xdr:spPr>
    </xdr:sp>
    <xdr:clientData/>
  </xdr:twoCellAnchor>
  <xdr:twoCellAnchor>
    <xdr:from>
      <xdr:col>9</xdr:col>
      <xdr:colOff>0</xdr:colOff>
      <xdr:row>45</xdr:row>
      <xdr:rowOff>57150</xdr:rowOff>
    </xdr:from>
    <xdr:to>
      <xdr:col>10</xdr:col>
      <xdr:colOff>0</xdr:colOff>
      <xdr:row>46</xdr:row>
      <xdr:rowOff>190500</xdr:rowOff>
    </xdr:to>
    <xdr:sp>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8839200" y="22174200"/>
          <a:ext cx="1171575" cy="552450"/>
        </a:xfrm>
        <a:prstGeom prst="triangle">
          <a:avLst>
            <a:gd name="adj" fmla="val 50000"/>
          </a:avLst>
        </a:prstGeom>
        <a:noFill/>
        <a:ln w="9525">
          <a:solidFill>
            <a:srgbClr val="000000"/>
          </a:solidFill>
          <a:miter lim="800000"/>
        </a:ln>
      </xdr:spPr>
    </xdr:sp>
    <xdr:clientData/>
  </xdr:twoCellAnchor>
  <xdr:twoCellAnchor>
    <xdr:from>
      <xdr:col>11</xdr:col>
      <xdr:colOff>0</xdr:colOff>
      <xdr:row>45</xdr:row>
      <xdr:rowOff>57150</xdr:rowOff>
    </xdr:from>
    <xdr:to>
      <xdr:col>12</xdr:col>
      <xdr:colOff>0</xdr:colOff>
      <xdr:row>46</xdr:row>
      <xdr:rowOff>190500</xdr:rowOff>
    </xdr:to>
    <xdr:sp>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0753725" y="22174200"/>
          <a:ext cx="1171575" cy="552450"/>
        </a:xfrm>
        <a:prstGeom prst="triangle">
          <a:avLst>
            <a:gd name="adj" fmla="val 50000"/>
          </a:avLst>
        </a:prstGeom>
        <a:noFill/>
        <a:ln w="9525">
          <a:solidFill>
            <a:srgbClr val="000000"/>
          </a:solidFill>
          <a:miter lim="800000"/>
        </a:ln>
      </xdr:spPr>
    </xdr:sp>
    <xdr:clientData/>
  </xdr:twoCellAnchor>
  <xdr:twoCellAnchor>
    <xdr:from>
      <xdr:col>13</xdr:col>
      <xdr:colOff>0</xdr:colOff>
      <xdr:row>45</xdr:row>
      <xdr:rowOff>57150</xdr:rowOff>
    </xdr:from>
    <xdr:to>
      <xdr:col>14</xdr:col>
      <xdr:colOff>0</xdr:colOff>
      <xdr:row>46</xdr:row>
      <xdr:rowOff>190500</xdr:rowOff>
    </xdr:to>
    <xdr:sp>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2668250" y="22174200"/>
          <a:ext cx="1171575" cy="552450"/>
        </a:xfrm>
        <a:prstGeom prst="triangle">
          <a:avLst>
            <a:gd name="adj" fmla="val 50000"/>
          </a:avLst>
        </a:prstGeom>
        <a:noFill/>
        <a:ln w="9525">
          <a:solidFill>
            <a:srgbClr val="000000"/>
          </a:solidFill>
          <a:miter lim="800000"/>
        </a:ln>
      </xdr:spPr>
    </xdr:sp>
    <xdr:clientData/>
  </xdr:twoCellAnchor>
  <xdr:twoCellAnchor>
    <xdr:from>
      <xdr:col>15</xdr:col>
      <xdr:colOff>0</xdr:colOff>
      <xdr:row>45</xdr:row>
      <xdr:rowOff>57150</xdr:rowOff>
    </xdr:from>
    <xdr:to>
      <xdr:col>16</xdr:col>
      <xdr:colOff>0</xdr:colOff>
      <xdr:row>46</xdr:row>
      <xdr:rowOff>190500</xdr:rowOff>
    </xdr:to>
    <xdr:sp>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4582775" y="22174200"/>
          <a:ext cx="1171575"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6878300" y="221742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45</xdr:row>
      <xdr:rowOff>57150</xdr:rowOff>
    </xdr:from>
    <xdr:to>
      <xdr:col>20</xdr:col>
      <xdr:colOff>0</xdr:colOff>
      <xdr:row>46</xdr:row>
      <xdr:rowOff>190500</xdr:rowOff>
    </xdr:to>
    <xdr:sp>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8992850" y="221742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45</xdr:row>
      <xdr:rowOff>57150</xdr:rowOff>
    </xdr:from>
    <xdr:to>
      <xdr:col>22</xdr:col>
      <xdr:colOff>0</xdr:colOff>
      <xdr:row>46</xdr:row>
      <xdr:rowOff>190500</xdr:rowOff>
    </xdr:to>
    <xdr:sp>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1459825" y="22174200"/>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45</xdr:row>
      <xdr:rowOff>57150</xdr:rowOff>
    </xdr:from>
    <xdr:to>
      <xdr:col>24</xdr:col>
      <xdr:colOff>0</xdr:colOff>
      <xdr:row>46</xdr:row>
      <xdr:rowOff>190500</xdr:rowOff>
    </xdr:to>
    <xdr:sp>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4279225" y="221742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45</xdr:row>
      <xdr:rowOff>57150</xdr:rowOff>
    </xdr:from>
    <xdr:to>
      <xdr:col>26</xdr:col>
      <xdr:colOff>0</xdr:colOff>
      <xdr:row>46</xdr:row>
      <xdr:rowOff>190500</xdr:rowOff>
    </xdr:to>
    <xdr:sp>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6317575" y="221742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45</xdr:row>
      <xdr:rowOff>57150</xdr:rowOff>
    </xdr:from>
    <xdr:to>
      <xdr:col>28</xdr:col>
      <xdr:colOff>0</xdr:colOff>
      <xdr:row>46</xdr:row>
      <xdr:rowOff>190500</xdr:rowOff>
    </xdr:to>
    <xdr:sp>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8232100" y="221742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45</xdr:row>
      <xdr:rowOff>57150</xdr:rowOff>
    </xdr:from>
    <xdr:to>
      <xdr:col>18</xdr:col>
      <xdr:colOff>0</xdr:colOff>
      <xdr:row>46</xdr:row>
      <xdr:rowOff>190500</xdr:rowOff>
    </xdr:to>
    <xdr:sp>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6878300" y="22174200"/>
          <a:ext cx="1171575"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8992850" y="22174200"/>
          <a:ext cx="1171575" cy="5524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4279225" y="221742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45</xdr:row>
      <xdr:rowOff>57150</xdr:rowOff>
    </xdr:from>
    <xdr:to>
      <xdr:col>28</xdr:col>
      <xdr:colOff>0</xdr:colOff>
      <xdr:row>46</xdr:row>
      <xdr:rowOff>190500</xdr:rowOff>
    </xdr:to>
    <xdr:sp>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8232100" y="22174200"/>
          <a:ext cx="1171575" cy="552450"/>
        </a:xfrm>
        <a:prstGeom prst="triangle">
          <a:avLst>
            <a:gd name="adj" fmla="val 50000"/>
          </a:avLst>
        </a:prstGeom>
        <a:noFill/>
        <a:ln w="9525">
          <a:solidFill>
            <a:srgbClr val="000000"/>
          </a:solidFill>
          <a:miter lim="800000"/>
        </a:ln>
      </xdr:spPr>
    </xdr:sp>
    <xdr:clientData/>
  </xdr:twoCellAnchor>
  <xdr:twoCellAnchor>
    <xdr:from>
      <xdr:col>15</xdr:col>
      <xdr:colOff>0</xdr:colOff>
      <xdr:row>45</xdr:row>
      <xdr:rowOff>57150</xdr:rowOff>
    </xdr:from>
    <xdr:to>
      <xdr:col>16</xdr:col>
      <xdr:colOff>0</xdr:colOff>
      <xdr:row>46</xdr:row>
      <xdr:rowOff>190500</xdr:rowOff>
    </xdr:to>
    <xdr:sp>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4582775" y="22174200"/>
          <a:ext cx="1171575" cy="552450"/>
        </a:xfrm>
        <a:prstGeom prst="triangle">
          <a:avLst>
            <a:gd name="adj" fmla="val 50000"/>
          </a:avLst>
        </a:prstGeom>
        <a:noFill/>
        <a:ln w="9525">
          <a:solidFill>
            <a:srgbClr val="000000"/>
          </a:solidFill>
          <a:miter lim="800000"/>
        </a:ln>
      </xdr:spPr>
    </xdr:sp>
    <xdr:clientData/>
  </xdr:twoCellAnchor>
  <xdr:twoCellAnchor>
    <xdr:from>
      <xdr:col>17</xdr:col>
      <xdr:colOff>0</xdr:colOff>
      <xdr:row>45</xdr:row>
      <xdr:rowOff>57150</xdr:rowOff>
    </xdr:from>
    <xdr:to>
      <xdr:col>18</xdr:col>
      <xdr:colOff>0</xdr:colOff>
      <xdr:row>46</xdr:row>
      <xdr:rowOff>190500</xdr:rowOff>
    </xdr:to>
    <xdr:sp>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6878300" y="22174200"/>
          <a:ext cx="1171575" cy="552450"/>
        </a:xfrm>
        <a:prstGeom prst="triangle">
          <a:avLst>
            <a:gd name="adj" fmla="val 50000"/>
          </a:avLst>
        </a:prstGeom>
        <a:noFill/>
        <a:ln w="9525">
          <a:solidFill>
            <a:srgbClr val="000000"/>
          </a:solidFill>
          <a:miter lim="800000"/>
        </a:ln>
      </xdr:spPr>
    </xdr:sp>
    <xdr:clientData/>
  </xdr:twoCellAnchor>
  <xdr:twoCellAnchor>
    <xdr:from>
      <xdr:col>19</xdr:col>
      <xdr:colOff>0</xdr:colOff>
      <xdr:row>45</xdr:row>
      <xdr:rowOff>57150</xdr:rowOff>
    </xdr:from>
    <xdr:to>
      <xdr:col>20</xdr:col>
      <xdr:colOff>0</xdr:colOff>
      <xdr:row>46</xdr:row>
      <xdr:rowOff>190500</xdr:rowOff>
    </xdr:to>
    <xdr:sp>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8992850" y="22174200"/>
          <a:ext cx="1171575" cy="552450"/>
        </a:xfrm>
        <a:prstGeom prst="triangle">
          <a:avLst>
            <a:gd name="adj" fmla="val 50000"/>
          </a:avLst>
        </a:prstGeom>
        <a:noFill/>
        <a:ln w="9525">
          <a:solidFill>
            <a:srgbClr val="000000"/>
          </a:solidFill>
          <a:miter lim="800000"/>
        </a:ln>
      </xdr:spPr>
    </xdr:sp>
    <xdr:clientData/>
  </xdr:twoCellAnchor>
  <xdr:twoCellAnchor>
    <xdr:from>
      <xdr:col>23</xdr:col>
      <xdr:colOff>0</xdr:colOff>
      <xdr:row>45</xdr:row>
      <xdr:rowOff>57150</xdr:rowOff>
    </xdr:from>
    <xdr:to>
      <xdr:col>24</xdr:col>
      <xdr:colOff>0</xdr:colOff>
      <xdr:row>46</xdr:row>
      <xdr:rowOff>190500</xdr:rowOff>
    </xdr:to>
    <xdr:sp>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4279225" y="221742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54</xdr:row>
      <xdr:rowOff>57150</xdr:rowOff>
    </xdr:from>
    <xdr:to>
      <xdr:col>2</xdr:col>
      <xdr:colOff>0</xdr:colOff>
      <xdr:row>55</xdr:row>
      <xdr:rowOff>190500</xdr:rowOff>
    </xdr:to>
    <xdr:sp>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42950" y="27031950"/>
          <a:ext cx="1171575" cy="533400"/>
        </a:xfrm>
        <a:prstGeom prst="triangle">
          <a:avLst>
            <a:gd name="adj" fmla="val 50000"/>
          </a:avLst>
        </a:prstGeom>
        <a:noFill/>
        <a:ln w="9525">
          <a:solidFill>
            <a:srgbClr val="000000"/>
          </a:solidFill>
          <a:miter lim="800000"/>
        </a:ln>
      </xdr:spPr>
    </xdr:sp>
    <xdr:clientData/>
  </xdr:twoCellAnchor>
  <xdr:twoCellAnchor>
    <xdr:from>
      <xdr:col>3</xdr:col>
      <xdr:colOff>0</xdr:colOff>
      <xdr:row>54</xdr:row>
      <xdr:rowOff>57150</xdr:rowOff>
    </xdr:from>
    <xdr:to>
      <xdr:col>4</xdr:col>
      <xdr:colOff>0</xdr:colOff>
      <xdr:row>55</xdr:row>
      <xdr:rowOff>190500</xdr:rowOff>
    </xdr:to>
    <xdr:sp>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657475" y="27031950"/>
          <a:ext cx="1171575" cy="533400"/>
        </a:xfrm>
        <a:prstGeom prst="triangle">
          <a:avLst>
            <a:gd name="adj" fmla="val 50000"/>
          </a:avLst>
        </a:prstGeom>
        <a:noFill/>
        <a:ln w="9525">
          <a:solidFill>
            <a:srgbClr val="000000"/>
          </a:solidFill>
          <a:miter lim="800000"/>
        </a:ln>
      </xdr:spPr>
    </xdr:sp>
    <xdr:clientData/>
  </xdr:twoCellAnchor>
  <xdr:twoCellAnchor>
    <xdr:from>
      <xdr:col>5</xdr:col>
      <xdr:colOff>0</xdr:colOff>
      <xdr:row>54</xdr:row>
      <xdr:rowOff>57150</xdr:rowOff>
    </xdr:from>
    <xdr:to>
      <xdr:col>6</xdr:col>
      <xdr:colOff>0</xdr:colOff>
      <xdr:row>55</xdr:row>
      <xdr:rowOff>190500</xdr:rowOff>
    </xdr:to>
    <xdr:sp>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695825" y="27031950"/>
          <a:ext cx="1171575" cy="533400"/>
        </a:xfrm>
        <a:prstGeom prst="triangle">
          <a:avLst>
            <a:gd name="adj" fmla="val 50000"/>
          </a:avLst>
        </a:prstGeom>
        <a:noFill/>
        <a:ln w="9525">
          <a:solidFill>
            <a:srgbClr val="000000"/>
          </a:solidFill>
          <a:miter lim="800000"/>
        </a:ln>
      </xdr:spPr>
    </xdr:sp>
    <xdr:clientData/>
  </xdr:twoCellAnchor>
  <xdr:twoCellAnchor>
    <xdr:from>
      <xdr:col>7</xdr:col>
      <xdr:colOff>0</xdr:colOff>
      <xdr:row>54</xdr:row>
      <xdr:rowOff>57150</xdr:rowOff>
    </xdr:from>
    <xdr:to>
      <xdr:col>8</xdr:col>
      <xdr:colOff>0</xdr:colOff>
      <xdr:row>55</xdr:row>
      <xdr:rowOff>190500</xdr:rowOff>
    </xdr:to>
    <xdr:sp>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610350" y="27031950"/>
          <a:ext cx="1171575" cy="533400"/>
        </a:xfrm>
        <a:prstGeom prst="triangle">
          <a:avLst>
            <a:gd name="adj" fmla="val 50000"/>
          </a:avLst>
        </a:prstGeom>
        <a:noFill/>
        <a:ln w="9525">
          <a:solidFill>
            <a:srgbClr val="000000"/>
          </a:solidFill>
          <a:miter lim="800000"/>
        </a:ln>
      </xdr:spPr>
    </xdr:sp>
    <xdr:clientData/>
  </xdr:twoCellAnchor>
  <xdr:twoCellAnchor>
    <xdr:from>
      <xdr:col>9</xdr:col>
      <xdr:colOff>0</xdr:colOff>
      <xdr:row>54</xdr:row>
      <xdr:rowOff>57150</xdr:rowOff>
    </xdr:from>
    <xdr:to>
      <xdr:col>10</xdr:col>
      <xdr:colOff>0</xdr:colOff>
      <xdr:row>55</xdr:row>
      <xdr:rowOff>190500</xdr:rowOff>
    </xdr:to>
    <xdr:sp>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8839200" y="27031950"/>
          <a:ext cx="1171575" cy="533400"/>
        </a:xfrm>
        <a:prstGeom prst="triangle">
          <a:avLst>
            <a:gd name="adj" fmla="val 50000"/>
          </a:avLst>
        </a:prstGeom>
        <a:noFill/>
        <a:ln w="9525">
          <a:solidFill>
            <a:srgbClr val="000000"/>
          </a:solidFill>
          <a:miter lim="800000"/>
        </a:ln>
      </xdr:spPr>
    </xdr:sp>
    <xdr:clientData/>
  </xdr:twoCellAnchor>
  <xdr:twoCellAnchor>
    <xdr:from>
      <xdr:col>11</xdr:col>
      <xdr:colOff>0</xdr:colOff>
      <xdr:row>54</xdr:row>
      <xdr:rowOff>57150</xdr:rowOff>
    </xdr:from>
    <xdr:to>
      <xdr:col>12</xdr:col>
      <xdr:colOff>0</xdr:colOff>
      <xdr:row>55</xdr:row>
      <xdr:rowOff>190500</xdr:rowOff>
    </xdr:to>
    <xdr:sp>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0753725" y="27031950"/>
          <a:ext cx="1171575" cy="533400"/>
        </a:xfrm>
        <a:prstGeom prst="triangle">
          <a:avLst>
            <a:gd name="adj" fmla="val 50000"/>
          </a:avLst>
        </a:prstGeom>
        <a:noFill/>
        <a:ln w="9525">
          <a:solidFill>
            <a:srgbClr val="000000"/>
          </a:solidFill>
          <a:miter lim="800000"/>
        </a:ln>
      </xdr:spPr>
    </xdr:sp>
    <xdr:clientData/>
  </xdr:twoCellAnchor>
  <xdr:twoCellAnchor>
    <xdr:from>
      <xdr:col>13</xdr:col>
      <xdr:colOff>0</xdr:colOff>
      <xdr:row>54</xdr:row>
      <xdr:rowOff>57150</xdr:rowOff>
    </xdr:from>
    <xdr:to>
      <xdr:col>14</xdr:col>
      <xdr:colOff>0</xdr:colOff>
      <xdr:row>55</xdr:row>
      <xdr:rowOff>190500</xdr:rowOff>
    </xdr:to>
    <xdr:sp>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2668250" y="27031950"/>
          <a:ext cx="1171575" cy="533400"/>
        </a:xfrm>
        <a:prstGeom prst="triangle">
          <a:avLst>
            <a:gd name="adj" fmla="val 50000"/>
          </a:avLst>
        </a:prstGeom>
        <a:noFill/>
        <a:ln w="9525">
          <a:solidFill>
            <a:srgbClr val="000000"/>
          </a:solidFill>
          <a:miter lim="800000"/>
        </a:ln>
      </xdr:spPr>
    </xdr:sp>
    <xdr:clientData/>
  </xdr:twoCellAnchor>
  <xdr:twoCellAnchor>
    <xdr:from>
      <xdr:col>15</xdr:col>
      <xdr:colOff>0</xdr:colOff>
      <xdr:row>54</xdr:row>
      <xdr:rowOff>57150</xdr:rowOff>
    </xdr:from>
    <xdr:to>
      <xdr:col>16</xdr:col>
      <xdr:colOff>0</xdr:colOff>
      <xdr:row>55</xdr:row>
      <xdr:rowOff>190500</xdr:rowOff>
    </xdr:to>
    <xdr:sp>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4582775" y="27031950"/>
          <a:ext cx="1171575" cy="533400"/>
        </a:xfrm>
        <a:prstGeom prst="triangle">
          <a:avLst>
            <a:gd name="adj" fmla="val 50000"/>
          </a:avLst>
        </a:prstGeom>
        <a:noFill/>
        <a:ln w="9525">
          <a:solidFill>
            <a:srgbClr val="000000"/>
          </a:solidFill>
          <a:miter lim="800000"/>
        </a:ln>
      </xdr:spPr>
    </xdr:sp>
    <xdr:clientData/>
  </xdr:twoCellAnchor>
  <xdr:twoCellAnchor>
    <xdr:from>
      <xdr:col>17</xdr:col>
      <xdr:colOff>0</xdr:colOff>
      <xdr:row>54</xdr:row>
      <xdr:rowOff>57150</xdr:rowOff>
    </xdr:from>
    <xdr:to>
      <xdr:col>18</xdr:col>
      <xdr:colOff>0</xdr:colOff>
      <xdr:row>55</xdr:row>
      <xdr:rowOff>190500</xdr:rowOff>
    </xdr:to>
    <xdr:sp>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6878300" y="27031950"/>
          <a:ext cx="1171575" cy="53340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54</xdr:row>
      <xdr:rowOff>57150</xdr:rowOff>
    </xdr:from>
    <xdr:to>
      <xdr:col>20</xdr:col>
      <xdr:colOff>0</xdr:colOff>
      <xdr:row>55</xdr:row>
      <xdr:rowOff>190500</xdr:rowOff>
    </xdr:to>
    <xdr:sp>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8992850" y="27031950"/>
          <a:ext cx="1171575" cy="53340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54</xdr:row>
      <xdr:rowOff>57150</xdr:rowOff>
    </xdr:from>
    <xdr:to>
      <xdr:col>22</xdr:col>
      <xdr:colOff>0</xdr:colOff>
      <xdr:row>55</xdr:row>
      <xdr:rowOff>190500</xdr:rowOff>
    </xdr:to>
    <xdr:sp>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1459825" y="27031950"/>
          <a:ext cx="1543050" cy="53340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54</xdr:row>
      <xdr:rowOff>57150</xdr:rowOff>
    </xdr:from>
    <xdr:to>
      <xdr:col>24</xdr:col>
      <xdr:colOff>0</xdr:colOff>
      <xdr:row>55</xdr:row>
      <xdr:rowOff>190500</xdr:rowOff>
    </xdr:to>
    <xdr:sp>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4279225" y="27031950"/>
          <a:ext cx="1171575" cy="53340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54</xdr:row>
      <xdr:rowOff>57150</xdr:rowOff>
    </xdr:from>
    <xdr:to>
      <xdr:col>26</xdr:col>
      <xdr:colOff>0</xdr:colOff>
      <xdr:row>55</xdr:row>
      <xdr:rowOff>190500</xdr:rowOff>
    </xdr:to>
    <xdr:sp>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6317575" y="27031950"/>
          <a:ext cx="1171575" cy="53340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54</xdr:row>
      <xdr:rowOff>57150</xdr:rowOff>
    </xdr:from>
    <xdr:to>
      <xdr:col>28</xdr:col>
      <xdr:colOff>0</xdr:colOff>
      <xdr:row>55</xdr:row>
      <xdr:rowOff>190500</xdr:rowOff>
    </xdr:to>
    <xdr:sp>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8232100" y="27031950"/>
          <a:ext cx="1171575" cy="53340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54</xdr:row>
      <xdr:rowOff>57150</xdr:rowOff>
    </xdr:from>
    <xdr:to>
      <xdr:col>18</xdr:col>
      <xdr:colOff>0</xdr:colOff>
      <xdr:row>55</xdr:row>
      <xdr:rowOff>190500</xdr:rowOff>
    </xdr:to>
    <xdr:sp>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6878300" y="27031950"/>
          <a:ext cx="1171575" cy="533400"/>
        </a:xfrm>
        <a:prstGeom prst="triangle">
          <a:avLst>
            <a:gd name="adj" fmla="val 50000"/>
          </a:avLst>
        </a:prstGeom>
        <a:noFill/>
        <a:ln w="9525">
          <a:solidFill>
            <a:srgbClr val="000000"/>
          </a:solidFill>
          <a:miter lim="800000"/>
        </a:ln>
      </xdr:spPr>
    </xdr:sp>
    <xdr:clientData/>
  </xdr:twoCellAnchor>
  <xdr:twoCellAnchor>
    <xdr:from>
      <xdr:col>19</xdr:col>
      <xdr:colOff>0</xdr:colOff>
      <xdr:row>54</xdr:row>
      <xdr:rowOff>57150</xdr:rowOff>
    </xdr:from>
    <xdr:to>
      <xdr:col>20</xdr:col>
      <xdr:colOff>0</xdr:colOff>
      <xdr:row>55</xdr:row>
      <xdr:rowOff>190500</xdr:rowOff>
    </xdr:to>
    <xdr:sp>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8992850" y="27031950"/>
          <a:ext cx="1171575" cy="53340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54</xdr:row>
      <xdr:rowOff>57150</xdr:rowOff>
    </xdr:from>
    <xdr:to>
      <xdr:col>22</xdr:col>
      <xdr:colOff>0</xdr:colOff>
      <xdr:row>55</xdr:row>
      <xdr:rowOff>190500</xdr:rowOff>
    </xdr:to>
    <xdr:sp>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1459825" y="27031950"/>
          <a:ext cx="1543050" cy="53340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54</xdr:row>
      <xdr:rowOff>57150</xdr:rowOff>
    </xdr:from>
    <xdr:to>
      <xdr:col>24</xdr:col>
      <xdr:colOff>0</xdr:colOff>
      <xdr:row>55</xdr:row>
      <xdr:rowOff>190500</xdr:rowOff>
    </xdr:to>
    <xdr:sp>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4279225" y="27031950"/>
          <a:ext cx="1171575" cy="533400"/>
        </a:xfrm>
        <a:prstGeom prst="triangle">
          <a:avLst>
            <a:gd name="adj" fmla="val 50000"/>
          </a:avLst>
        </a:prstGeom>
        <a:noFill/>
        <a:ln w="9525">
          <a:solidFill>
            <a:srgbClr val="000000"/>
          </a:solidFill>
          <a:miter lim="800000"/>
        </a:ln>
      </xdr:spPr>
    </xdr:sp>
    <xdr:clientData/>
  </xdr:twoCellAnchor>
  <xdr:twoCellAnchor>
    <xdr:from>
      <xdr:col>25</xdr:col>
      <xdr:colOff>0</xdr:colOff>
      <xdr:row>54</xdr:row>
      <xdr:rowOff>57150</xdr:rowOff>
    </xdr:from>
    <xdr:to>
      <xdr:col>26</xdr:col>
      <xdr:colOff>0</xdr:colOff>
      <xdr:row>55</xdr:row>
      <xdr:rowOff>190500</xdr:rowOff>
    </xdr:to>
    <xdr:sp>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6317575" y="27031950"/>
          <a:ext cx="1171575" cy="533400"/>
        </a:xfrm>
        <a:prstGeom prst="triangle">
          <a:avLst>
            <a:gd name="adj" fmla="val 50000"/>
          </a:avLst>
        </a:prstGeom>
        <a:noFill/>
        <a:ln w="9525">
          <a:solidFill>
            <a:srgbClr val="000000"/>
          </a:solidFill>
          <a:miter lim="800000"/>
        </a:ln>
      </xdr:spPr>
    </xdr:sp>
    <xdr:clientData/>
  </xdr:twoCellAnchor>
  <xdr:twoCellAnchor>
    <xdr:from>
      <xdr:col>27</xdr:col>
      <xdr:colOff>0</xdr:colOff>
      <xdr:row>54</xdr:row>
      <xdr:rowOff>57150</xdr:rowOff>
    </xdr:from>
    <xdr:to>
      <xdr:col>28</xdr:col>
      <xdr:colOff>0</xdr:colOff>
      <xdr:row>55</xdr:row>
      <xdr:rowOff>190500</xdr:rowOff>
    </xdr:to>
    <xdr:sp>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8232100" y="27031950"/>
          <a:ext cx="1171575" cy="533400"/>
        </a:xfrm>
        <a:prstGeom prst="triangle">
          <a:avLst>
            <a:gd name="adj" fmla="val 50000"/>
          </a:avLst>
        </a:prstGeom>
        <a:noFill/>
        <a:ln w="9525">
          <a:solidFill>
            <a:srgbClr val="000000"/>
          </a:solidFill>
          <a:miter lim="800000"/>
        </a:ln>
      </xdr:spPr>
    </xdr:sp>
    <xdr:clientData/>
  </xdr:twoCellAnchor>
  <xdr:twoCellAnchor>
    <xdr:from>
      <xdr:col>15</xdr:col>
      <xdr:colOff>0</xdr:colOff>
      <xdr:row>54</xdr:row>
      <xdr:rowOff>57150</xdr:rowOff>
    </xdr:from>
    <xdr:to>
      <xdr:col>16</xdr:col>
      <xdr:colOff>0</xdr:colOff>
      <xdr:row>55</xdr:row>
      <xdr:rowOff>190500</xdr:rowOff>
    </xdr:to>
    <xdr:sp>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4582775" y="27031950"/>
          <a:ext cx="1171575" cy="533400"/>
        </a:xfrm>
        <a:prstGeom prst="triangle">
          <a:avLst>
            <a:gd name="adj" fmla="val 50000"/>
          </a:avLst>
        </a:prstGeom>
        <a:noFill/>
        <a:ln w="9525">
          <a:solidFill>
            <a:srgbClr val="000000"/>
          </a:solidFill>
          <a:miter lim="800000"/>
        </a:ln>
      </xdr:spPr>
    </xdr:sp>
    <xdr:clientData/>
  </xdr:twoCellAnchor>
  <xdr:twoCellAnchor>
    <xdr:from>
      <xdr:col>17</xdr:col>
      <xdr:colOff>0</xdr:colOff>
      <xdr:row>54</xdr:row>
      <xdr:rowOff>57150</xdr:rowOff>
    </xdr:from>
    <xdr:to>
      <xdr:col>18</xdr:col>
      <xdr:colOff>0</xdr:colOff>
      <xdr:row>55</xdr:row>
      <xdr:rowOff>190500</xdr:rowOff>
    </xdr:to>
    <xdr:sp>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6878300" y="27031950"/>
          <a:ext cx="1171575" cy="533400"/>
        </a:xfrm>
        <a:prstGeom prst="triangle">
          <a:avLst>
            <a:gd name="adj" fmla="val 50000"/>
          </a:avLst>
        </a:prstGeom>
        <a:noFill/>
        <a:ln w="9525">
          <a:solidFill>
            <a:srgbClr val="000000"/>
          </a:solidFill>
          <a:miter lim="800000"/>
        </a:ln>
      </xdr:spPr>
    </xdr:sp>
    <xdr:clientData/>
  </xdr:twoCellAnchor>
  <xdr:twoCellAnchor>
    <xdr:from>
      <xdr:col>19</xdr:col>
      <xdr:colOff>0</xdr:colOff>
      <xdr:row>54</xdr:row>
      <xdr:rowOff>57150</xdr:rowOff>
    </xdr:from>
    <xdr:to>
      <xdr:col>20</xdr:col>
      <xdr:colOff>0</xdr:colOff>
      <xdr:row>55</xdr:row>
      <xdr:rowOff>190500</xdr:rowOff>
    </xdr:to>
    <xdr:sp>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8992850" y="27031950"/>
          <a:ext cx="1171575" cy="53340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54</xdr:row>
      <xdr:rowOff>57150</xdr:rowOff>
    </xdr:from>
    <xdr:to>
      <xdr:col>22</xdr:col>
      <xdr:colOff>0</xdr:colOff>
      <xdr:row>55</xdr:row>
      <xdr:rowOff>190500</xdr:rowOff>
    </xdr:to>
    <xdr:sp>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1459825" y="27031950"/>
          <a:ext cx="1543050" cy="53340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54</xdr:row>
      <xdr:rowOff>57150</xdr:rowOff>
    </xdr:from>
    <xdr:to>
      <xdr:col>24</xdr:col>
      <xdr:colOff>0</xdr:colOff>
      <xdr:row>55</xdr:row>
      <xdr:rowOff>190500</xdr:rowOff>
    </xdr:to>
    <xdr:sp>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4279225" y="27031950"/>
          <a:ext cx="1171575" cy="533400"/>
        </a:xfrm>
        <a:prstGeom prst="triangle">
          <a:avLst>
            <a:gd name="adj" fmla="val 50000"/>
          </a:avLst>
        </a:prstGeom>
        <a:noFill/>
        <a:ln w="9525">
          <a:solidFill>
            <a:srgbClr val="000000"/>
          </a:solidFill>
          <a:miter lim="800000"/>
        </a:ln>
      </xdr:spPr>
    </xdr:sp>
    <xdr:clientData/>
  </xdr:twoCellAnchor>
  <xdr:twoCellAnchor>
    <xdr:from>
      <xdr:col>25</xdr:col>
      <xdr:colOff>0</xdr:colOff>
      <xdr:row>54</xdr:row>
      <xdr:rowOff>57150</xdr:rowOff>
    </xdr:from>
    <xdr:to>
      <xdr:col>26</xdr:col>
      <xdr:colOff>0</xdr:colOff>
      <xdr:row>55</xdr:row>
      <xdr:rowOff>190500</xdr:rowOff>
    </xdr:to>
    <xdr:sp>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6317575" y="27031950"/>
          <a:ext cx="1171575" cy="533400"/>
        </a:xfrm>
        <a:prstGeom prst="triangle">
          <a:avLst>
            <a:gd name="adj" fmla="val 50000"/>
          </a:avLst>
        </a:prstGeom>
        <a:noFill/>
        <a:ln w="9525">
          <a:solidFill>
            <a:srgbClr val="000000"/>
          </a:solidFill>
          <a:miter lim="800000"/>
        </a:ln>
      </xdr:spPr>
    </xdr:sp>
    <xdr:clientData/>
  </xdr:twoCellAnchor>
  <xdr:twoCellAnchor>
    <xdr:from>
      <xdr:col>27</xdr:col>
      <xdr:colOff>0</xdr:colOff>
      <xdr:row>54</xdr:row>
      <xdr:rowOff>57150</xdr:rowOff>
    </xdr:from>
    <xdr:to>
      <xdr:col>28</xdr:col>
      <xdr:colOff>0</xdr:colOff>
      <xdr:row>55</xdr:row>
      <xdr:rowOff>190500</xdr:rowOff>
    </xdr:to>
    <xdr:sp>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8232100" y="27031950"/>
          <a:ext cx="1171575" cy="533400"/>
        </a:xfrm>
        <a:prstGeom prst="triangle">
          <a:avLst>
            <a:gd name="adj" fmla="val 50000"/>
          </a:avLst>
        </a:prstGeom>
        <a:noFill/>
        <a:ln w="9525">
          <a:solidFill>
            <a:srgbClr val="000000"/>
          </a:solidFill>
          <a:miter lim="800000"/>
        </a:ln>
      </xdr:spPr>
    </xdr:sp>
    <xdr:clientData/>
  </xdr:twoCellAnchor>
  <xdr:twoCellAnchor>
    <xdr:from>
      <xdr:col>1</xdr:col>
      <xdr:colOff>0</xdr:colOff>
      <xdr:row>62</xdr:row>
      <xdr:rowOff>57150</xdr:rowOff>
    </xdr:from>
    <xdr:to>
      <xdr:col>2</xdr:col>
      <xdr:colOff>0</xdr:colOff>
      <xdr:row>63</xdr:row>
      <xdr:rowOff>190500</xdr:rowOff>
    </xdr:to>
    <xdr:sp>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42950" y="31099125"/>
          <a:ext cx="1171575" cy="552450"/>
        </a:xfrm>
        <a:prstGeom prst="triangle">
          <a:avLst>
            <a:gd name="adj" fmla="val 50000"/>
          </a:avLst>
        </a:prstGeom>
        <a:noFill/>
        <a:ln w="9525">
          <a:solidFill>
            <a:srgbClr val="000000"/>
          </a:solidFill>
          <a:miter lim="800000"/>
        </a:ln>
      </xdr:spPr>
    </xdr:sp>
    <xdr:clientData/>
  </xdr:twoCellAnchor>
  <xdr:twoCellAnchor>
    <xdr:from>
      <xdr:col>3</xdr:col>
      <xdr:colOff>0</xdr:colOff>
      <xdr:row>62</xdr:row>
      <xdr:rowOff>57150</xdr:rowOff>
    </xdr:from>
    <xdr:to>
      <xdr:col>4</xdr:col>
      <xdr:colOff>0</xdr:colOff>
      <xdr:row>63</xdr:row>
      <xdr:rowOff>190500</xdr:rowOff>
    </xdr:to>
    <xdr:sp>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657475" y="31099125"/>
          <a:ext cx="1171575" cy="552450"/>
        </a:xfrm>
        <a:prstGeom prst="triangle">
          <a:avLst>
            <a:gd name="adj" fmla="val 50000"/>
          </a:avLst>
        </a:prstGeom>
        <a:noFill/>
        <a:ln w="9525">
          <a:solidFill>
            <a:srgbClr val="000000"/>
          </a:solidFill>
          <a:miter lim="800000"/>
        </a:ln>
      </xdr:spPr>
    </xdr:sp>
    <xdr:clientData/>
  </xdr:twoCellAnchor>
  <xdr:twoCellAnchor>
    <xdr:from>
      <xdr:col>5</xdr:col>
      <xdr:colOff>0</xdr:colOff>
      <xdr:row>62</xdr:row>
      <xdr:rowOff>57150</xdr:rowOff>
    </xdr:from>
    <xdr:to>
      <xdr:col>6</xdr:col>
      <xdr:colOff>0</xdr:colOff>
      <xdr:row>63</xdr:row>
      <xdr:rowOff>190500</xdr:rowOff>
    </xdr:to>
    <xdr:sp>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695825" y="31099125"/>
          <a:ext cx="1171575" cy="552450"/>
        </a:xfrm>
        <a:prstGeom prst="triangle">
          <a:avLst>
            <a:gd name="adj" fmla="val 50000"/>
          </a:avLst>
        </a:prstGeom>
        <a:noFill/>
        <a:ln w="9525">
          <a:solidFill>
            <a:srgbClr val="000000"/>
          </a:solidFill>
          <a:miter lim="800000"/>
        </a:ln>
      </xdr:spPr>
    </xdr:sp>
    <xdr:clientData/>
  </xdr:twoCellAnchor>
  <xdr:twoCellAnchor>
    <xdr:from>
      <xdr:col>7</xdr:col>
      <xdr:colOff>0</xdr:colOff>
      <xdr:row>62</xdr:row>
      <xdr:rowOff>57150</xdr:rowOff>
    </xdr:from>
    <xdr:to>
      <xdr:col>8</xdr:col>
      <xdr:colOff>0</xdr:colOff>
      <xdr:row>63</xdr:row>
      <xdr:rowOff>190500</xdr:rowOff>
    </xdr:to>
    <xdr:sp>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610350" y="31099125"/>
          <a:ext cx="1171575" cy="552450"/>
        </a:xfrm>
        <a:prstGeom prst="triangle">
          <a:avLst>
            <a:gd name="adj" fmla="val 50000"/>
          </a:avLst>
        </a:prstGeom>
        <a:noFill/>
        <a:ln w="9525">
          <a:solidFill>
            <a:srgbClr val="000000"/>
          </a:solidFill>
          <a:miter lim="800000"/>
        </a:ln>
      </xdr:spPr>
    </xdr:sp>
    <xdr:clientData/>
  </xdr:twoCellAnchor>
  <xdr:twoCellAnchor>
    <xdr:from>
      <xdr:col>9</xdr:col>
      <xdr:colOff>0</xdr:colOff>
      <xdr:row>62</xdr:row>
      <xdr:rowOff>57150</xdr:rowOff>
    </xdr:from>
    <xdr:to>
      <xdr:col>10</xdr:col>
      <xdr:colOff>0</xdr:colOff>
      <xdr:row>63</xdr:row>
      <xdr:rowOff>190500</xdr:rowOff>
    </xdr:to>
    <xdr:sp>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8839200" y="31099125"/>
          <a:ext cx="1171575" cy="552450"/>
        </a:xfrm>
        <a:prstGeom prst="triangle">
          <a:avLst>
            <a:gd name="adj" fmla="val 50000"/>
          </a:avLst>
        </a:prstGeom>
        <a:noFill/>
        <a:ln w="9525">
          <a:solidFill>
            <a:srgbClr val="000000"/>
          </a:solidFill>
          <a:miter lim="800000"/>
        </a:ln>
      </xdr:spPr>
    </xdr:sp>
    <xdr:clientData/>
  </xdr:twoCellAnchor>
  <xdr:twoCellAnchor>
    <xdr:from>
      <xdr:col>11</xdr:col>
      <xdr:colOff>0</xdr:colOff>
      <xdr:row>62</xdr:row>
      <xdr:rowOff>57150</xdr:rowOff>
    </xdr:from>
    <xdr:to>
      <xdr:col>12</xdr:col>
      <xdr:colOff>0</xdr:colOff>
      <xdr:row>63</xdr:row>
      <xdr:rowOff>190500</xdr:rowOff>
    </xdr:to>
    <xdr:sp>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0753725" y="31099125"/>
          <a:ext cx="1171575" cy="552450"/>
        </a:xfrm>
        <a:prstGeom prst="triangle">
          <a:avLst>
            <a:gd name="adj" fmla="val 50000"/>
          </a:avLst>
        </a:prstGeom>
        <a:noFill/>
        <a:ln w="9525">
          <a:solidFill>
            <a:srgbClr val="000000"/>
          </a:solidFill>
          <a:miter lim="800000"/>
        </a:ln>
      </xdr:spPr>
    </xdr:sp>
    <xdr:clientData/>
  </xdr:twoCellAnchor>
  <xdr:twoCellAnchor>
    <xdr:from>
      <xdr:col>13</xdr:col>
      <xdr:colOff>0</xdr:colOff>
      <xdr:row>62</xdr:row>
      <xdr:rowOff>57150</xdr:rowOff>
    </xdr:from>
    <xdr:to>
      <xdr:col>14</xdr:col>
      <xdr:colOff>0</xdr:colOff>
      <xdr:row>63</xdr:row>
      <xdr:rowOff>190500</xdr:rowOff>
    </xdr:to>
    <xdr:sp>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2668250" y="31099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62</xdr:row>
      <xdr:rowOff>57150</xdr:rowOff>
    </xdr:from>
    <xdr:to>
      <xdr:col>16</xdr:col>
      <xdr:colOff>0</xdr:colOff>
      <xdr:row>63</xdr:row>
      <xdr:rowOff>190500</xdr:rowOff>
    </xdr:to>
    <xdr:sp>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4582775" y="310991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62</xdr:row>
      <xdr:rowOff>57150</xdr:rowOff>
    </xdr:from>
    <xdr:to>
      <xdr:col>20</xdr:col>
      <xdr:colOff>0</xdr:colOff>
      <xdr:row>63</xdr:row>
      <xdr:rowOff>190500</xdr:rowOff>
    </xdr:to>
    <xdr:sp>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8992850" y="31099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62</xdr:row>
      <xdr:rowOff>57150</xdr:rowOff>
    </xdr:from>
    <xdr:to>
      <xdr:col>22</xdr:col>
      <xdr:colOff>0</xdr:colOff>
      <xdr:row>63</xdr:row>
      <xdr:rowOff>190500</xdr:rowOff>
    </xdr:to>
    <xdr:sp>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1459825" y="3109912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62</xdr:row>
      <xdr:rowOff>57150</xdr:rowOff>
    </xdr:from>
    <xdr:to>
      <xdr:col>24</xdr:col>
      <xdr:colOff>0</xdr:colOff>
      <xdr:row>63</xdr:row>
      <xdr:rowOff>190500</xdr:rowOff>
    </xdr:to>
    <xdr:sp>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4279225" y="31099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62</xdr:row>
      <xdr:rowOff>57150</xdr:rowOff>
    </xdr:from>
    <xdr:to>
      <xdr:col>26</xdr:col>
      <xdr:colOff>0</xdr:colOff>
      <xdr:row>63</xdr:row>
      <xdr:rowOff>190500</xdr:rowOff>
    </xdr:to>
    <xdr:sp>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6317575" y="31099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62</xdr:row>
      <xdr:rowOff>57150</xdr:rowOff>
    </xdr:from>
    <xdr:to>
      <xdr:col>28</xdr:col>
      <xdr:colOff>0</xdr:colOff>
      <xdr:row>63</xdr:row>
      <xdr:rowOff>190500</xdr:rowOff>
    </xdr:to>
    <xdr:sp>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8232100" y="31099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62</xdr:row>
      <xdr:rowOff>57150</xdr:rowOff>
    </xdr:from>
    <xdr:to>
      <xdr:col>18</xdr:col>
      <xdr:colOff>0</xdr:colOff>
      <xdr:row>63</xdr:row>
      <xdr:rowOff>190500</xdr:rowOff>
    </xdr:to>
    <xdr:sp>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6878300" y="31099125"/>
          <a:ext cx="1171575" cy="552450"/>
        </a:xfrm>
        <a:prstGeom prst="triangle">
          <a:avLst>
            <a:gd name="adj" fmla="val 50000"/>
          </a:avLst>
        </a:prstGeom>
        <a:noFill/>
        <a:ln w="9525">
          <a:solidFill>
            <a:srgbClr val="000000"/>
          </a:solidFill>
          <a:miter lim="800000"/>
        </a:ln>
      </xdr:spPr>
    </xdr:sp>
    <xdr:clientData/>
  </xdr:twoCellAnchor>
  <xdr:twoCellAnchor>
    <xdr:from>
      <xdr:col>21</xdr:col>
      <xdr:colOff>0</xdr:colOff>
      <xdr:row>62</xdr:row>
      <xdr:rowOff>57150</xdr:rowOff>
    </xdr:from>
    <xdr:to>
      <xdr:col>22</xdr:col>
      <xdr:colOff>0</xdr:colOff>
      <xdr:row>63</xdr:row>
      <xdr:rowOff>190500</xdr:rowOff>
    </xdr:to>
    <xdr:sp>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1459825" y="31099125"/>
          <a:ext cx="1543050" cy="552450"/>
        </a:xfrm>
        <a:prstGeom prst="triangle">
          <a:avLst>
            <a:gd name="adj" fmla="val 50000"/>
          </a:avLst>
        </a:prstGeom>
        <a:noFill/>
        <a:ln w="9525">
          <a:solidFill>
            <a:srgbClr val="000000"/>
          </a:solidFill>
          <a:miter lim="800000"/>
        </a:ln>
      </xdr:spPr>
    </xdr:sp>
    <xdr:clientData/>
  </xdr:twoCellAnchor>
  <xdr:twoCellAnchor>
    <xdr:from>
      <xdr:col>23</xdr:col>
      <xdr:colOff>0</xdr:colOff>
      <xdr:row>62</xdr:row>
      <xdr:rowOff>57150</xdr:rowOff>
    </xdr:from>
    <xdr:to>
      <xdr:col>24</xdr:col>
      <xdr:colOff>0</xdr:colOff>
      <xdr:row>63</xdr:row>
      <xdr:rowOff>190500</xdr:rowOff>
    </xdr:to>
    <xdr:sp>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4279225" y="31099125"/>
          <a:ext cx="1171575" cy="552450"/>
        </a:xfrm>
        <a:prstGeom prst="triangle">
          <a:avLst>
            <a:gd name="adj" fmla="val 50000"/>
          </a:avLst>
        </a:prstGeom>
        <a:noFill/>
        <a:ln w="9525">
          <a:solidFill>
            <a:srgbClr val="000000"/>
          </a:solidFill>
          <a:miter lim="800000"/>
        </a:ln>
      </xdr:spPr>
    </xdr:sp>
    <xdr:clientData/>
  </xdr:twoCellAnchor>
  <xdr:twoCellAnchor>
    <xdr:from>
      <xdr:col>25</xdr:col>
      <xdr:colOff>0</xdr:colOff>
      <xdr:row>62</xdr:row>
      <xdr:rowOff>57150</xdr:rowOff>
    </xdr:from>
    <xdr:to>
      <xdr:col>26</xdr:col>
      <xdr:colOff>0</xdr:colOff>
      <xdr:row>63</xdr:row>
      <xdr:rowOff>190500</xdr:rowOff>
    </xdr:to>
    <xdr:sp>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6317575" y="31099125"/>
          <a:ext cx="1171575" cy="552450"/>
        </a:xfrm>
        <a:prstGeom prst="triangle">
          <a:avLst>
            <a:gd name="adj" fmla="val 50000"/>
          </a:avLst>
        </a:prstGeom>
        <a:noFill/>
        <a:ln w="9525">
          <a:solidFill>
            <a:srgbClr val="000000"/>
          </a:solidFill>
          <a:miter lim="800000"/>
        </a:ln>
      </xdr:spPr>
    </xdr:sp>
    <xdr:clientData/>
  </xdr:twoCellAnchor>
  <xdr:twoCellAnchor>
    <xdr:from>
      <xdr:col>27</xdr:col>
      <xdr:colOff>0</xdr:colOff>
      <xdr:row>62</xdr:row>
      <xdr:rowOff>57150</xdr:rowOff>
    </xdr:from>
    <xdr:to>
      <xdr:col>28</xdr:col>
      <xdr:colOff>0</xdr:colOff>
      <xdr:row>63</xdr:row>
      <xdr:rowOff>190500</xdr:rowOff>
    </xdr:to>
    <xdr:sp>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8232100" y="310991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62</xdr:row>
      <xdr:rowOff>57150</xdr:rowOff>
    </xdr:from>
    <xdr:to>
      <xdr:col>16</xdr:col>
      <xdr:colOff>0</xdr:colOff>
      <xdr:row>63</xdr:row>
      <xdr:rowOff>190500</xdr:rowOff>
    </xdr:to>
    <xdr:sp>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4582775" y="31099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62</xdr:row>
      <xdr:rowOff>57150</xdr:rowOff>
    </xdr:from>
    <xdr:to>
      <xdr:col>20</xdr:col>
      <xdr:colOff>0</xdr:colOff>
      <xdr:row>63</xdr:row>
      <xdr:rowOff>190500</xdr:rowOff>
    </xdr:to>
    <xdr:sp>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8992850" y="31099125"/>
          <a:ext cx="1171575" cy="552450"/>
        </a:xfrm>
        <a:prstGeom prst="triangle">
          <a:avLst>
            <a:gd name="adj" fmla="val 50000"/>
          </a:avLst>
        </a:prstGeom>
        <a:noFill/>
        <a:ln w="9525">
          <a:solidFill>
            <a:srgbClr val="000000"/>
          </a:solidFill>
          <a:miter lim="800000"/>
        </a:ln>
      </xdr:spPr>
    </xdr:sp>
    <xdr:clientData/>
  </xdr:twoCellAnchor>
  <xdr:twoCellAnchor>
    <xdr:from>
      <xdr:col>21</xdr:col>
      <xdr:colOff>0</xdr:colOff>
      <xdr:row>62</xdr:row>
      <xdr:rowOff>57150</xdr:rowOff>
    </xdr:from>
    <xdr:to>
      <xdr:col>22</xdr:col>
      <xdr:colOff>0</xdr:colOff>
      <xdr:row>63</xdr:row>
      <xdr:rowOff>190500</xdr:rowOff>
    </xdr:to>
    <xdr:sp>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1459825" y="31099125"/>
          <a:ext cx="1543050" cy="552450"/>
        </a:xfrm>
        <a:prstGeom prst="triangle">
          <a:avLst>
            <a:gd name="adj" fmla="val 50000"/>
          </a:avLst>
        </a:prstGeom>
        <a:noFill/>
        <a:ln w="9525">
          <a:solidFill>
            <a:srgbClr val="000000"/>
          </a:solidFill>
          <a:miter lim="800000"/>
        </a:ln>
      </xdr:spPr>
    </xdr:sp>
    <xdr:clientData/>
  </xdr:twoCellAnchor>
  <xdr:twoCellAnchor>
    <xdr:from>
      <xdr:col>23</xdr:col>
      <xdr:colOff>0</xdr:colOff>
      <xdr:row>62</xdr:row>
      <xdr:rowOff>57150</xdr:rowOff>
    </xdr:from>
    <xdr:to>
      <xdr:col>24</xdr:col>
      <xdr:colOff>0</xdr:colOff>
      <xdr:row>63</xdr:row>
      <xdr:rowOff>190500</xdr:rowOff>
    </xdr:to>
    <xdr:sp>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4279225" y="31099125"/>
          <a:ext cx="1171575" cy="552450"/>
        </a:xfrm>
        <a:prstGeom prst="triangle">
          <a:avLst>
            <a:gd name="adj" fmla="val 50000"/>
          </a:avLst>
        </a:prstGeom>
        <a:noFill/>
        <a:ln w="9525">
          <a:solidFill>
            <a:srgbClr val="000000"/>
          </a:solidFill>
          <a:miter lim="800000"/>
        </a:ln>
      </xdr:spPr>
    </xdr:sp>
    <xdr:clientData/>
  </xdr:twoCellAnchor>
  <xdr:twoCellAnchor>
    <xdr:from>
      <xdr:col>25</xdr:col>
      <xdr:colOff>0</xdr:colOff>
      <xdr:row>62</xdr:row>
      <xdr:rowOff>57150</xdr:rowOff>
    </xdr:from>
    <xdr:to>
      <xdr:col>26</xdr:col>
      <xdr:colOff>0</xdr:colOff>
      <xdr:row>63</xdr:row>
      <xdr:rowOff>190500</xdr:rowOff>
    </xdr:to>
    <xdr:sp>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6317575" y="31099125"/>
          <a:ext cx="1171575" cy="552450"/>
        </a:xfrm>
        <a:prstGeom prst="triangle">
          <a:avLst>
            <a:gd name="adj" fmla="val 50000"/>
          </a:avLst>
        </a:prstGeom>
        <a:noFill/>
        <a:ln w="9525">
          <a:solidFill>
            <a:srgbClr val="000000"/>
          </a:solidFill>
          <a:miter lim="800000"/>
        </a:ln>
      </xdr:spPr>
    </xdr:sp>
    <xdr:clientData/>
  </xdr:twoCellAnchor>
  <xdr:twoCellAnchor>
    <xdr:from>
      <xdr:col>27</xdr:col>
      <xdr:colOff>0</xdr:colOff>
      <xdr:row>62</xdr:row>
      <xdr:rowOff>57150</xdr:rowOff>
    </xdr:from>
    <xdr:to>
      <xdr:col>28</xdr:col>
      <xdr:colOff>0</xdr:colOff>
      <xdr:row>63</xdr:row>
      <xdr:rowOff>190500</xdr:rowOff>
    </xdr:to>
    <xdr:sp>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8232100" y="31099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70</xdr:row>
      <xdr:rowOff>57150</xdr:rowOff>
    </xdr:from>
    <xdr:to>
      <xdr:col>2</xdr:col>
      <xdr:colOff>0</xdr:colOff>
      <xdr:row>71</xdr:row>
      <xdr:rowOff>190500</xdr:rowOff>
    </xdr:to>
    <xdr:sp>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42950" y="35118675"/>
          <a:ext cx="1171575" cy="552450"/>
        </a:xfrm>
        <a:prstGeom prst="triangle">
          <a:avLst>
            <a:gd name="adj" fmla="val 50000"/>
          </a:avLst>
        </a:prstGeom>
        <a:noFill/>
        <a:ln w="9525">
          <a:solidFill>
            <a:srgbClr val="000000"/>
          </a:solidFill>
          <a:miter lim="800000"/>
        </a:ln>
      </xdr:spPr>
    </xdr:sp>
    <xdr:clientData/>
  </xdr:twoCellAnchor>
  <xdr:twoCellAnchor>
    <xdr:from>
      <xdr:col>3</xdr:col>
      <xdr:colOff>0</xdr:colOff>
      <xdr:row>70</xdr:row>
      <xdr:rowOff>57150</xdr:rowOff>
    </xdr:from>
    <xdr:to>
      <xdr:col>4</xdr:col>
      <xdr:colOff>0</xdr:colOff>
      <xdr:row>71</xdr:row>
      <xdr:rowOff>190500</xdr:rowOff>
    </xdr:to>
    <xdr:sp>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657475" y="35118675"/>
          <a:ext cx="1171575" cy="552450"/>
        </a:xfrm>
        <a:prstGeom prst="triangle">
          <a:avLst>
            <a:gd name="adj" fmla="val 50000"/>
          </a:avLst>
        </a:prstGeom>
        <a:noFill/>
        <a:ln w="9525">
          <a:solidFill>
            <a:srgbClr val="000000"/>
          </a:solidFill>
          <a:miter lim="800000"/>
        </a:ln>
      </xdr:spPr>
    </xdr:sp>
    <xdr:clientData/>
  </xdr:twoCellAnchor>
  <xdr:twoCellAnchor>
    <xdr:from>
      <xdr:col>5</xdr:col>
      <xdr:colOff>0</xdr:colOff>
      <xdr:row>70</xdr:row>
      <xdr:rowOff>57150</xdr:rowOff>
    </xdr:from>
    <xdr:to>
      <xdr:col>6</xdr:col>
      <xdr:colOff>0</xdr:colOff>
      <xdr:row>71</xdr:row>
      <xdr:rowOff>190500</xdr:rowOff>
    </xdr:to>
    <xdr:sp>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695825" y="35118675"/>
          <a:ext cx="1171575" cy="552450"/>
        </a:xfrm>
        <a:prstGeom prst="triangle">
          <a:avLst>
            <a:gd name="adj" fmla="val 50000"/>
          </a:avLst>
        </a:prstGeom>
        <a:noFill/>
        <a:ln w="9525">
          <a:solidFill>
            <a:srgbClr val="000000"/>
          </a:solidFill>
          <a:miter lim="800000"/>
        </a:ln>
      </xdr:spPr>
    </xdr:sp>
    <xdr:clientData/>
  </xdr:twoCellAnchor>
  <xdr:twoCellAnchor>
    <xdr:from>
      <xdr:col>7</xdr:col>
      <xdr:colOff>0</xdr:colOff>
      <xdr:row>70</xdr:row>
      <xdr:rowOff>57150</xdr:rowOff>
    </xdr:from>
    <xdr:to>
      <xdr:col>8</xdr:col>
      <xdr:colOff>0</xdr:colOff>
      <xdr:row>71</xdr:row>
      <xdr:rowOff>190500</xdr:rowOff>
    </xdr:to>
    <xdr:sp>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610350" y="35118675"/>
          <a:ext cx="1171575" cy="552450"/>
        </a:xfrm>
        <a:prstGeom prst="triangle">
          <a:avLst>
            <a:gd name="adj" fmla="val 50000"/>
          </a:avLst>
        </a:prstGeom>
        <a:noFill/>
        <a:ln w="9525">
          <a:solidFill>
            <a:srgbClr val="000000"/>
          </a:solidFill>
          <a:miter lim="800000"/>
        </a:ln>
      </xdr:spPr>
    </xdr:sp>
    <xdr:clientData/>
  </xdr:twoCellAnchor>
  <xdr:twoCellAnchor>
    <xdr:from>
      <xdr:col>9</xdr:col>
      <xdr:colOff>0</xdr:colOff>
      <xdr:row>70</xdr:row>
      <xdr:rowOff>57150</xdr:rowOff>
    </xdr:from>
    <xdr:to>
      <xdr:col>10</xdr:col>
      <xdr:colOff>0</xdr:colOff>
      <xdr:row>71</xdr:row>
      <xdr:rowOff>190500</xdr:rowOff>
    </xdr:to>
    <xdr:sp>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8839200" y="35118675"/>
          <a:ext cx="1171575" cy="552450"/>
        </a:xfrm>
        <a:prstGeom prst="triangle">
          <a:avLst>
            <a:gd name="adj" fmla="val 50000"/>
          </a:avLst>
        </a:prstGeom>
        <a:noFill/>
        <a:ln w="9525">
          <a:solidFill>
            <a:srgbClr val="000000"/>
          </a:solidFill>
          <a:miter lim="800000"/>
        </a:ln>
      </xdr:spPr>
    </xdr:sp>
    <xdr:clientData/>
  </xdr:twoCellAnchor>
  <xdr:twoCellAnchor>
    <xdr:from>
      <xdr:col>11</xdr:col>
      <xdr:colOff>0</xdr:colOff>
      <xdr:row>70</xdr:row>
      <xdr:rowOff>57150</xdr:rowOff>
    </xdr:from>
    <xdr:to>
      <xdr:col>12</xdr:col>
      <xdr:colOff>0</xdr:colOff>
      <xdr:row>71</xdr:row>
      <xdr:rowOff>190500</xdr:rowOff>
    </xdr:to>
    <xdr:sp>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0753725" y="35118675"/>
          <a:ext cx="1171575" cy="552450"/>
        </a:xfrm>
        <a:prstGeom prst="triangle">
          <a:avLst>
            <a:gd name="adj" fmla="val 50000"/>
          </a:avLst>
        </a:prstGeom>
        <a:noFill/>
        <a:ln w="9525">
          <a:solidFill>
            <a:srgbClr val="000000"/>
          </a:solidFill>
          <a:miter lim="800000"/>
        </a:ln>
      </xdr:spPr>
    </xdr:sp>
    <xdr:clientData/>
  </xdr:twoCellAnchor>
  <xdr:twoCellAnchor>
    <xdr:from>
      <xdr:col>13</xdr:col>
      <xdr:colOff>0</xdr:colOff>
      <xdr:row>70</xdr:row>
      <xdr:rowOff>57150</xdr:rowOff>
    </xdr:from>
    <xdr:to>
      <xdr:col>14</xdr:col>
      <xdr:colOff>0</xdr:colOff>
      <xdr:row>71</xdr:row>
      <xdr:rowOff>190500</xdr:rowOff>
    </xdr:to>
    <xdr:sp>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2668250" y="35118675"/>
          <a:ext cx="1171575" cy="552450"/>
        </a:xfrm>
        <a:prstGeom prst="triangle">
          <a:avLst>
            <a:gd name="adj" fmla="val 50000"/>
          </a:avLst>
        </a:prstGeom>
        <a:noFill/>
        <a:ln w="9525">
          <a:solidFill>
            <a:srgbClr val="000000"/>
          </a:solidFill>
          <a:miter lim="800000"/>
        </a:ln>
      </xdr:spPr>
    </xdr:sp>
    <xdr:clientData/>
  </xdr:twoCellAnchor>
  <xdr:twoCellAnchor>
    <xdr:from>
      <xdr:col>15</xdr:col>
      <xdr:colOff>0</xdr:colOff>
      <xdr:row>70</xdr:row>
      <xdr:rowOff>57150</xdr:rowOff>
    </xdr:from>
    <xdr:to>
      <xdr:col>16</xdr:col>
      <xdr:colOff>0</xdr:colOff>
      <xdr:row>71</xdr:row>
      <xdr:rowOff>190500</xdr:rowOff>
    </xdr:to>
    <xdr:sp>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4582775" y="35118675"/>
          <a:ext cx="1171575" cy="552450"/>
        </a:xfrm>
        <a:prstGeom prst="triangle">
          <a:avLst>
            <a:gd name="adj" fmla="val 50000"/>
          </a:avLst>
        </a:prstGeom>
        <a:noFill/>
        <a:ln w="9525">
          <a:solidFill>
            <a:srgbClr val="000000"/>
          </a:solidFill>
          <a:miter lim="800000"/>
        </a:ln>
      </xdr:spPr>
    </xdr:sp>
    <xdr:clientData/>
  </xdr:twoCellAnchor>
  <xdr:twoCellAnchor>
    <xdr:from>
      <xdr:col>17</xdr:col>
      <xdr:colOff>0</xdr:colOff>
      <xdr:row>70</xdr:row>
      <xdr:rowOff>57150</xdr:rowOff>
    </xdr:from>
    <xdr:to>
      <xdr:col>18</xdr:col>
      <xdr:colOff>0</xdr:colOff>
      <xdr:row>71</xdr:row>
      <xdr:rowOff>190500</xdr:rowOff>
    </xdr:to>
    <xdr:sp>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6878300" y="351186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70</xdr:row>
      <xdr:rowOff>57150</xdr:rowOff>
    </xdr:from>
    <xdr:to>
      <xdr:col>20</xdr:col>
      <xdr:colOff>0</xdr:colOff>
      <xdr:row>71</xdr:row>
      <xdr:rowOff>190500</xdr:rowOff>
    </xdr:to>
    <xdr:sp>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8992850" y="351186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70</xdr:row>
      <xdr:rowOff>57150</xdr:rowOff>
    </xdr:from>
    <xdr:to>
      <xdr:col>22</xdr:col>
      <xdr:colOff>0</xdr:colOff>
      <xdr:row>71</xdr:row>
      <xdr:rowOff>190500</xdr:rowOff>
    </xdr:to>
    <xdr:sp>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1459825" y="3511867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70</xdr:row>
      <xdr:rowOff>57150</xdr:rowOff>
    </xdr:from>
    <xdr:to>
      <xdr:col>24</xdr:col>
      <xdr:colOff>0</xdr:colOff>
      <xdr:row>71</xdr:row>
      <xdr:rowOff>190500</xdr:rowOff>
    </xdr:to>
    <xdr:sp>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4279225" y="351186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70</xdr:row>
      <xdr:rowOff>57150</xdr:rowOff>
    </xdr:from>
    <xdr:to>
      <xdr:col>26</xdr:col>
      <xdr:colOff>0</xdr:colOff>
      <xdr:row>71</xdr:row>
      <xdr:rowOff>190500</xdr:rowOff>
    </xdr:to>
    <xdr:sp>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6317575" y="351186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70</xdr:row>
      <xdr:rowOff>57150</xdr:rowOff>
    </xdr:from>
    <xdr:to>
      <xdr:col>28</xdr:col>
      <xdr:colOff>0</xdr:colOff>
      <xdr:row>71</xdr:row>
      <xdr:rowOff>190500</xdr:rowOff>
    </xdr:to>
    <xdr:sp>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8232100" y="351186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70</xdr:row>
      <xdr:rowOff>57150</xdr:rowOff>
    </xdr:from>
    <xdr:to>
      <xdr:col>18</xdr:col>
      <xdr:colOff>0</xdr:colOff>
      <xdr:row>71</xdr:row>
      <xdr:rowOff>190500</xdr:rowOff>
    </xdr:to>
    <xdr:sp>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6878300" y="35118675"/>
          <a:ext cx="1171575" cy="552450"/>
        </a:xfrm>
        <a:prstGeom prst="triangle">
          <a:avLst>
            <a:gd name="adj" fmla="val 50000"/>
          </a:avLst>
        </a:prstGeom>
        <a:noFill/>
        <a:ln w="9525">
          <a:solidFill>
            <a:srgbClr val="000000"/>
          </a:solidFill>
          <a:miter lim="800000"/>
        </a:ln>
      </xdr:spPr>
    </xdr:sp>
    <xdr:clientData/>
  </xdr:twoCellAnchor>
  <xdr:twoCellAnchor>
    <xdr:from>
      <xdr:col>19</xdr:col>
      <xdr:colOff>0</xdr:colOff>
      <xdr:row>70</xdr:row>
      <xdr:rowOff>57150</xdr:rowOff>
    </xdr:from>
    <xdr:to>
      <xdr:col>20</xdr:col>
      <xdr:colOff>0</xdr:colOff>
      <xdr:row>71</xdr:row>
      <xdr:rowOff>190500</xdr:rowOff>
    </xdr:to>
    <xdr:sp>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8992850" y="35118675"/>
          <a:ext cx="1171575" cy="552450"/>
        </a:xfrm>
        <a:prstGeom prst="triangle">
          <a:avLst>
            <a:gd name="adj" fmla="val 50000"/>
          </a:avLst>
        </a:prstGeom>
        <a:noFill/>
        <a:ln w="9525">
          <a:solidFill>
            <a:srgbClr val="000000"/>
          </a:solidFill>
          <a:miter lim="800000"/>
        </a:ln>
      </xdr:spPr>
    </xdr:sp>
    <xdr:clientData/>
  </xdr:twoCellAnchor>
  <xdr:twoCellAnchor>
    <xdr:from>
      <xdr:col>21</xdr:col>
      <xdr:colOff>0</xdr:colOff>
      <xdr:row>70</xdr:row>
      <xdr:rowOff>57150</xdr:rowOff>
    </xdr:from>
    <xdr:to>
      <xdr:col>22</xdr:col>
      <xdr:colOff>0</xdr:colOff>
      <xdr:row>71</xdr:row>
      <xdr:rowOff>190500</xdr:rowOff>
    </xdr:to>
    <xdr:sp>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1459825" y="35118675"/>
          <a:ext cx="1543050" cy="552450"/>
        </a:xfrm>
        <a:prstGeom prst="triangle">
          <a:avLst>
            <a:gd name="adj" fmla="val 50000"/>
          </a:avLst>
        </a:prstGeom>
        <a:noFill/>
        <a:ln w="9525">
          <a:solidFill>
            <a:srgbClr val="000000"/>
          </a:solidFill>
          <a:miter lim="800000"/>
        </a:ln>
      </xdr:spPr>
    </xdr:sp>
    <xdr:clientData/>
  </xdr:twoCellAnchor>
  <xdr:twoCellAnchor>
    <xdr:from>
      <xdr:col>23</xdr:col>
      <xdr:colOff>0</xdr:colOff>
      <xdr:row>70</xdr:row>
      <xdr:rowOff>57150</xdr:rowOff>
    </xdr:from>
    <xdr:to>
      <xdr:col>24</xdr:col>
      <xdr:colOff>0</xdr:colOff>
      <xdr:row>71</xdr:row>
      <xdr:rowOff>190500</xdr:rowOff>
    </xdr:to>
    <xdr:sp>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4279225" y="35118675"/>
          <a:ext cx="1171575" cy="552450"/>
        </a:xfrm>
        <a:prstGeom prst="triangle">
          <a:avLst>
            <a:gd name="adj" fmla="val 50000"/>
          </a:avLst>
        </a:prstGeom>
        <a:noFill/>
        <a:ln w="9525">
          <a:solidFill>
            <a:srgbClr val="000000"/>
          </a:solidFill>
          <a:miter lim="800000"/>
        </a:ln>
      </xdr:spPr>
    </xdr:sp>
    <xdr:clientData/>
  </xdr:twoCellAnchor>
  <xdr:twoCellAnchor>
    <xdr:from>
      <xdr:col>25</xdr:col>
      <xdr:colOff>0</xdr:colOff>
      <xdr:row>70</xdr:row>
      <xdr:rowOff>57150</xdr:rowOff>
    </xdr:from>
    <xdr:to>
      <xdr:col>26</xdr:col>
      <xdr:colOff>0</xdr:colOff>
      <xdr:row>71</xdr:row>
      <xdr:rowOff>190500</xdr:rowOff>
    </xdr:to>
    <xdr:sp>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6317575" y="35118675"/>
          <a:ext cx="1171575" cy="552450"/>
        </a:xfrm>
        <a:prstGeom prst="triangle">
          <a:avLst>
            <a:gd name="adj" fmla="val 50000"/>
          </a:avLst>
        </a:prstGeom>
        <a:noFill/>
        <a:ln w="9525">
          <a:solidFill>
            <a:srgbClr val="000000"/>
          </a:solidFill>
          <a:miter lim="800000"/>
        </a:ln>
      </xdr:spPr>
    </xdr:sp>
    <xdr:clientData/>
  </xdr:twoCellAnchor>
  <xdr:twoCellAnchor>
    <xdr:from>
      <xdr:col>27</xdr:col>
      <xdr:colOff>0</xdr:colOff>
      <xdr:row>70</xdr:row>
      <xdr:rowOff>57150</xdr:rowOff>
    </xdr:from>
    <xdr:to>
      <xdr:col>28</xdr:col>
      <xdr:colOff>0</xdr:colOff>
      <xdr:row>71</xdr:row>
      <xdr:rowOff>190500</xdr:rowOff>
    </xdr:to>
    <xdr:sp>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8232100" y="35118675"/>
          <a:ext cx="1171575" cy="552450"/>
        </a:xfrm>
        <a:prstGeom prst="triangle">
          <a:avLst>
            <a:gd name="adj" fmla="val 50000"/>
          </a:avLst>
        </a:prstGeom>
        <a:noFill/>
        <a:ln w="9525">
          <a:solidFill>
            <a:srgbClr val="000000"/>
          </a:solidFill>
          <a:miter lim="800000"/>
        </a:ln>
      </xdr:spPr>
    </xdr:sp>
    <xdr:clientData/>
  </xdr:twoCellAnchor>
  <xdr:twoCellAnchor>
    <xdr:from>
      <xdr:col>15</xdr:col>
      <xdr:colOff>0</xdr:colOff>
      <xdr:row>70</xdr:row>
      <xdr:rowOff>57150</xdr:rowOff>
    </xdr:from>
    <xdr:to>
      <xdr:col>16</xdr:col>
      <xdr:colOff>0</xdr:colOff>
      <xdr:row>71</xdr:row>
      <xdr:rowOff>190500</xdr:rowOff>
    </xdr:to>
    <xdr:sp>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4582775" y="35118675"/>
          <a:ext cx="1171575" cy="552450"/>
        </a:xfrm>
        <a:prstGeom prst="triangle">
          <a:avLst>
            <a:gd name="adj" fmla="val 50000"/>
          </a:avLst>
        </a:prstGeom>
        <a:noFill/>
        <a:ln w="9525">
          <a:solidFill>
            <a:srgbClr val="000000"/>
          </a:solidFill>
          <a:miter lim="800000"/>
        </a:ln>
      </xdr:spPr>
    </xdr:sp>
    <xdr:clientData/>
  </xdr:twoCellAnchor>
  <xdr:twoCellAnchor>
    <xdr:from>
      <xdr:col>17</xdr:col>
      <xdr:colOff>0</xdr:colOff>
      <xdr:row>70</xdr:row>
      <xdr:rowOff>57150</xdr:rowOff>
    </xdr:from>
    <xdr:to>
      <xdr:col>18</xdr:col>
      <xdr:colOff>0</xdr:colOff>
      <xdr:row>71</xdr:row>
      <xdr:rowOff>190500</xdr:rowOff>
    </xdr:to>
    <xdr:sp>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6878300" y="35118675"/>
          <a:ext cx="1171575" cy="552450"/>
        </a:xfrm>
        <a:prstGeom prst="triangle">
          <a:avLst>
            <a:gd name="adj" fmla="val 50000"/>
          </a:avLst>
        </a:prstGeom>
        <a:noFill/>
        <a:ln w="9525">
          <a:solidFill>
            <a:srgbClr val="000000"/>
          </a:solidFill>
          <a:miter lim="800000"/>
        </a:ln>
      </xdr:spPr>
    </xdr:sp>
    <xdr:clientData/>
  </xdr:twoCellAnchor>
  <xdr:twoCellAnchor>
    <xdr:from>
      <xdr:col>19</xdr:col>
      <xdr:colOff>0</xdr:colOff>
      <xdr:row>70</xdr:row>
      <xdr:rowOff>57150</xdr:rowOff>
    </xdr:from>
    <xdr:to>
      <xdr:col>20</xdr:col>
      <xdr:colOff>0</xdr:colOff>
      <xdr:row>71</xdr:row>
      <xdr:rowOff>190500</xdr:rowOff>
    </xdr:to>
    <xdr:sp>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8992850" y="35118675"/>
          <a:ext cx="1171575" cy="552450"/>
        </a:xfrm>
        <a:prstGeom prst="triangle">
          <a:avLst>
            <a:gd name="adj" fmla="val 50000"/>
          </a:avLst>
        </a:prstGeom>
        <a:noFill/>
        <a:ln w="9525">
          <a:solidFill>
            <a:srgbClr val="000000"/>
          </a:solidFill>
          <a:miter lim="800000"/>
        </a:ln>
      </xdr:spPr>
    </xdr:sp>
    <xdr:clientData/>
  </xdr:twoCellAnchor>
  <xdr:twoCellAnchor>
    <xdr:from>
      <xdr:col>21</xdr:col>
      <xdr:colOff>0</xdr:colOff>
      <xdr:row>70</xdr:row>
      <xdr:rowOff>57150</xdr:rowOff>
    </xdr:from>
    <xdr:to>
      <xdr:col>22</xdr:col>
      <xdr:colOff>0</xdr:colOff>
      <xdr:row>71</xdr:row>
      <xdr:rowOff>190500</xdr:rowOff>
    </xdr:to>
    <xdr:sp>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1459825" y="35118675"/>
          <a:ext cx="1543050" cy="552450"/>
        </a:xfrm>
        <a:prstGeom prst="triangle">
          <a:avLst>
            <a:gd name="adj" fmla="val 50000"/>
          </a:avLst>
        </a:prstGeom>
        <a:noFill/>
        <a:ln w="9525">
          <a:solidFill>
            <a:srgbClr val="000000"/>
          </a:solidFill>
          <a:miter lim="800000"/>
        </a:ln>
      </xdr:spPr>
    </xdr:sp>
    <xdr:clientData/>
  </xdr:twoCellAnchor>
  <xdr:twoCellAnchor>
    <xdr:from>
      <xdr:col>23</xdr:col>
      <xdr:colOff>0</xdr:colOff>
      <xdr:row>70</xdr:row>
      <xdr:rowOff>57150</xdr:rowOff>
    </xdr:from>
    <xdr:to>
      <xdr:col>24</xdr:col>
      <xdr:colOff>0</xdr:colOff>
      <xdr:row>71</xdr:row>
      <xdr:rowOff>190500</xdr:rowOff>
    </xdr:to>
    <xdr:sp>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4279225" y="35118675"/>
          <a:ext cx="1171575" cy="552450"/>
        </a:xfrm>
        <a:prstGeom prst="triangle">
          <a:avLst>
            <a:gd name="adj" fmla="val 50000"/>
          </a:avLst>
        </a:prstGeom>
        <a:noFill/>
        <a:ln w="9525">
          <a:solidFill>
            <a:srgbClr val="000000"/>
          </a:solidFill>
          <a:miter lim="800000"/>
        </a:ln>
      </xdr:spPr>
    </xdr:sp>
    <xdr:clientData/>
  </xdr:twoCellAnchor>
  <xdr:twoCellAnchor>
    <xdr:from>
      <xdr:col>25</xdr:col>
      <xdr:colOff>0</xdr:colOff>
      <xdr:row>70</xdr:row>
      <xdr:rowOff>57150</xdr:rowOff>
    </xdr:from>
    <xdr:to>
      <xdr:col>26</xdr:col>
      <xdr:colOff>0</xdr:colOff>
      <xdr:row>71</xdr:row>
      <xdr:rowOff>190500</xdr:rowOff>
    </xdr:to>
    <xdr:sp>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6317575" y="35118675"/>
          <a:ext cx="1171575" cy="552450"/>
        </a:xfrm>
        <a:prstGeom prst="triangle">
          <a:avLst>
            <a:gd name="adj" fmla="val 50000"/>
          </a:avLst>
        </a:prstGeom>
        <a:noFill/>
        <a:ln w="9525">
          <a:solidFill>
            <a:srgbClr val="000000"/>
          </a:solidFill>
          <a:miter lim="800000"/>
        </a:ln>
      </xdr:spPr>
    </xdr:sp>
    <xdr:clientData/>
  </xdr:twoCellAnchor>
  <xdr:twoCellAnchor>
    <xdr:from>
      <xdr:col>27</xdr:col>
      <xdr:colOff>0</xdr:colOff>
      <xdr:row>70</xdr:row>
      <xdr:rowOff>57150</xdr:rowOff>
    </xdr:from>
    <xdr:to>
      <xdr:col>28</xdr:col>
      <xdr:colOff>0</xdr:colOff>
      <xdr:row>71</xdr:row>
      <xdr:rowOff>190500</xdr:rowOff>
    </xdr:to>
    <xdr:sp>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8232100" y="35118675"/>
          <a:ext cx="1171575" cy="552450"/>
        </a:xfrm>
        <a:prstGeom prst="triangle">
          <a:avLst>
            <a:gd name="adj" fmla="val 50000"/>
          </a:avLst>
        </a:prstGeom>
        <a:noFill/>
        <a:ln w="9525">
          <a:solidFill>
            <a:srgbClr val="000000"/>
          </a:solidFill>
          <a:miter lim="800000"/>
        </a:ln>
      </xdr:spPr>
    </xdr:sp>
    <xdr:clientData/>
  </xdr:twoCellAnchor>
  <xdr:twoCellAnchor>
    <xdr:from>
      <xdr:col>1</xdr:col>
      <xdr:colOff>0</xdr:colOff>
      <xdr:row>79</xdr:row>
      <xdr:rowOff>57150</xdr:rowOff>
    </xdr:from>
    <xdr:to>
      <xdr:col>2</xdr:col>
      <xdr:colOff>0</xdr:colOff>
      <xdr:row>80</xdr:row>
      <xdr:rowOff>190500</xdr:rowOff>
    </xdr:to>
    <xdr:sp>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42950" y="39557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79</xdr:row>
      <xdr:rowOff>57150</xdr:rowOff>
    </xdr:from>
    <xdr:to>
      <xdr:col>4</xdr:col>
      <xdr:colOff>0</xdr:colOff>
      <xdr:row>80</xdr:row>
      <xdr:rowOff>190500</xdr:rowOff>
    </xdr:to>
    <xdr:sp>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657475" y="39557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79</xdr:row>
      <xdr:rowOff>57150</xdr:rowOff>
    </xdr:from>
    <xdr:to>
      <xdr:col>8</xdr:col>
      <xdr:colOff>0</xdr:colOff>
      <xdr:row>80</xdr:row>
      <xdr:rowOff>190500</xdr:rowOff>
    </xdr:to>
    <xdr:sp>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610350" y="39557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79</xdr:row>
      <xdr:rowOff>57150</xdr:rowOff>
    </xdr:from>
    <xdr:to>
      <xdr:col>12</xdr:col>
      <xdr:colOff>0</xdr:colOff>
      <xdr:row>80</xdr:row>
      <xdr:rowOff>190500</xdr:rowOff>
    </xdr:to>
    <xdr:sp>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0753725" y="39557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79</xdr:row>
      <xdr:rowOff>57150</xdr:rowOff>
    </xdr:from>
    <xdr:to>
      <xdr:col>14</xdr:col>
      <xdr:colOff>0</xdr:colOff>
      <xdr:row>80</xdr:row>
      <xdr:rowOff>190500</xdr:rowOff>
    </xdr:to>
    <xdr:sp>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2668250" y="39557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79</xdr:row>
      <xdr:rowOff>57150</xdr:rowOff>
    </xdr:from>
    <xdr:to>
      <xdr:col>16</xdr:col>
      <xdr:colOff>0</xdr:colOff>
      <xdr:row>80</xdr:row>
      <xdr:rowOff>190500</xdr:rowOff>
    </xdr:to>
    <xdr:sp>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4582775" y="39557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79</xdr:row>
      <xdr:rowOff>57150</xdr:rowOff>
    </xdr:from>
    <xdr:to>
      <xdr:col>18</xdr:col>
      <xdr:colOff>0</xdr:colOff>
      <xdr:row>80</xdr:row>
      <xdr:rowOff>190500</xdr:rowOff>
    </xdr:to>
    <xdr:sp>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6878300" y="39557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79</xdr:row>
      <xdr:rowOff>57150</xdr:rowOff>
    </xdr:from>
    <xdr:to>
      <xdr:col>20</xdr:col>
      <xdr:colOff>0</xdr:colOff>
      <xdr:row>80</xdr:row>
      <xdr:rowOff>190500</xdr:rowOff>
    </xdr:to>
    <xdr:sp>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8992850" y="39557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79</xdr:row>
      <xdr:rowOff>57150</xdr:rowOff>
    </xdr:from>
    <xdr:to>
      <xdr:col>22</xdr:col>
      <xdr:colOff>0</xdr:colOff>
      <xdr:row>80</xdr:row>
      <xdr:rowOff>190500</xdr:rowOff>
    </xdr:to>
    <xdr:sp>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1459825" y="3955732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79</xdr:row>
      <xdr:rowOff>57150</xdr:rowOff>
    </xdr:from>
    <xdr:to>
      <xdr:col>24</xdr:col>
      <xdr:colOff>0</xdr:colOff>
      <xdr:row>80</xdr:row>
      <xdr:rowOff>190500</xdr:rowOff>
    </xdr:to>
    <xdr:sp>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4279225" y="39557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79</xdr:row>
      <xdr:rowOff>57150</xdr:rowOff>
    </xdr:from>
    <xdr:to>
      <xdr:col>26</xdr:col>
      <xdr:colOff>0</xdr:colOff>
      <xdr:row>80</xdr:row>
      <xdr:rowOff>190500</xdr:rowOff>
    </xdr:to>
    <xdr:sp>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6317575" y="39557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79</xdr:row>
      <xdr:rowOff>57150</xdr:rowOff>
    </xdr:from>
    <xdr:to>
      <xdr:col>28</xdr:col>
      <xdr:colOff>0</xdr:colOff>
      <xdr:row>80</xdr:row>
      <xdr:rowOff>190500</xdr:rowOff>
    </xdr:to>
    <xdr:sp>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8232100" y="39557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79</xdr:row>
      <xdr:rowOff>57150</xdr:rowOff>
    </xdr:from>
    <xdr:to>
      <xdr:col>20</xdr:col>
      <xdr:colOff>0</xdr:colOff>
      <xdr:row>80</xdr:row>
      <xdr:rowOff>190500</xdr:rowOff>
    </xdr:to>
    <xdr:sp>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8992850" y="39557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79</xdr:row>
      <xdr:rowOff>57150</xdr:rowOff>
    </xdr:from>
    <xdr:to>
      <xdr:col>22</xdr:col>
      <xdr:colOff>0</xdr:colOff>
      <xdr:row>80</xdr:row>
      <xdr:rowOff>190500</xdr:rowOff>
    </xdr:to>
    <xdr:sp>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1459825" y="3955732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79</xdr:row>
      <xdr:rowOff>57150</xdr:rowOff>
    </xdr:from>
    <xdr:to>
      <xdr:col>24</xdr:col>
      <xdr:colOff>0</xdr:colOff>
      <xdr:row>80</xdr:row>
      <xdr:rowOff>190500</xdr:rowOff>
    </xdr:to>
    <xdr:sp>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4279225" y="39557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79</xdr:row>
      <xdr:rowOff>57150</xdr:rowOff>
    </xdr:from>
    <xdr:to>
      <xdr:col>26</xdr:col>
      <xdr:colOff>0</xdr:colOff>
      <xdr:row>80</xdr:row>
      <xdr:rowOff>190500</xdr:rowOff>
    </xdr:to>
    <xdr:sp>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6317575" y="39557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79</xdr:row>
      <xdr:rowOff>57150</xdr:rowOff>
    </xdr:from>
    <xdr:to>
      <xdr:col>28</xdr:col>
      <xdr:colOff>0</xdr:colOff>
      <xdr:row>80</xdr:row>
      <xdr:rowOff>190500</xdr:rowOff>
    </xdr:to>
    <xdr:sp>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8232100" y="39557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79</xdr:row>
      <xdr:rowOff>57150</xdr:rowOff>
    </xdr:from>
    <xdr:to>
      <xdr:col>18</xdr:col>
      <xdr:colOff>0</xdr:colOff>
      <xdr:row>80</xdr:row>
      <xdr:rowOff>190500</xdr:rowOff>
    </xdr:to>
    <xdr:sp>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6878300" y="39557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79</xdr:row>
      <xdr:rowOff>57150</xdr:rowOff>
    </xdr:from>
    <xdr:to>
      <xdr:col>20</xdr:col>
      <xdr:colOff>0</xdr:colOff>
      <xdr:row>80</xdr:row>
      <xdr:rowOff>190500</xdr:rowOff>
    </xdr:to>
    <xdr:sp>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8992850" y="39557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79</xdr:row>
      <xdr:rowOff>57150</xdr:rowOff>
    </xdr:from>
    <xdr:to>
      <xdr:col>22</xdr:col>
      <xdr:colOff>0</xdr:colOff>
      <xdr:row>80</xdr:row>
      <xdr:rowOff>190500</xdr:rowOff>
    </xdr:to>
    <xdr:sp>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1459825" y="39557325"/>
          <a:ext cx="1543050" cy="5524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79</xdr:row>
      <xdr:rowOff>57150</xdr:rowOff>
    </xdr:from>
    <xdr:to>
      <xdr:col>24</xdr:col>
      <xdr:colOff>0</xdr:colOff>
      <xdr:row>80</xdr:row>
      <xdr:rowOff>190500</xdr:rowOff>
    </xdr:to>
    <xdr:sp>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4279225" y="39557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79</xdr:row>
      <xdr:rowOff>57150</xdr:rowOff>
    </xdr:from>
    <xdr:to>
      <xdr:col>26</xdr:col>
      <xdr:colOff>0</xdr:colOff>
      <xdr:row>80</xdr:row>
      <xdr:rowOff>190500</xdr:rowOff>
    </xdr:to>
    <xdr:sp>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6317575" y="39557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79</xdr:row>
      <xdr:rowOff>57150</xdr:rowOff>
    </xdr:from>
    <xdr:to>
      <xdr:col>28</xdr:col>
      <xdr:colOff>0</xdr:colOff>
      <xdr:row>80</xdr:row>
      <xdr:rowOff>190500</xdr:rowOff>
    </xdr:to>
    <xdr:sp>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8232100" y="39557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87</xdr:row>
      <xdr:rowOff>57150</xdr:rowOff>
    </xdr:from>
    <xdr:to>
      <xdr:col>2</xdr:col>
      <xdr:colOff>0</xdr:colOff>
      <xdr:row>88</xdr:row>
      <xdr:rowOff>190500</xdr:rowOff>
    </xdr:to>
    <xdr:sp>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42950" y="43424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87</xdr:row>
      <xdr:rowOff>57150</xdr:rowOff>
    </xdr:from>
    <xdr:to>
      <xdr:col>4</xdr:col>
      <xdr:colOff>0</xdr:colOff>
      <xdr:row>88</xdr:row>
      <xdr:rowOff>190500</xdr:rowOff>
    </xdr:to>
    <xdr:sp>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657475" y="43424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87</xdr:row>
      <xdr:rowOff>57150</xdr:rowOff>
    </xdr:from>
    <xdr:to>
      <xdr:col>8</xdr:col>
      <xdr:colOff>0</xdr:colOff>
      <xdr:row>88</xdr:row>
      <xdr:rowOff>190500</xdr:rowOff>
    </xdr:to>
    <xdr:sp>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610350" y="43424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87</xdr:row>
      <xdr:rowOff>57150</xdr:rowOff>
    </xdr:from>
    <xdr:to>
      <xdr:col>10</xdr:col>
      <xdr:colOff>0</xdr:colOff>
      <xdr:row>88</xdr:row>
      <xdr:rowOff>190500</xdr:rowOff>
    </xdr:to>
    <xdr:sp>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8839200" y="43424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87</xdr:row>
      <xdr:rowOff>57150</xdr:rowOff>
    </xdr:from>
    <xdr:to>
      <xdr:col>12</xdr:col>
      <xdr:colOff>0</xdr:colOff>
      <xdr:row>88</xdr:row>
      <xdr:rowOff>190500</xdr:rowOff>
    </xdr:to>
    <xdr:sp>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0753725" y="43424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87</xdr:row>
      <xdr:rowOff>57150</xdr:rowOff>
    </xdr:from>
    <xdr:to>
      <xdr:col>14</xdr:col>
      <xdr:colOff>0</xdr:colOff>
      <xdr:row>88</xdr:row>
      <xdr:rowOff>190500</xdr:rowOff>
    </xdr:to>
    <xdr:sp>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2668250" y="43424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87</xdr:row>
      <xdr:rowOff>57150</xdr:rowOff>
    </xdr:from>
    <xdr:to>
      <xdr:col>16</xdr:col>
      <xdr:colOff>0</xdr:colOff>
      <xdr:row>88</xdr:row>
      <xdr:rowOff>190500</xdr:rowOff>
    </xdr:to>
    <xdr:sp>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4582775" y="43424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87</xdr:row>
      <xdr:rowOff>57150</xdr:rowOff>
    </xdr:from>
    <xdr:to>
      <xdr:col>18</xdr:col>
      <xdr:colOff>0</xdr:colOff>
      <xdr:row>88</xdr:row>
      <xdr:rowOff>190500</xdr:rowOff>
    </xdr:to>
    <xdr:sp>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6878300" y="434244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87</xdr:row>
      <xdr:rowOff>57150</xdr:rowOff>
    </xdr:from>
    <xdr:to>
      <xdr:col>20</xdr:col>
      <xdr:colOff>0</xdr:colOff>
      <xdr:row>88</xdr:row>
      <xdr:rowOff>190500</xdr:rowOff>
    </xdr:to>
    <xdr:sp>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8992850" y="434244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87</xdr:row>
      <xdr:rowOff>57150</xdr:rowOff>
    </xdr:from>
    <xdr:to>
      <xdr:col>22</xdr:col>
      <xdr:colOff>0</xdr:colOff>
      <xdr:row>88</xdr:row>
      <xdr:rowOff>190500</xdr:rowOff>
    </xdr:to>
    <xdr:sp>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1459825" y="4342447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87</xdr:row>
      <xdr:rowOff>57150</xdr:rowOff>
    </xdr:from>
    <xdr:to>
      <xdr:col>24</xdr:col>
      <xdr:colOff>0</xdr:colOff>
      <xdr:row>88</xdr:row>
      <xdr:rowOff>190500</xdr:rowOff>
    </xdr:to>
    <xdr:sp>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4279225" y="434244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87</xdr:row>
      <xdr:rowOff>57150</xdr:rowOff>
    </xdr:from>
    <xdr:to>
      <xdr:col>26</xdr:col>
      <xdr:colOff>0</xdr:colOff>
      <xdr:row>88</xdr:row>
      <xdr:rowOff>190500</xdr:rowOff>
    </xdr:to>
    <xdr:sp>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6317575" y="434244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87</xdr:row>
      <xdr:rowOff>57150</xdr:rowOff>
    </xdr:from>
    <xdr:to>
      <xdr:col>28</xdr:col>
      <xdr:colOff>0</xdr:colOff>
      <xdr:row>88</xdr:row>
      <xdr:rowOff>190500</xdr:rowOff>
    </xdr:to>
    <xdr:sp>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8232100" y="434244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29</xdr:col>
      <xdr:colOff>0</xdr:colOff>
      <xdr:row>87</xdr:row>
      <xdr:rowOff>57150</xdr:rowOff>
    </xdr:from>
    <xdr:to>
      <xdr:col>30</xdr:col>
      <xdr:colOff>0</xdr:colOff>
      <xdr:row>88</xdr:row>
      <xdr:rowOff>190500</xdr:rowOff>
    </xdr:to>
    <xdr:sp>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0299025" y="43424475"/>
          <a:ext cx="990600"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87</xdr:row>
      <xdr:rowOff>57150</xdr:rowOff>
    </xdr:from>
    <xdr:to>
      <xdr:col>20</xdr:col>
      <xdr:colOff>0</xdr:colOff>
      <xdr:row>88</xdr:row>
      <xdr:rowOff>190500</xdr:rowOff>
    </xdr:to>
    <xdr:sp>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8992850" y="434244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87</xdr:row>
      <xdr:rowOff>57150</xdr:rowOff>
    </xdr:from>
    <xdr:to>
      <xdr:col>22</xdr:col>
      <xdr:colOff>0</xdr:colOff>
      <xdr:row>88</xdr:row>
      <xdr:rowOff>190500</xdr:rowOff>
    </xdr:to>
    <xdr:sp>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1459825" y="4342447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87</xdr:row>
      <xdr:rowOff>57150</xdr:rowOff>
    </xdr:from>
    <xdr:to>
      <xdr:col>24</xdr:col>
      <xdr:colOff>0</xdr:colOff>
      <xdr:row>88</xdr:row>
      <xdr:rowOff>190500</xdr:rowOff>
    </xdr:to>
    <xdr:sp>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4279225" y="434244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87</xdr:row>
      <xdr:rowOff>57150</xdr:rowOff>
    </xdr:from>
    <xdr:to>
      <xdr:col>26</xdr:col>
      <xdr:colOff>0</xdr:colOff>
      <xdr:row>88</xdr:row>
      <xdr:rowOff>190500</xdr:rowOff>
    </xdr:to>
    <xdr:sp>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6317575" y="434244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87</xdr:row>
      <xdr:rowOff>57150</xdr:rowOff>
    </xdr:from>
    <xdr:to>
      <xdr:col>28</xdr:col>
      <xdr:colOff>0</xdr:colOff>
      <xdr:row>88</xdr:row>
      <xdr:rowOff>190500</xdr:rowOff>
    </xdr:to>
    <xdr:sp>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8232100" y="434244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29</xdr:col>
      <xdr:colOff>0</xdr:colOff>
      <xdr:row>87</xdr:row>
      <xdr:rowOff>57150</xdr:rowOff>
    </xdr:from>
    <xdr:to>
      <xdr:col>30</xdr:col>
      <xdr:colOff>0</xdr:colOff>
      <xdr:row>88</xdr:row>
      <xdr:rowOff>190500</xdr:rowOff>
    </xdr:to>
    <xdr:sp>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0299025" y="43424475"/>
          <a:ext cx="990600"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87</xdr:row>
      <xdr:rowOff>57150</xdr:rowOff>
    </xdr:from>
    <xdr:to>
      <xdr:col>18</xdr:col>
      <xdr:colOff>0</xdr:colOff>
      <xdr:row>88</xdr:row>
      <xdr:rowOff>190500</xdr:rowOff>
    </xdr:to>
    <xdr:sp>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6878300" y="43424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87</xdr:row>
      <xdr:rowOff>57150</xdr:rowOff>
    </xdr:from>
    <xdr:to>
      <xdr:col>20</xdr:col>
      <xdr:colOff>0</xdr:colOff>
      <xdr:row>88</xdr:row>
      <xdr:rowOff>190500</xdr:rowOff>
    </xdr:to>
    <xdr:sp>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8992850" y="43424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87</xdr:row>
      <xdr:rowOff>57150</xdr:rowOff>
    </xdr:from>
    <xdr:to>
      <xdr:col>22</xdr:col>
      <xdr:colOff>0</xdr:colOff>
      <xdr:row>88</xdr:row>
      <xdr:rowOff>190500</xdr:rowOff>
    </xdr:to>
    <xdr:sp>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1459825" y="43424475"/>
          <a:ext cx="1543050" cy="5524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87</xdr:row>
      <xdr:rowOff>57150</xdr:rowOff>
    </xdr:from>
    <xdr:to>
      <xdr:col>24</xdr:col>
      <xdr:colOff>0</xdr:colOff>
      <xdr:row>88</xdr:row>
      <xdr:rowOff>190500</xdr:rowOff>
    </xdr:to>
    <xdr:sp>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4279225" y="43424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87</xdr:row>
      <xdr:rowOff>57150</xdr:rowOff>
    </xdr:from>
    <xdr:to>
      <xdr:col>26</xdr:col>
      <xdr:colOff>0</xdr:colOff>
      <xdr:row>88</xdr:row>
      <xdr:rowOff>190500</xdr:rowOff>
    </xdr:to>
    <xdr:sp>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6317575" y="43424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87</xdr:row>
      <xdr:rowOff>57150</xdr:rowOff>
    </xdr:from>
    <xdr:to>
      <xdr:col>28</xdr:col>
      <xdr:colOff>0</xdr:colOff>
      <xdr:row>88</xdr:row>
      <xdr:rowOff>190500</xdr:rowOff>
    </xdr:to>
    <xdr:sp>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8232100" y="43424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29</xdr:col>
      <xdr:colOff>0</xdr:colOff>
      <xdr:row>87</xdr:row>
      <xdr:rowOff>57150</xdr:rowOff>
    </xdr:from>
    <xdr:to>
      <xdr:col>30</xdr:col>
      <xdr:colOff>0</xdr:colOff>
      <xdr:row>88</xdr:row>
      <xdr:rowOff>190500</xdr:rowOff>
    </xdr:to>
    <xdr:sp>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0299025" y="43424475"/>
          <a:ext cx="990600" cy="5524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96</xdr:row>
      <xdr:rowOff>57150</xdr:rowOff>
    </xdr:from>
    <xdr:to>
      <xdr:col>2</xdr:col>
      <xdr:colOff>0</xdr:colOff>
      <xdr:row>97</xdr:row>
      <xdr:rowOff>190500</xdr:rowOff>
    </xdr:to>
    <xdr:sp>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42950" y="47386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96</xdr:row>
      <xdr:rowOff>57150</xdr:rowOff>
    </xdr:from>
    <xdr:to>
      <xdr:col>4</xdr:col>
      <xdr:colOff>0</xdr:colOff>
      <xdr:row>97</xdr:row>
      <xdr:rowOff>190500</xdr:rowOff>
    </xdr:to>
    <xdr:sp>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657475" y="47386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96</xdr:row>
      <xdr:rowOff>57150</xdr:rowOff>
    </xdr:from>
    <xdr:to>
      <xdr:col>6</xdr:col>
      <xdr:colOff>0</xdr:colOff>
      <xdr:row>97</xdr:row>
      <xdr:rowOff>190500</xdr:rowOff>
    </xdr:to>
    <xdr:sp>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695825" y="47386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96</xdr:row>
      <xdr:rowOff>57150</xdr:rowOff>
    </xdr:from>
    <xdr:to>
      <xdr:col>8</xdr:col>
      <xdr:colOff>0</xdr:colOff>
      <xdr:row>97</xdr:row>
      <xdr:rowOff>190500</xdr:rowOff>
    </xdr:to>
    <xdr:sp>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610350" y="47386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96</xdr:row>
      <xdr:rowOff>57150</xdr:rowOff>
    </xdr:from>
    <xdr:to>
      <xdr:col>10</xdr:col>
      <xdr:colOff>0</xdr:colOff>
      <xdr:row>97</xdr:row>
      <xdr:rowOff>190500</xdr:rowOff>
    </xdr:to>
    <xdr:sp>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8839200" y="47386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96</xdr:row>
      <xdr:rowOff>57150</xdr:rowOff>
    </xdr:from>
    <xdr:to>
      <xdr:col>14</xdr:col>
      <xdr:colOff>0</xdr:colOff>
      <xdr:row>97</xdr:row>
      <xdr:rowOff>190500</xdr:rowOff>
    </xdr:to>
    <xdr:sp>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2668250" y="47386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96</xdr:row>
      <xdr:rowOff>57150</xdr:rowOff>
    </xdr:from>
    <xdr:to>
      <xdr:col>16</xdr:col>
      <xdr:colOff>0</xdr:colOff>
      <xdr:row>97</xdr:row>
      <xdr:rowOff>190500</xdr:rowOff>
    </xdr:to>
    <xdr:sp>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4582775" y="47386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96</xdr:row>
      <xdr:rowOff>57150</xdr:rowOff>
    </xdr:from>
    <xdr:to>
      <xdr:col>18</xdr:col>
      <xdr:colOff>0</xdr:colOff>
      <xdr:row>97</xdr:row>
      <xdr:rowOff>190500</xdr:rowOff>
    </xdr:to>
    <xdr:sp>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6878300" y="473868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96</xdr:row>
      <xdr:rowOff>57150</xdr:rowOff>
    </xdr:from>
    <xdr:to>
      <xdr:col>20</xdr:col>
      <xdr:colOff>0</xdr:colOff>
      <xdr:row>97</xdr:row>
      <xdr:rowOff>190500</xdr:rowOff>
    </xdr:to>
    <xdr:sp>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8992850" y="473868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96</xdr:row>
      <xdr:rowOff>57150</xdr:rowOff>
    </xdr:from>
    <xdr:to>
      <xdr:col>22</xdr:col>
      <xdr:colOff>0</xdr:colOff>
      <xdr:row>97</xdr:row>
      <xdr:rowOff>190500</xdr:rowOff>
    </xdr:to>
    <xdr:sp>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1459825" y="4738687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96</xdr:row>
      <xdr:rowOff>57150</xdr:rowOff>
    </xdr:from>
    <xdr:to>
      <xdr:col>28</xdr:col>
      <xdr:colOff>0</xdr:colOff>
      <xdr:row>97</xdr:row>
      <xdr:rowOff>190500</xdr:rowOff>
    </xdr:to>
    <xdr:sp>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8232100" y="473868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29</xdr:col>
      <xdr:colOff>0</xdr:colOff>
      <xdr:row>96</xdr:row>
      <xdr:rowOff>57150</xdr:rowOff>
    </xdr:from>
    <xdr:to>
      <xdr:col>30</xdr:col>
      <xdr:colOff>0</xdr:colOff>
      <xdr:row>97</xdr:row>
      <xdr:rowOff>190500</xdr:rowOff>
    </xdr:to>
    <xdr:sp>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0299025" y="47386875"/>
          <a:ext cx="990600" cy="552450"/>
        </a:xfrm>
        <a:prstGeom prst="triangle">
          <a:avLst>
            <a:gd name="adj" fmla="val 50000"/>
          </a:avLst>
        </a:prstGeom>
        <a:solidFill>
          <a:srgbClr val="FFFFFF"/>
        </a:solidFill>
        <a:ln w="9525">
          <a:solidFill>
            <a:srgbClr val="000000"/>
          </a:solidFill>
          <a:miter lim="800000"/>
        </a:ln>
      </xdr:spPr>
    </xdr:sp>
    <xdr:clientData/>
  </xdr:twoCellAnchor>
  <xdr:twoCellAnchor>
    <xdr:from>
      <xdr:col>31</xdr:col>
      <xdr:colOff>0</xdr:colOff>
      <xdr:row>96</xdr:row>
      <xdr:rowOff>57150</xdr:rowOff>
    </xdr:from>
    <xdr:to>
      <xdr:col>32</xdr:col>
      <xdr:colOff>0</xdr:colOff>
      <xdr:row>97</xdr:row>
      <xdr:rowOff>190500</xdr:rowOff>
    </xdr:to>
    <xdr:sp>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2251650" y="47386875"/>
          <a:ext cx="1028700"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96</xdr:row>
      <xdr:rowOff>57150</xdr:rowOff>
    </xdr:from>
    <xdr:to>
      <xdr:col>18</xdr:col>
      <xdr:colOff>0</xdr:colOff>
      <xdr:row>97</xdr:row>
      <xdr:rowOff>190500</xdr:rowOff>
    </xdr:to>
    <xdr:sp>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6878300" y="47386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96</xdr:row>
      <xdr:rowOff>57150</xdr:rowOff>
    </xdr:from>
    <xdr:to>
      <xdr:col>20</xdr:col>
      <xdr:colOff>0</xdr:colOff>
      <xdr:row>97</xdr:row>
      <xdr:rowOff>190500</xdr:rowOff>
    </xdr:to>
    <xdr:sp>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8992850" y="47386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96</xdr:row>
      <xdr:rowOff>57150</xdr:rowOff>
    </xdr:from>
    <xdr:to>
      <xdr:col>22</xdr:col>
      <xdr:colOff>0</xdr:colOff>
      <xdr:row>97</xdr:row>
      <xdr:rowOff>190500</xdr:rowOff>
    </xdr:to>
    <xdr:sp>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1459825" y="4738687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96</xdr:row>
      <xdr:rowOff>57150</xdr:rowOff>
    </xdr:from>
    <xdr:to>
      <xdr:col>28</xdr:col>
      <xdr:colOff>0</xdr:colOff>
      <xdr:row>97</xdr:row>
      <xdr:rowOff>190500</xdr:rowOff>
    </xdr:to>
    <xdr:sp>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8232100" y="47386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29</xdr:col>
      <xdr:colOff>0</xdr:colOff>
      <xdr:row>96</xdr:row>
      <xdr:rowOff>57150</xdr:rowOff>
    </xdr:from>
    <xdr:to>
      <xdr:col>30</xdr:col>
      <xdr:colOff>0</xdr:colOff>
      <xdr:row>97</xdr:row>
      <xdr:rowOff>190500</xdr:rowOff>
    </xdr:to>
    <xdr:sp>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0299025" y="47386875"/>
          <a:ext cx="990600" cy="552450"/>
        </a:xfrm>
        <a:prstGeom prst="triangle">
          <a:avLst>
            <a:gd name="adj" fmla="val 50000"/>
          </a:avLst>
        </a:prstGeom>
        <a:solidFill>
          <a:srgbClr val="FF0000"/>
        </a:solidFill>
        <a:ln w="9525">
          <a:solidFill>
            <a:srgbClr val="000000"/>
          </a:solidFill>
          <a:miter lim="800000"/>
        </a:ln>
      </xdr:spPr>
    </xdr:sp>
    <xdr:clientData/>
  </xdr:twoCellAnchor>
  <xdr:twoCellAnchor>
    <xdr:from>
      <xdr:col>31</xdr:col>
      <xdr:colOff>0</xdr:colOff>
      <xdr:row>96</xdr:row>
      <xdr:rowOff>57150</xdr:rowOff>
    </xdr:from>
    <xdr:to>
      <xdr:col>32</xdr:col>
      <xdr:colOff>0</xdr:colOff>
      <xdr:row>97</xdr:row>
      <xdr:rowOff>190500</xdr:rowOff>
    </xdr:to>
    <xdr:sp>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2251650" y="47386875"/>
          <a:ext cx="1028700"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96</xdr:row>
      <xdr:rowOff>57150</xdr:rowOff>
    </xdr:from>
    <xdr:to>
      <xdr:col>16</xdr:col>
      <xdr:colOff>0</xdr:colOff>
      <xdr:row>97</xdr:row>
      <xdr:rowOff>190500</xdr:rowOff>
    </xdr:to>
    <xdr:sp>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4582775" y="47386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96</xdr:row>
      <xdr:rowOff>57150</xdr:rowOff>
    </xdr:from>
    <xdr:to>
      <xdr:col>18</xdr:col>
      <xdr:colOff>0</xdr:colOff>
      <xdr:row>97</xdr:row>
      <xdr:rowOff>190500</xdr:rowOff>
    </xdr:to>
    <xdr:sp>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6878300" y="47386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96</xdr:row>
      <xdr:rowOff>57150</xdr:rowOff>
    </xdr:from>
    <xdr:to>
      <xdr:col>20</xdr:col>
      <xdr:colOff>0</xdr:colOff>
      <xdr:row>97</xdr:row>
      <xdr:rowOff>190500</xdr:rowOff>
    </xdr:to>
    <xdr:sp>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8992850" y="47386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96</xdr:row>
      <xdr:rowOff>57150</xdr:rowOff>
    </xdr:from>
    <xdr:to>
      <xdr:col>22</xdr:col>
      <xdr:colOff>0</xdr:colOff>
      <xdr:row>97</xdr:row>
      <xdr:rowOff>190500</xdr:rowOff>
    </xdr:to>
    <xdr:sp>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1459825" y="47386875"/>
          <a:ext cx="1543050" cy="5524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96</xdr:row>
      <xdr:rowOff>57150</xdr:rowOff>
    </xdr:from>
    <xdr:to>
      <xdr:col>28</xdr:col>
      <xdr:colOff>0</xdr:colOff>
      <xdr:row>97</xdr:row>
      <xdr:rowOff>190500</xdr:rowOff>
    </xdr:to>
    <xdr:sp>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8232100" y="47386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29</xdr:col>
      <xdr:colOff>0</xdr:colOff>
      <xdr:row>96</xdr:row>
      <xdr:rowOff>57150</xdr:rowOff>
    </xdr:from>
    <xdr:to>
      <xdr:col>30</xdr:col>
      <xdr:colOff>0</xdr:colOff>
      <xdr:row>97</xdr:row>
      <xdr:rowOff>190500</xdr:rowOff>
    </xdr:to>
    <xdr:sp>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0299025" y="47386875"/>
          <a:ext cx="990600" cy="552450"/>
        </a:xfrm>
        <a:prstGeom prst="triangle">
          <a:avLst>
            <a:gd name="adj" fmla="val 50000"/>
          </a:avLst>
        </a:prstGeom>
        <a:solidFill>
          <a:srgbClr val="FFFFFF"/>
        </a:solidFill>
        <a:ln w="9525">
          <a:solidFill>
            <a:srgbClr val="000000"/>
          </a:solidFill>
          <a:miter lim="800000"/>
        </a:ln>
      </xdr:spPr>
    </xdr:sp>
    <xdr:clientData/>
  </xdr:twoCellAnchor>
  <xdr:twoCellAnchor>
    <xdr:from>
      <xdr:col>31</xdr:col>
      <xdr:colOff>0</xdr:colOff>
      <xdr:row>96</xdr:row>
      <xdr:rowOff>57150</xdr:rowOff>
    </xdr:from>
    <xdr:to>
      <xdr:col>32</xdr:col>
      <xdr:colOff>0</xdr:colOff>
      <xdr:row>97</xdr:row>
      <xdr:rowOff>190500</xdr:rowOff>
    </xdr:to>
    <xdr:sp>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2251650" y="47386875"/>
          <a:ext cx="1028700" cy="5524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104</xdr:row>
      <xdr:rowOff>57150</xdr:rowOff>
    </xdr:from>
    <xdr:to>
      <xdr:col>2</xdr:col>
      <xdr:colOff>0</xdr:colOff>
      <xdr:row>105</xdr:row>
      <xdr:rowOff>190500</xdr:rowOff>
    </xdr:to>
    <xdr:sp>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42950" y="511492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104</xdr:row>
      <xdr:rowOff>57150</xdr:rowOff>
    </xdr:from>
    <xdr:to>
      <xdr:col>4</xdr:col>
      <xdr:colOff>0</xdr:colOff>
      <xdr:row>105</xdr:row>
      <xdr:rowOff>190500</xdr:rowOff>
    </xdr:to>
    <xdr:sp>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657475" y="511492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104</xdr:row>
      <xdr:rowOff>57150</xdr:rowOff>
    </xdr:from>
    <xdr:to>
      <xdr:col>6</xdr:col>
      <xdr:colOff>0</xdr:colOff>
      <xdr:row>105</xdr:row>
      <xdr:rowOff>190500</xdr:rowOff>
    </xdr:to>
    <xdr:sp>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695825" y="511492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8</xdr:col>
      <xdr:colOff>0</xdr:colOff>
      <xdr:row>104</xdr:row>
      <xdr:rowOff>57150</xdr:rowOff>
    </xdr:from>
    <xdr:to>
      <xdr:col>9</xdr:col>
      <xdr:colOff>0</xdr:colOff>
      <xdr:row>105</xdr:row>
      <xdr:rowOff>190500</xdr:rowOff>
    </xdr:to>
    <xdr:sp>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7781925" y="51149250"/>
          <a:ext cx="10572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10</xdr:col>
      <xdr:colOff>0</xdr:colOff>
      <xdr:row>104</xdr:row>
      <xdr:rowOff>57150</xdr:rowOff>
    </xdr:from>
    <xdr:to>
      <xdr:col>11</xdr:col>
      <xdr:colOff>0</xdr:colOff>
      <xdr:row>105</xdr:row>
      <xdr:rowOff>190500</xdr:rowOff>
    </xdr:to>
    <xdr:sp>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010775" y="51149250"/>
          <a:ext cx="7429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12</xdr:col>
      <xdr:colOff>0</xdr:colOff>
      <xdr:row>104</xdr:row>
      <xdr:rowOff>57150</xdr:rowOff>
    </xdr:from>
    <xdr:to>
      <xdr:col>13</xdr:col>
      <xdr:colOff>0</xdr:colOff>
      <xdr:row>105</xdr:row>
      <xdr:rowOff>190500</xdr:rowOff>
    </xdr:to>
    <xdr:sp>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1925300" y="51149250"/>
          <a:ext cx="7429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14</xdr:col>
      <xdr:colOff>0</xdr:colOff>
      <xdr:row>104</xdr:row>
      <xdr:rowOff>57150</xdr:rowOff>
    </xdr:from>
    <xdr:to>
      <xdr:col>15</xdr:col>
      <xdr:colOff>0</xdr:colOff>
      <xdr:row>105</xdr:row>
      <xdr:rowOff>190500</xdr:rowOff>
    </xdr:to>
    <xdr:sp>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3839825" y="51149250"/>
          <a:ext cx="7429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16</xdr:col>
      <xdr:colOff>0</xdr:colOff>
      <xdr:row>104</xdr:row>
      <xdr:rowOff>57150</xdr:rowOff>
    </xdr:from>
    <xdr:to>
      <xdr:col>17</xdr:col>
      <xdr:colOff>0</xdr:colOff>
      <xdr:row>105</xdr:row>
      <xdr:rowOff>190500</xdr:rowOff>
    </xdr:to>
    <xdr:sp>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5754350" y="51149250"/>
          <a:ext cx="11239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18</xdr:col>
      <xdr:colOff>0</xdr:colOff>
      <xdr:row>104</xdr:row>
      <xdr:rowOff>57150</xdr:rowOff>
    </xdr:from>
    <xdr:to>
      <xdr:col>19</xdr:col>
      <xdr:colOff>0</xdr:colOff>
      <xdr:row>105</xdr:row>
      <xdr:rowOff>190500</xdr:rowOff>
    </xdr:to>
    <xdr:sp>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049875" y="51149250"/>
          <a:ext cx="9429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20</xdr:col>
      <xdr:colOff>0</xdr:colOff>
      <xdr:row>104</xdr:row>
      <xdr:rowOff>57150</xdr:rowOff>
    </xdr:from>
    <xdr:to>
      <xdr:col>21</xdr:col>
      <xdr:colOff>0</xdr:colOff>
      <xdr:row>105</xdr:row>
      <xdr:rowOff>190500</xdr:rowOff>
    </xdr:to>
    <xdr:sp>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0164425" y="51149250"/>
          <a:ext cx="129540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22</xdr:col>
      <xdr:colOff>0</xdr:colOff>
      <xdr:row>104</xdr:row>
      <xdr:rowOff>57150</xdr:rowOff>
    </xdr:from>
    <xdr:to>
      <xdr:col>23</xdr:col>
      <xdr:colOff>0</xdr:colOff>
      <xdr:row>105</xdr:row>
      <xdr:rowOff>190500</xdr:rowOff>
    </xdr:to>
    <xdr:sp>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3002875" y="51149250"/>
          <a:ext cx="12763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12</xdr:col>
      <xdr:colOff>0</xdr:colOff>
      <xdr:row>104</xdr:row>
      <xdr:rowOff>57150</xdr:rowOff>
    </xdr:from>
    <xdr:to>
      <xdr:col>13</xdr:col>
      <xdr:colOff>0</xdr:colOff>
      <xdr:row>105</xdr:row>
      <xdr:rowOff>190500</xdr:rowOff>
    </xdr:to>
    <xdr:sp>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1925300" y="51149250"/>
          <a:ext cx="7429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14</xdr:col>
      <xdr:colOff>0</xdr:colOff>
      <xdr:row>104</xdr:row>
      <xdr:rowOff>57150</xdr:rowOff>
    </xdr:from>
    <xdr:to>
      <xdr:col>15</xdr:col>
      <xdr:colOff>0</xdr:colOff>
      <xdr:row>105</xdr:row>
      <xdr:rowOff>190500</xdr:rowOff>
    </xdr:to>
    <xdr:sp>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3839825" y="51149250"/>
          <a:ext cx="7429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16</xdr:col>
      <xdr:colOff>0</xdr:colOff>
      <xdr:row>104</xdr:row>
      <xdr:rowOff>57150</xdr:rowOff>
    </xdr:from>
    <xdr:to>
      <xdr:col>17</xdr:col>
      <xdr:colOff>0</xdr:colOff>
      <xdr:row>105</xdr:row>
      <xdr:rowOff>190500</xdr:rowOff>
    </xdr:to>
    <xdr:sp>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5754350" y="51149250"/>
          <a:ext cx="11239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18</xdr:col>
      <xdr:colOff>0</xdr:colOff>
      <xdr:row>104</xdr:row>
      <xdr:rowOff>57150</xdr:rowOff>
    </xdr:from>
    <xdr:to>
      <xdr:col>19</xdr:col>
      <xdr:colOff>0</xdr:colOff>
      <xdr:row>105</xdr:row>
      <xdr:rowOff>190500</xdr:rowOff>
    </xdr:to>
    <xdr:sp>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049875" y="51149250"/>
          <a:ext cx="9429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20</xdr:col>
      <xdr:colOff>0</xdr:colOff>
      <xdr:row>104</xdr:row>
      <xdr:rowOff>57150</xdr:rowOff>
    </xdr:from>
    <xdr:to>
      <xdr:col>21</xdr:col>
      <xdr:colOff>0</xdr:colOff>
      <xdr:row>105</xdr:row>
      <xdr:rowOff>190500</xdr:rowOff>
    </xdr:to>
    <xdr:sp>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0164425" y="51149250"/>
          <a:ext cx="129540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22</xdr:col>
      <xdr:colOff>0</xdr:colOff>
      <xdr:row>104</xdr:row>
      <xdr:rowOff>57150</xdr:rowOff>
    </xdr:from>
    <xdr:to>
      <xdr:col>23</xdr:col>
      <xdr:colOff>0</xdr:colOff>
      <xdr:row>105</xdr:row>
      <xdr:rowOff>190500</xdr:rowOff>
    </xdr:to>
    <xdr:sp>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3002875" y="51149250"/>
          <a:ext cx="12763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10</xdr:col>
      <xdr:colOff>0</xdr:colOff>
      <xdr:row>104</xdr:row>
      <xdr:rowOff>57150</xdr:rowOff>
    </xdr:from>
    <xdr:to>
      <xdr:col>11</xdr:col>
      <xdr:colOff>0</xdr:colOff>
      <xdr:row>105</xdr:row>
      <xdr:rowOff>190500</xdr:rowOff>
    </xdr:to>
    <xdr:sp>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010775" y="51149250"/>
          <a:ext cx="742950" cy="552450"/>
        </a:xfrm>
        <a:prstGeom prst="triangle">
          <a:avLst>
            <a:gd name="adj" fmla="val 50000"/>
          </a:avLst>
        </a:prstGeom>
        <a:solidFill>
          <a:schemeClr val="bg1"/>
        </a:solidFill>
        <a:ln w="9525">
          <a:solidFill>
            <a:srgbClr val="000000"/>
          </a:solidFill>
          <a:miter lim="800000"/>
        </a:ln>
      </xdr:spPr>
    </xdr:sp>
    <xdr:clientData/>
  </xdr:twoCellAnchor>
  <xdr:twoCellAnchor>
    <xdr:from>
      <xdr:col>12</xdr:col>
      <xdr:colOff>0</xdr:colOff>
      <xdr:row>104</xdr:row>
      <xdr:rowOff>57150</xdr:rowOff>
    </xdr:from>
    <xdr:to>
      <xdr:col>13</xdr:col>
      <xdr:colOff>0</xdr:colOff>
      <xdr:row>105</xdr:row>
      <xdr:rowOff>190500</xdr:rowOff>
    </xdr:to>
    <xdr:sp>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1925300" y="51149250"/>
          <a:ext cx="742950" cy="552450"/>
        </a:xfrm>
        <a:prstGeom prst="triangle">
          <a:avLst>
            <a:gd name="adj" fmla="val 50000"/>
          </a:avLst>
        </a:prstGeom>
        <a:solidFill>
          <a:schemeClr val="bg1"/>
        </a:solidFill>
        <a:ln w="9525">
          <a:solidFill>
            <a:srgbClr val="000000"/>
          </a:solidFill>
          <a:miter lim="800000"/>
        </a:ln>
      </xdr:spPr>
    </xdr:sp>
    <xdr:clientData/>
  </xdr:twoCellAnchor>
  <xdr:twoCellAnchor>
    <xdr:from>
      <xdr:col>14</xdr:col>
      <xdr:colOff>0</xdr:colOff>
      <xdr:row>104</xdr:row>
      <xdr:rowOff>57150</xdr:rowOff>
    </xdr:from>
    <xdr:to>
      <xdr:col>15</xdr:col>
      <xdr:colOff>0</xdr:colOff>
      <xdr:row>105</xdr:row>
      <xdr:rowOff>190500</xdr:rowOff>
    </xdr:to>
    <xdr:sp>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3839825" y="51149250"/>
          <a:ext cx="742950" cy="552450"/>
        </a:xfrm>
        <a:prstGeom prst="triangle">
          <a:avLst>
            <a:gd name="adj" fmla="val 50000"/>
          </a:avLst>
        </a:prstGeom>
        <a:solidFill>
          <a:schemeClr val="bg1"/>
        </a:solidFill>
        <a:ln w="9525">
          <a:solidFill>
            <a:srgbClr val="000000"/>
          </a:solidFill>
          <a:miter lim="800000"/>
        </a:ln>
      </xdr:spPr>
    </xdr:sp>
    <xdr:clientData/>
  </xdr:twoCellAnchor>
  <xdr:twoCellAnchor>
    <xdr:from>
      <xdr:col>16</xdr:col>
      <xdr:colOff>0</xdr:colOff>
      <xdr:row>104</xdr:row>
      <xdr:rowOff>57150</xdr:rowOff>
    </xdr:from>
    <xdr:to>
      <xdr:col>17</xdr:col>
      <xdr:colOff>0</xdr:colOff>
      <xdr:row>105</xdr:row>
      <xdr:rowOff>190500</xdr:rowOff>
    </xdr:to>
    <xdr:sp>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5754350" y="51149250"/>
          <a:ext cx="1123950" cy="552450"/>
        </a:xfrm>
        <a:prstGeom prst="triangle">
          <a:avLst>
            <a:gd name="adj" fmla="val 50000"/>
          </a:avLst>
        </a:prstGeom>
        <a:solidFill>
          <a:schemeClr val="bg1"/>
        </a:solidFill>
        <a:ln w="9525">
          <a:solidFill>
            <a:srgbClr val="000000"/>
          </a:solidFill>
          <a:miter lim="800000"/>
        </a:ln>
      </xdr:spPr>
    </xdr:sp>
    <xdr:clientData/>
  </xdr:twoCellAnchor>
  <xdr:twoCellAnchor>
    <xdr:from>
      <xdr:col>18</xdr:col>
      <xdr:colOff>0</xdr:colOff>
      <xdr:row>104</xdr:row>
      <xdr:rowOff>57150</xdr:rowOff>
    </xdr:from>
    <xdr:to>
      <xdr:col>19</xdr:col>
      <xdr:colOff>0</xdr:colOff>
      <xdr:row>105</xdr:row>
      <xdr:rowOff>190500</xdr:rowOff>
    </xdr:to>
    <xdr:sp>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049875" y="51149250"/>
          <a:ext cx="9429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20</xdr:col>
      <xdr:colOff>0</xdr:colOff>
      <xdr:row>104</xdr:row>
      <xdr:rowOff>57150</xdr:rowOff>
    </xdr:from>
    <xdr:to>
      <xdr:col>21</xdr:col>
      <xdr:colOff>0</xdr:colOff>
      <xdr:row>105</xdr:row>
      <xdr:rowOff>190500</xdr:rowOff>
    </xdr:to>
    <xdr:sp>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0164425" y="51149250"/>
          <a:ext cx="129540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22</xdr:col>
      <xdr:colOff>0</xdr:colOff>
      <xdr:row>104</xdr:row>
      <xdr:rowOff>57150</xdr:rowOff>
    </xdr:from>
    <xdr:to>
      <xdr:col>23</xdr:col>
      <xdr:colOff>0</xdr:colOff>
      <xdr:row>105</xdr:row>
      <xdr:rowOff>190500</xdr:rowOff>
    </xdr:to>
    <xdr:sp>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3002875" y="51149250"/>
          <a:ext cx="1276350" cy="5524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112</xdr:row>
      <xdr:rowOff>57150</xdr:rowOff>
    </xdr:from>
    <xdr:to>
      <xdr:col>2</xdr:col>
      <xdr:colOff>0</xdr:colOff>
      <xdr:row>113</xdr:row>
      <xdr:rowOff>190500</xdr:rowOff>
    </xdr:to>
    <xdr:sp>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42950" y="56111775"/>
          <a:ext cx="1171575" cy="53340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112</xdr:row>
      <xdr:rowOff>57150</xdr:rowOff>
    </xdr:from>
    <xdr:to>
      <xdr:col>4</xdr:col>
      <xdr:colOff>0</xdr:colOff>
      <xdr:row>113</xdr:row>
      <xdr:rowOff>190500</xdr:rowOff>
    </xdr:to>
    <xdr:sp>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657475" y="56111775"/>
          <a:ext cx="1171575" cy="533400"/>
        </a:xfrm>
        <a:prstGeom prst="triangle">
          <a:avLst>
            <a:gd name="adj" fmla="val 50000"/>
          </a:avLst>
        </a:prstGeom>
        <a:solidFill>
          <a:srgbClr val="FFFFFF"/>
        </a:solidFill>
        <a:ln w="9525">
          <a:solidFill>
            <a:srgbClr val="000000"/>
          </a:solidFill>
          <a:miter lim="800000"/>
        </a:ln>
      </xdr:spPr>
    </xdr:sp>
    <xdr:clientData/>
  </xdr:twoCellAnchor>
  <xdr:twoCellAnchor>
    <xdr:from>
      <xdr:col>5</xdr:col>
      <xdr:colOff>0</xdr:colOff>
      <xdr:row>112</xdr:row>
      <xdr:rowOff>57150</xdr:rowOff>
    </xdr:from>
    <xdr:to>
      <xdr:col>6</xdr:col>
      <xdr:colOff>0</xdr:colOff>
      <xdr:row>113</xdr:row>
      <xdr:rowOff>190500</xdr:rowOff>
    </xdr:to>
    <xdr:sp>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695825" y="56111775"/>
          <a:ext cx="1171575" cy="53340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112</xdr:row>
      <xdr:rowOff>57150</xdr:rowOff>
    </xdr:from>
    <xdr:to>
      <xdr:col>8</xdr:col>
      <xdr:colOff>0</xdr:colOff>
      <xdr:row>113</xdr:row>
      <xdr:rowOff>190500</xdr:rowOff>
    </xdr:to>
    <xdr:sp>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610350" y="56111775"/>
          <a:ext cx="1171575" cy="53340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112</xdr:row>
      <xdr:rowOff>57150</xdr:rowOff>
    </xdr:from>
    <xdr:to>
      <xdr:col>10</xdr:col>
      <xdr:colOff>0</xdr:colOff>
      <xdr:row>113</xdr:row>
      <xdr:rowOff>190500</xdr:rowOff>
    </xdr:to>
    <xdr:sp>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8839200" y="56111775"/>
          <a:ext cx="1171575" cy="53340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112</xdr:row>
      <xdr:rowOff>57150</xdr:rowOff>
    </xdr:from>
    <xdr:to>
      <xdr:col>12</xdr:col>
      <xdr:colOff>0</xdr:colOff>
      <xdr:row>113</xdr:row>
      <xdr:rowOff>190500</xdr:rowOff>
    </xdr:to>
    <xdr:sp>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0753725" y="56111775"/>
          <a:ext cx="1171575" cy="53340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112</xdr:row>
      <xdr:rowOff>57150</xdr:rowOff>
    </xdr:from>
    <xdr:to>
      <xdr:col>14</xdr:col>
      <xdr:colOff>0</xdr:colOff>
      <xdr:row>113</xdr:row>
      <xdr:rowOff>190500</xdr:rowOff>
    </xdr:to>
    <xdr:sp>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2668250" y="56111775"/>
          <a:ext cx="1171575" cy="53340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112</xdr:row>
      <xdr:rowOff>57150</xdr:rowOff>
    </xdr:from>
    <xdr:to>
      <xdr:col>16</xdr:col>
      <xdr:colOff>0</xdr:colOff>
      <xdr:row>113</xdr:row>
      <xdr:rowOff>190500</xdr:rowOff>
    </xdr:to>
    <xdr:sp>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4582775" y="56111775"/>
          <a:ext cx="1171575" cy="53340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112</xdr:row>
      <xdr:rowOff>57150</xdr:rowOff>
    </xdr:from>
    <xdr:to>
      <xdr:col>18</xdr:col>
      <xdr:colOff>0</xdr:colOff>
      <xdr:row>113</xdr:row>
      <xdr:rowOff>190500</xdr:rowOff>
    </xdr:to>
    <xdr:sp>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6878300" y="56111775"/>
          <a:ext cx="1171575" cy="53340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112</xdr:row>
      <xdr:rowOff>57150</xdr:rowOff>
    </xdr:from>
    <xdr:to>
      <xdr:col>20</xdr:col>
      <xdr:colOff>0</xdr:colOff>
      <xdr:row>113</xdr:row>
      <xdr:rowOff>190500</xdr:rowOff>
    </xdr:to>
    <xdr:sp>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8992850" y="56111775"/>
          <a:ext cx="1171575" cy="53340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112</xdr:row>
      <xdr:rowOff>57150</xdr:rowOff>
    </xdr:from>
    <xdr:to>
      <xdr:col>22</xdr:col>
      <xdr:colOff>0</xdr:colOff>
      <xdr:row>113</xdr:row>
      <xdr:rowOff>190500</xdr:rowOff>
    </xdr:to>
    <xdr:sp>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1459825" y="56111775"/>
          <a:ext cx="1543050" cy="53340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112</xdr:row>
      <xdr:rowOff>57150</xdr:rowOff>
    </xdr:from>
    <xdr:to>
      <xdr:col>24</xdr:col>
      <xdr:colOff>0</xdr:colOff>
      <xdr:row>113</xdr:row>
      <xdr:rowOff>190500</xdr:rowOff>
    </xdr:to>
    <xdr:sp>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4279225" y="56111775"/>
          <a:ext cx="1171575" cy="53340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112</xdr:row>
      <xdr:rowOff>57150</xdr:rowOff>
    </xdr:from>
    <xdr:to>
      <xdr:col>26</xdr:col>
      <xdr:colOff>0</xdr:colOff>
      <xdr:row>113</xdr:row>
      <xdr:rowOff>190500</xdr:rowOff>
    </xdr:to>
    <xdr:sp>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6317575" y="56111775"/>
          <a:ext cx="1171575" cy="53340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112</xdr:row>
      <xdr:rowOff>57150</xdr:rowOff>
    </xdr:from>
    <xdr:to>
      <xdr:col>28</xdr:col>
      <xdr:colOff>0</xdr:colOff>
      <xdr:row>113</xdr:row>
      <xdr:rowOff>190500</xdr:rowOff>
    </xdr:to>
    <xdr:sp>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8232100" y="56111775"/>
          <a:ext cx="1171575" cy="53340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112</xdr:row>
      <xdr:rowOff>57150</xdr:rowOff>
    </xdr:from>
    <xdr:to>
      <xdr:col>18</xdr:col>
      <xdr:colOff>0</xdr:colOff>
      <xdr:row>113</xdr:row>
      <xdr:rowOff>190500</xdr:rowOff>
    </xdr:to>
    <xdr:sp>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6878300" y="56111775"/>
          <a:ext cx="1171575" cy="53340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112</xdr:row>
      <xdr:rowOff>57150</xdr:rowOff>
    </xdr:from>
    <xdr:to>
      <xdr:col>20</xdr:col>
      <xdr:colOff>0</xdr:colOff>
      <xdr:row>113</xdr:row>
      <xdr:rowOff>190500</xdr:rowOff>
    </xdr:to>
    <xdr:sp>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8992850" y="56111775"/>
          <a:ext cx="1171575" cy="53340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112</xdr:row>
      <xdr:rowOff>57150</xdr:rowOff>
    </xdr:from>
    <xdr:to>
      <xdr:col>22</xdr:col>
      <xdr:colOff>0</xdr:colOff>
      <xdr:row>113</xdr:row>
      <xdr:rowOff>190500</xdr:rowOff>
    </xdr:to>
    <xdr:sp>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1459825" y="56111775"/>
          <a:ext cx="1543050" cy="53340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112</xdr:row>
      <xdr:rowOff>57150</xdr:rowOff>
    </xdr:from>
    <xdr:to>
      <xdr:col>24</xdr:col>
      <xdr:colOff>0</xdr:colOff>
      <xdr:row>113</xdr:row>
      <xdr:rowOff>190500</xdr:rowOff>
    </xdr:to>
    <xdr:sp>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4279225" y="56111775"/>
          <a:ext cx="1171575" cy="53340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112</xdr:row>
      <xdr:rowOff>57150</xdr:rowOff>
    </xdr:from>
    <xdr:to>
      <xdr:col>26</xdr:col>
      <xdr:colOff>0</xdr:colOff>
      <xdr:row>113</xdr:row>
      <xdr:rowOff>190500</xdr:rowOff>
    </xdr:to>
    <xdr:sp>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6317575" y="56111775"/>
          <a:ext cx="1171575" cy="53340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112</xdr:row>
      <xdr:rowOff>57150</xdr:rowOff>
    </xdr:from>
    <xdr:to>
      <xdr:col>28</xdr:col>
      <xdr:colOff>0</xdr:colOff>
      <xdr:row>113</xdr:row>
      <xdr:rowOff>190500</xdr:rowOff>
    </xdr:to>
    <xdr:sp>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8232100" y="56111775"/>
          <a:ext cx="1171575" cy="53340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112</xdr:row>
      <xdr:rowOff>57150</xdr:rowOff>
    </xdr:from>
    <xdr:to>
      <xdr:col>16</xdr:col>
      <xdr:colOff>0</xdr:colOff>
      <xdr:row>113</xdr:row>
      <xdr:rowOff>190500</xdr:rowOff>
    </xdr:to>
    <xdr:sp>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4582775" y="56111775"/>
          <a:ext cx="1171575" cy="53340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112</xdr:row>
      <xdr:rowOff>57150</xdr:rowOff>
    </xdr:from>
    <xdr:to>
      <xdr:col>18</xdr:col>
      <xdr:colOff>0</xdr:colOff>
      <xdr:row>113</xdr:row>
      <xdr:rowOff>190500</xdr:rowOff>
    </xdr:to>
    <xdr:sp>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6878300" y="56111775"/>
          <a:ext cx="1171575" cy="53340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112</xdr:row>
      <xdr:rowOff>57150</xdr:rowOff>
    </xdr:from>
    <xdr:to>
      <xdr:col>20</xdr:col>
      <xdr:colOff>0</xdr:colOff>
      <xdr:row>113</xdr:row>
      <xdr:rowOff>190500</xdr:rowOff>
    </xdr:to>
    <xdr:sp>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8992850" y="56111775"/>
          <a:ext cx="1171575" cy="53340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112</xdr:row>
      <xdr:rowOff>57150</xdr:rowOff>
    </xdr:from>
    <xdr:to>
      <xdr:col>22</xdr:col>
      <xdr:colOff>0</xdr:colOff>
      <xdr:row>113</xdr:row>
      <xdr:rowOff>190500</xdr:rowOff>
    </xdr:to>
    <xdr:sp>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1459825" y="56111775"/>
          <a:ext cx="1543050" cy="53340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112</xdr:row>
      <xdr:rowOff>57150</xdr:rowOff>
    </xdr:from>
    <xdr:to>
      <xdr:col>24</xdr:col>
      <xdr:colOff>0</xdr:colOff>
      <xdr:row>113</xdr:row>
      <xdr:rowOff>190500</xdr:rowOff>
    </xdr:to>
    <xdr:sp>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4279225" y="56111775"/>
          <a:ext cx="1171575" cy="53340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112</xdr:row>
      <xdr:rowOff>57150</xdr:rowOff>
    </xdr:from>
    <xdr:to>
      <xdr:col>26</xdr:col>
      <xdr:colOff>0</xdr:colOff>
      <xdr:row>113</xdr:row>
      <xdr:rowOff>190500</xdr:rowOff>
    </xdr:to>
    <xdr:sp>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6317575" y="56111775"/>
          <a:ext cx="1171575" cy="53340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112</xdr:row>
      <xdr:rowOff>57150</xdr:rowOff>
    </xdr:from>
    <xdr:to>
      <xdr:col>28</xdr:col>
      <xdr:colOff>0</xdr:colOff>
      <xdr:row>113</xdr:row>
      <xdr:rowOff>190500</xdr:rowOff>
    </xdr:to>
    <xdr:sp>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8232100" y="56111775"/>
          <a:ext cx="1171575" cy="53340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120</xdr:row>
      <xdr:rowOff>57150</xdr:rowOff>
    </xdr:from>
    <xdr:to>
      <xdr:col>2</xdr:col>
      <xdr:colOff>0</xdr:colOff>
      <xdr:row>121</xdr:row>
      <xdr:rowOff>190500</xdr:rowOff>
    </xdr:to>
    <xdr:sp>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42950" y="60121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120</xdr:row>
      <xdr:rowOff>57150</xdr:rowOff>
    </xdr:from>
    <xdr:to>
      <xdr:col>4</xdr:col>
      <xdr:colOff>0</xdr:colOff>
      <xdr:row>121</xdr:row>
      <xdr:rowOff>190500</xdr:rowOff>
    </xdr:to>
    <xdr:sp>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657475" y="60121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120</xdr:row>
      <xdr:rowOff>57150</xdr:rowOff>
    </xdr:from>
    <xdr:to>
      <xdr:col>6</xdr:col>
      <xdr:colOff>0</xdr:colOff>
      <xdr:row>121</xdr:row>
      <xdr:rowOff>190500</xdr:rowOff>
    </xdr:to>
    <xdr:sp>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695825" y="60121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120</xdr:row>
      <xdr:rowOff>57150</xdr:rowOff>
    </xdr:from>
    <xdr:to>
      <xdr:col>8</xdr:col>
      <xdr:colOff>0</xdr:colOff>
      <xdr:row>121</xdr:row>
      <xdr:rowOff>190500</xdr:rowOff>
    </xdr:to>
    <xdr:sp>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610350" y="60121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120</xdr:row>
      <xdr:rowOff>57150</xdr:rowOff>
    </xdr:from>
    <xdr:to>
      <xdr:col>10</xdr:col>
      <xdr:colOff>0</xdr:colOff>
      <xdr:row>121</xdr:row>
      <xdr:rowOff>190500</xdr:rowOff>
    </xdr:to>
    <xdr:sp>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8839200" y="60121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120</xdr:row>
      <xdr:rowOff>57150</xdr:rowOff>
    </xdr:from>
    <xdr:to>
      <xdr:col>12</xdr:col>
      <xdr:colOff>0</xdr:colOff>
      <xdr:row>121</xdr:row>
      <xdr:rowOff>190500</xdr:rowOff>
    </xdr:to>
    <xdr:sp>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0753725" y="60121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120</xdr:row>
      <xdr:rowOff>57150</xdr:rowOff>
    </xdr:from>
    <xdr:to>
      <xdr:col>14</xdr:col>
      <xdr:colOff>0</xdr:colOff>
      <xdr:row>121</xdr:row>
      <xdr:rowOff>190500</xdr:rowOff>
    </xdr:to>
    <xdr:sp>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2668250" y="60121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120</xdr:row>
      <xdr:rowOff>57150</xdr:rowOff>
    </xdr:from>
    <xdr:to>
      <xdr:col>16</xdr:col>
      <xdr:colOff>0</xdr:colOff>
      <xdr:row>121</xdr:row>
      <xdr:rowOff>190500</xdr:rowOff>
    </xdr:to>
    <xdr:sp>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4582775" y="60121800"/>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120</xdr:row>
      <xdr:rowOff>57150</xdr:rowOff>
    </xdr:from>
    <xdr:to>
      <xdr:col>18</xdr:col>
      <xdr:colOff>0</xdr:colOff>
      <xdr:row>121</xdr:row>
      <xdr:rowOff>190500</xdr:rowOff>
    </xdr:to>
    <xdr:sp>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6878300" y="60121800"/>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120</xdr:row>
      <xdr:rowOff>57150</xdr:rowOff>
    </xdr:from>
    <xdr:to>
      <xdr:col>20</xdr:col>
      <xdr:colOff>0</xdr:colOff>
      <xdr:row>121</xdr:row>
      <xdr:rowOff>190500</xdr:rowOff>
    </xdr:to>
    <xdr:sp>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8992850" y="60121800"/>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120</xdr:row>
      <xdr:rowOff>57150</xdr:rowOff>
    </xdr:from>
    <xdr:to>
      <xdr:col>22</xdr:col>
      <xdr:colOff>0</xdr:colOff>
      <xdr:row>121</xdr:row>
      <xdr:rowOff>190500</xdr:rowOff>
    </xdr:to>
    <xdr:sp>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1459825" y="60121800"/>
          <a:ext cx="1543050" cy="523875"/>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120</xdr:row>
      <xdr:rowOff>57150</xdr:rowOff>
    </xdr:from>
    <xdr:to>
      <xdr:col>24</xdr:col>
      <xdr:colOff>0</xdr:colOff>
      <xdr:row>121</xdr:row>
      <xdr:rowOff>190500</xdr:rowOff>
    </xdr:to>
    <xdr:sp>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4279225" y="60121800"/>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120</xdr:row>
      <xdr:rowOff>57150</xdr:rowOff>
    </xdr:from>
    <xdr:to>
      <xdr:col>26</xdr:col>
      <xdr:colOff>0</xdr:colOff>
      <xdr:row>121</xdr:row>
      <xdr:rowOff>190500</xdr:rowOff>
    </xdr:to>
    <xdr:sp>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6317575" y="60121800"/>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120</xdr:row>
      <xdr:rowOff>57150</xdr:rowOff>
    </xdr:from>
    <xdr:to>
      <xdr:col>28</xdr:col>
      <xdr:colOff>0</xdr:colOff>
      <xdr:row>121</xdr:row>
      <xdr:rowOff>190500</xdr:rowOff>
    </xdr:to>
    <xdr:sp>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8232100" y="60121800"/>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120</xdr:row>
      <xdr:rowOff>57150</xdr:rowOff>
    </xdr:from>
    <xdr:to>
      <xdr:col>18</xdr:col>
      <xdr:colOff>0</xdr:colOff>
      <xdr:row>121</xdr:row>
      <xdr:rowOff>190500</xdr:rowOff>
    </xdr:to>
    <xdr:sp>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6878300" y="60121800"/>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120</xdr:row>
      <xdr:rowOff>57150</xdr:rowOff>
    </xdr:from>
    <xdr:to>
      <xdr:col>20</xdr:col>
      <xdr:colOff>0</xdr:colOff>
      <xdr:row>121</xdr:row>
      <xdr:rowOff>190500</xdr:rowOff>
    </xdr:to>
    <xdr:sp>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8992850" y="60121800"/>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120</xdr:row>
      <xdr:rowOff>57150</xdr:rowOff>
    </xdr:from>
    <xdr:to>
      <xdr:col>22</xdr:col>
      <xdr:colOff>0</xdr:colOff>
      <xdr:row>121</xdr:row>
      <xdr:rowOff>190500</xdr:rowOff>
    </xdr:to>
    <xdr:sp>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1459825" y="60121800"/>
          <a:ext cx="1543050" cy="523875"/>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120</xdr:row>
      <xdr:rowOff>57150</xdr:rowOff>
    </xdr:from>
    <xdr:to>
      <xdr:col>24</xdr:col>
      <xdr:colOff>0</xdr:colOff>
      <xdr:row>121</xdr:row>
      <xdr:rowOff>190500</xdr:rowOff>
    </xdr:to>
    <xdr:sp>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4279225" y="60121800"/>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120</xdr:row>
      <xdr:rowOff>57150</xdr:rowOff>
    </xdr:from>
    <xdr:to>
      <xdr:col>26</xdr:col>
      <xdr:colOff>0</xdr:colOff>
      <xdr:row>121</xdr:row>
      <xdr:rowOff>190500</xdr:rowOff>
    </xdr:to>
    <xdr:sp>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6317575" y="60121800"/>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120</xdr:row>
      <xdr:rowOff>57150</xdr:rowOff>
    </xdr:from>
    <xdr:to>
      <xdr:col>28</xdr:col>
      <xdr:colOff>0</xdr:colOff>
      <xdr:row>121</xdr:row>
      <xdr:rowOff>190500</xdr:rowOff>
    </xdr:to>
    <xdr:sp>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8232100" y="60121800"/>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120</xdr:row>
      <xdr:rowOff>57150</xdr:rowOff>
    </xdr:from>
    <xdr:to>
      <xdr:col>16</xdr:col>
      <xdr:colOff>0</xdr:colOff>
      <xdr:row>121</xdr:row>
      <xdr:rowOff>190500</xdr:rowOff>
    </xdr:to>
    <xdr:sp>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4582775" y="60121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120</xdr:row>
      <xdr:rowOff>57150</xdr:rowOff>
    </xdr:from>
    <xdr:to>
      <xdr:col>18</xdr:col>
      <xdr:colOff>0</xdr:colOff>
      <xdr:row>121</xdr:row>
      <xdr:rowOff>190500</xdr:rowOff>
    </xdr:to>
    <xdr:sp>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6878300" y="60121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120</xdr:row>
      <xdr:rowOff>57150</xdr:rowOff>
    </xdr:from>
    <xdr:to>
      <xdr:col>20</xdr:col>
      <xdr:colOff>0</xdr:colOff>
      <xdr:row>121</xdr:row>
      <xdr:rowOff>190500</xdr:rowOff>
    </xdr:to>
    <xdr:sp>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8992850" y="60121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120</xdr:row>
      <xdr:rowOff>57150</xdr:rowOff>
    </xdr:from>
    <xdr:to>
      <xdr:col>22</xdr:col>
      <xdr:colOff>0</xdr:colOff>
      <xdr:row>121</xdr:row>
      <xdr:rowOff>190500</xdr:rowOff>
    </xdr:to>
    <xdr:sp>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1459825" y="60121800"/>
          <a:ext cx="1543050" cy="523875"/>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120</xdr:row>
      <xdr:rowOff>57150</xdr:rowOff>
    </xdr:from>
    <xdr:to>
      <xdr:col>24</xdr:col>
      <xdr:colOff>0</xdr:colOff>
      <xdr:row>121</xdr:row>
      <xdr:rowOff>190500</xdr:rowOff>
    </xdr:to>
    <xdr:sp>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4279225" y="60121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120</xdr:row>
      <xdr:rowOff>57150</xdr:rowOff>
    </xdr:from>
    <xdr:to>
      <xdr:col>26</xdr:col>
      <xdr:colOff>0</xdr:colOff>
      <xdr:row>121</xdr:row>
      <xdr:rowOff>190500</xdr:rowOff>
    </xdr:to>
    <xdr:sp>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6317575" y="60121800"/>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120</xdr:row>
      <xdr:rowOff>57150</xdr:rowOff>
    </xdr:from>
    <xdr:to>
      <xdr:col>28</xdr:col>
      <xdr:colOff>0</xdr:colOff>
      <xdr:row>121</xdr:row>
      <xdr:rowOff>190500</xdr:rowOff>
    </xdr:to>
    <xdr:sp>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8232100" y="60121800"/>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129</xdr:row>
      <xdr:rowOff>57150</xdr:rowOff>
    </xdr:from>
    <xdr:to>
      <xdr:col>2</xdr:col>
      <xdr:colOff>0</xdr:colOff>
      <xdr:row>130</xdr:row>
      <xdr:rowOff>190500</xdr:rowOff>
    </xdr:to>
    <xdr:sp>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42950"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129</xdr:row>
      <xdr:rowOff>57150</xdr:rowOff>
    </xdr:from>
    <xdr:to>
      <xdr:col>4</xdr:col>
      <xdr:colOff>0</xdr:colOff>
      <xdr:row>130</xdr:row>
      <xdr:rowOff>190500</xdr:rowOff>
    </xdr:to>
    <xdr:sp>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657475"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5</xdr:col>
      <xdr:colOff>0</xdr:colOff>
      <xdr:row>129</xdr:row>
      <xdr:rowOff>57150</xdr:rowOff>
    </xdr:from>
    <xdr:to>
      <xdr:col>6</xdr:col>
      <xdr:colOff>0</xdr:colOff>
      <xdr:row>130</xdr:row>
      <xdr:rowOff>190500</xdr:rowOff>
    </xdr:to>
    <xdr:sp>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695825"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7</xdr:col>
      <xdr:colOff>0</xdr:colOff>
      <xdr:row>129</xdr:row>
      <xdr:rowOff>57150</xdr:rowOff>
    </xdr:from>
    <xdr:to>
      <xdr:col>8</xdr:col>
      <xdr:colOff>0</xdr:colOff>
      <xdr:row>130</xdr:row>
      <xdr:rowOff>190500</xdr:rowOff>
    </xdr:to>
    <xdr:sp>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610350"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9</xdr:col>
      <xdr:colOff>0</xdr:colOff>
      <xdr:row>129</xdr:row>
      <xdr:rowOff>57150</xdr:rowOff>
    </xdr:from>
    <xdr:to>
      <xdr:col>10</xdr:col>
      <xdr:colOff>0</xdr:colOff>
      <xdr:row>130</xdr:row>
      <xdr:rowOff>190500</xdr:rowOff>
    </xdr:to>
    <xdr:sp>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8839200"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129</xdr:row>
      <xdr:rowOff>57150</xdr:rowOff>
    </xdr:from>
    <xdr:to>
      <xdr:col>12</xdr:col>
      <xdr:colOff>0</xdr:colOff>
      <xdr:row>130</xdr:row>
      <xdr:rowOff>190500</xdr:rowOff>
    </xdr:to>
    <xdr:sp>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0753725"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13</xdr:col>
      <xdr:colOff>0</xdr:colOff>
      <xdr:row>129</xdr:row>
      <xdr:rowOff>57150</xdr:rowOff>
    </xdr:from>
    <xdr:to>
      <xdr:col>14</xdr:col>
      <xdr:colOff>0</xdr:colOff>
      <xdr:row>130</xdr:row>
      <xdr:rowOff>190500</xdr:rowOff>
    </xdr:to>
    <xdr:sp>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2668250"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129</xdr:row>
      <xdr:rowOff>57150</xdr:rowOff>
    </xdr:from>
    <xdr:to>
      <xdr:col>16</xdr:col>
      <xdr:colOff>0</xdr:colOff>
      <xdr:row>130</xdr:row>
      <xdr:rowOff>190500</xdr:rowOff>
    </xdr:to>
    <xdr:sp>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4582775" y="647414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129</xdr:row>
      <xdr:rowOff>57150</xdr:rowOff>
    </xdr:from>
    <xdr:to>
      <xdr:col>18</xdr:col>
      <xdr:colOff>0</xdr:colOff>
      <xdr:row>130</xdr:row>
      <xdr:rowOff>190500</xdr:rowOff>
    </xdr:to>
    <xdr:sp>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6878300"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129</xdr:row>
      <xdr:rowOff>57150</xdr:rowOff>
    </xdr:from>
    <xdr:to>
      <xdr:col>20</xdr:col>
      <xdr:colOff>0</xdr:colOff>
      <xdr:row>130</xdr:row>
      <xdr:rowOff>190500</xdr:rowOff>
    </xdr:to>
    <xdr:sp>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8992850"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129</xdr:row>
      <xdr:rowOff>57150</xdr:rowOff>
    </xdr:from>
    <xdr:to>
      <xdr:col>22</xdr:col>
      <xdr:colOff>0</xdr:colOff>
      <xdr:row>130</xdr:row>
      <xdr:rowOff>190500</xdr:rowOff>
    </xdr:to>
    <xdr:sp>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1459825" y="6474142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129</xdr:row>
      <xdr:rowOff>57150</xdr:rowOff>
    </xdr:from>
    <xdr:to>
      <xdr:col>24</xdr:col>
      <xdr:colOff>0</xdr:colOff>
      <xdr:row>130</xdr:row>
      <xdr:rowOff>190500</xdr:rowOff>
    </xdr:to>
    <xdr:sp>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4279225"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129</xdr:row>
      <xdr:rowOff>57150</xdr:rowOff>
    </xdr:from>
    <xdr:to>
      <xdr:col>28</xdr:col>
      <xdr:colOff>0</xdr:colOff>
      <xdr:row>130</xdr:row>
      <xdr:rowOff>190500</xdr:rowOff>
    </xdr:to>
    <xdr:sp>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8232100"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129</xdr:row>
      <xdr:rowOff>57150</xdr:rowOff>
    </xdr:from>
    <xdr:to>
      <xdr:col>18</xdr:col>
      <xdr:colOff>0</xdr:colOff>
      <xdr:row>130</xdr:row>
      <xdr:rowOff>190500</xdr:rowOff>
    </xdr:to>
    <xdr:sp>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6878300" y="647414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129</xdr:row>
      <xdr:rowOff>57150</xdr:rowOff>
    </xdr:from>
    <xdr:to>
      <xdr:col>20</xdr:col>
      <xdr:colOff>0</xdr:colOff>
      <xdr:row>130</xdr:row>
      <xdr:rowOff>190500</xdr:rowOff>
    </xdr:to>
    <xdr:sp>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8992850" y="647414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129</xdr:row>
      <xdr:rowOff>57150</xdr:rowOff>
    </xdr:from>
    <xdr:to>
      <xdr:col>22</xdr:col>
      <xdr:colOff>0</xdr:colOff>
      <xdr:row>130</xdr:row>
      <xdr:rowOff>190500</xdr:rowOff>
    </xdr:to>
    <xdr:sp>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1459825" y="6474142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129</xdr:row>
      <xdr:rowOff>57150</xdr:rowOff>
    </xdr:from>
    <xdr:to>
      <xdr:col>24</xdr:col>
      <xdr:colOff>0</xdr:colOff>
      <xdr:row>130</xdr:row>
      <xdr:rowOff>190500</xdr:rowOff>
    </xdr:to>
    <xdr:sp>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4279225" y="647414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129</xdr:row>
      <xdr:rowOff>57150</xdr:rowOff>
    </xdr:from>
    <xdr:to>
      <xdr:col>28</xdr:col>
      <xdr:colOff>0</xdr:colOff>
      <xdr:row>130</xdr:row>
      <xdr:rowOff>190500</xdr:rowOff>
    </xdr:to>
    <xdr:sp>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8232100" y="647414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129</xdr:row>
      <xdr:rowOff>57150</xdr:rowOff>
    </xdr:from>
    <xdr:to>
      <xdr:col>16</xdr:col>
      <xdr:colOff>0</xdr:colOff>
      <xdr:row>130</xdr:row>
      <xdr:rowOff>190500</xdr:rowOff>
    </xdr:to>
    <xdr:sp>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4582775"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129</xdr:row>
      <xdr:rowOff>57150</xdr:rowOff>
    </xdr:from>
    <xdr:to>
      <xdr:col>18</xdr:col>
      <xdr:colOff>0</xdr:colOff>
      <xdr:row>130</xdr:row>
      <xdr:rowOff>190500</xdr:rowOff>
    </xdr:to>
    <xdr:sp>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6878300"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129</xdr:row>
      <xdr:rowOff>57150</xdr:rowOff>
    </xdr:from>
    <xdr:to>
      <xdr:col>20</xdr:col>
      <xdr:colOff>0</xdr:colOff>
      <xdr:row>130</xdr:row>
      <xdr:rowOff>190500</xdr:rowOff>
    </xdr:to>
    <xdr:sp>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8992850" y="647414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129</xdr:row>
      <xdr:rowOff>57150</xdr:rowOff>
    </xdr:from>
    <xdr:to>
      <xdr:col>22</xdr:col>
      <xdr:colOff>0</xdr:colOff>
      <xdr:row>130</xdr:row>
      <xdr:rowOff>190500</xdr:rowOff>
    </xdr:to>
    <xdr:sp>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1459825" y="64741425"/>
          <a:ext cx="1543050" cy="5524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129</xdr:row>
      <xdr:rowOff>57150</xdr:rowOff>
    </xdr:from>
    <xdr:to>
      <xdr:col>24</xdr:col>
      <xdr:colOff>0</xdr:colOff>
      <xdr:row>130</xdr:row>
      <xdr:rowOff>190500</xdr:rowOff>
    </xdr:to>
    <xdr:sp>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4279225" y="647414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129</xdr:row>
      <xdr:rowOff>57150</xdr:rowOff>
    </xdr:from>
    <xdr:to>
      <xdr:col>28</xdr:col>
      <xdr:colOff>0</xdr:colOff>
      <xdr:row>130</xdr:row>
      <xdr:rowOff>190500</xdr:rowOff>
    </xdr:to>
    <xdr:sp>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8232100"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138</xdr:row>
      <xdr:rowOff>57150</xdr:rowOff>
    </xdr:from>
    <xdr:to>
      <xdr:col>2</xdr:col>
      <xdr:colOff>0</xdr:colOff>
      <xdr:row>139</xdr:row>
      <xdr:rowOff>190500</xdr:rowOff>
    </xdr:to>
    <xdr:sp>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42950" y="690943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5</xdr:col>
      <xdr:colOff>0</xdr:colOff>
      <xdr:row>138</xdr:row>
      <xdr:rowOff>57150</xdr:rowOff>
    </xdr:from>
    <xdr:to>
      <xdr:col>6</xdr:col>
      <xdr:colOff>0</xdr:colOff>
      <xdr:row>139</xdr:row>
      <xdr:rowOff>190500</xdr:rowOff>
    </xdr:to>
    <xdr:sp>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695825" y="690943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7</xdr:col>
      <xdr:colOff>0</xdr:colOff>
      <xdr:row>138</xdr:row>
      <xdr:rowOff>57150</xdr:rowOff>
    </xdr:from>
    <xdr:to>
      <xdr:col>8</xdr:col>
      <xdr:colOff>0</xdr:colOff>
      <xdr:row>139</xdr:row>
      <xdr:rowOff>190500</xdr:rowOff>
    </xdr:to>
    <xdr:sp>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610350" y="690943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138</xdr:row>
      <xdr:rowOff>57150</xdr:rowOff>
    </xdr:from>
    <xdr:to>
      <xdr:col>10</xdr:col>
      <xdr:colOff>0</xdr:colOff>
      <xdr:row>139</xdr:row>
      <xdr:rowOff>190500</xdr:rowOff>
    </xdr:to>
    <xdr:sp>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8839200" y="690943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10</xdr:col>
      <xdr:colOff>714375</xdr:colOff>
      <xdr:row>138</xdr:row>
      <xdr:rowOff>104776</xdr:rowOff>
    </xdr:from>
    <xdr:to>
      <xdr:col>12</xdr:col>
      <xdr:colOff>47625</xdr:colOff>
      <xdr:row>139</xdr:row>
      <xdr:rowOff>158751</xdr:rowOff>
    </xdr:to>
    <xdr:sp>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0725150" y="69141975"/>
          <a:ext cx="1247775" cy="4762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138</xdr:row>
      <xdr:rowOff>57150</xdr:rowOff>
    </xdr:from>
    <xdr:to>
      <xdr:col>14</xdr:col>
      <xdr:colOff>0</xdr:colOff>
      <xdr:row>139</xdr:row>
      <xdr:rowOff>190500</xdr:rowOff>
    </xdr:to>
    <xdr:sp>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2668250" y="690943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138</xdr:row>
      <xdr:rowOff>57150</xdr:rowOff>
    </xdr:from>
    <xdr:to>
      <xdr:col>16</xdr:col>
      <xdr:colOff>0</xdr:colOff>
      <xdr:row>139</xdr:row>
      <xdr:rowOff>190500</xdr:rowOff>
    </xdr:to>
    <xdr:sp>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4582775" y="690943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138</xdr:row>
      <xdr:rowOff>57150</xdr:rowOff>
    </xdr:from>
    <xdr:to>
      <xdr:col>18</xdr:col>
      <xdr:colOff>0</xdr:colOff>
      <xdr:row>139</xdr:row>
      <xdr:rowOff>190500</xdr:rowOff>
    </xdr:to>
    <xdr:sp>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6878300" y="690943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138</xdr:row>
      <xdr:rowOff>57150</xdr:rowOff>
    </xdr:from>
    <xdr:to>
      <xdr:col>20</xdr:col>
      <xdr:colOff>0</xdr:colOff>
      <xdr:row>139</xdr:row>
      <xdr:rowOff>190500</xdr:rowOff>
    </xdr:to>
    <xdr:sp>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8992850" y="690943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138</xdr:row>
      <xdr:rowOff>57150</xdr:rowOff>
    </xdr:from>
    <xdr:to>
      <xdr:col>22</xdr:col>
      <xdr:colOff>0</xdr:colOff>
      <xdr:row>139</xdr:row>
      <xdr:rowOff>190500</xdr:rowOff>
    </xdr:to>
    <xdr:sp>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1459825" y="69094350"/>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138</xdr:row>
      <xdr:rowOff>57150</xdr:rowOff>
    </xdr:from>
    <xdr:to>
      <xdr:col>24</xdr:col>
      <xdr:colOff>0</xdr:colOff>
      <xdr:row>139</xdr:row>
      <xdr:rowOff>190500</xdr:rowOff>
    </xdr:to>
    <xdr:sp>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4279225" y="690943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138</xdr:row>
      <xdr:rowOff>57150</xdr:rowOff>
    </xdr:from>
    <xdr:to>
      <xdr:col>26</xdr:col>
      <xdr:colOff>0</xdr:colOff>
      <xdr:row>139</xdr:row>
      <xdr:rowOff>190500</xdr:rowOff>
    </xdr:to>
    <xdr:sp>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6317575" y="690943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138</xdr:row>
      <xdr:rowOff>57150</xdr:rowOff>
    </xdr:from>
    <xdr:to>
      <xdr:col>28</xdr:col>
      <xdr:colOff>0</xdr:colOff>
      <xdr:row>139</xdr:row>
      <xdr:rowOff>190500</xdr:rowOff>
    </xdr:to>
    <xdr:sp>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8232100" y="690943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138</xdr:row>
      <xdr:rowOff>57150</xdr:rowOff>
    </xdr:from>
    <xdr:to>
      <xdr:col>18</xdr:col>
      <xdr:colOff>0</xdr:colOff>
      <xdr:row>139</xdr:row>
      <xdr:rowOff>190500</xdr:rowOff>
    </xdr:to>
    <xdr:sp>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6878300" y="690943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138</xdr:row>
      <xdr:rowOff>57150</xdr:rowOff>
    </xdr:from>
    <xdr:to>
      <xdr:col>20</xdr:col>
      <xdr:colOff>0</xdr:colOff>
      <xdr:row>139</xdr:row>
      <xdr:rowOff>190500</xdr:rowOff>
    </xdr:to>
    <xdr:sp>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8992850" y="690943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138</xdr:row>
      <xdr:rowOff>57150</xdr:rowOff>
    </xdr:from>
    <xdr:to>
      <xdr:col>24</xdr:col>
      <xdr:colOff>0</xdr:colOff>
      <xdr:row>139</xdr:row>
      <xdr:rowOff>190500</xdr:rowOff>
    </xdr:to>
    <xdr:sp>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4279225" y="690943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138</xdr:row>
      <xdr:rowOff>57150</xdr:rowOff>
    </xdr:from>
    <xdr:to>
      <xdr:col>26</xdr:col>
      <xdr:colOff>0</xdr:colOff>
      <xdr:row>139</xdr:row>
      <xdr:rowOff>190500</xdr:rowOff>
    </xdr:to>
    <xdr:sp>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6317575" y="690943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138</xdr:row>
      <xdr:rowOff>57150</xdr:rowOff>
    </xdr:from>
    <xdr:to>
      <xdr:col>28</xdr:col>
      <xdr:colOff>0</xdr:colOff>
      <xdr:row>139</xdr:row>
      <xdr:rowOff>190500</xdr:rowOff>
    </xdr:to>
    <xdr:sp>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8232100" y="690943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138</xdr:row>
      <xdr:rowOff>57150</xdr:rowOff>
    </xdr:from>
    <xdr:to>
      <xdr:col>16</xdr:col>
      <xdr:colOff>0</xdr:colOff>
      <xdr:row>139</xdr:row>
      <xdr:rowOff>190500</xdr:rowOff>
    </xdr:to>
    <xdr:sp>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4582775" y="690943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138</xdr:row>
      <xdr:rowOff>57150</xdr:rowOff>
    </xdr:from>
    <xdr:to>
      <xdr:col>18</xdr:col>
      <xdr:colOff>0</xdr:colOff>
      <xdr:row>139</xdr:row>
      <xdr:rowOff>190500</xdr:rowOff>
    </xdr:to>
    <xdr:sp>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6878300" y="690943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138</xdr:row>
      <xdr:rowOff>57150</xdr:rowOff>
    </xdr:from>
    <xdr:to>
      <xdr:col>20</xdr:col>
      <xdr:colOff>0</xdr:colOff>
      <xdr:row>139</xdr:row>
      <xdr:rowOff>190500</xdr:rowOff>
    </xdr:to>
    <xdr:sp>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8992850" y="690943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138</xdr:row>
      <xdr:rowOff>57150</xdr:rowOff>
    </xdr:from>
    <xdr:to>
      <xdr:col>24</xdr:col>
      <xdr:colOff>0</xdr:colOff>
      <xdr:row>139</xdr:row>
      <xdr:rowOff>190500</xdr:rowOff>
    </xdr:to>
    <xdr:sp>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4279225" y="690943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138</xdr:row>
      <xdr:rowOff>57150</xdr:rowOff>
    </xdr:from>
    <xdr:to>
      <xdr:col>26</xdr:col>
      <xdr:colOff>0</xdr:colOff>
      <xdr:row>139</xdr:row>
      <xdr:rowOff>190500</xdr:rowOff>
    </xdr:to>
    <xdr:sp>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6317575" y="690943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138</xdr:row>
      <xdr:rowOff>57150</xdr:rowOff>
    </xdr:from>
    <xdr:to>
      <xdr:col>28</xdr:col>
      <xdr:colOff>0</xdr:colOff>
      <xdr:row>139</xdr:row>
      <xdr:rowOff>190500</xdr:rowOff>
    </xdr:to>
    <xdr:sp>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8232100" y="690943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147</xdr:row>
      <xdr:rowOff>57150</xdr:rowOff>
    </xdr:from>
    <xdr:to>
      <xdr:col>2</xdr:col>
      <xdr:colOff>0</xdr:colOff>
      <xdr:row>148</xdr:row>
      <xdr:rowOff>190500</xdr:rowOff>
    </xdr:to>
    <xdr:sp>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42950" y="72694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147</xdr:row>
      <xdr:rowOff>57150</xdr:rowOff>
    </xdr:from>
    <xdr:to>
      <xdr:col>4</xdr:col>
      <xdr:colOff>0</xdr:colOff>
      <xdr:row>148</xdr:row>
      <xdr:rowOff>190500</xdr:rowOff>
    </xdr:to>
    <xdr:sp>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657475" y="72694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147</xdr:row>
      <xdr:rowOff>57150</xdr:rowOff>
    </xdr:from>
    <xdr:to>
      <xdr:col>6</xdr:col>
      <xdr:colOff>0</xdr:colOff>
      <xdr:row>148</xdr:row>
      <xdr:rowOff>190500</xdr:rowOff>
    </xdr:to>
    <xdr:sp>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695825" y="72694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147</xdr:row>
      <xdr:rowOff>57150</xdr:rowOff>
    </xdr:from>
    <xdr:to>
      <xdr:col>8</xdr:col>
      <xdr:colOff>0</xdr:colOff>
      <xdr:row>148</xdr:row>
      <xdr:rowOff>190500</xdr:rowOff>
    </xdr:to>
    <xdr:sp>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610350" y="72694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147</xdr:row>
      <xdr:rowOff>57150</xdr:rowOff>
    </xdr:from>
    <xdr:to>
      <xdr:col>10</xdr:col>
      <xdr:colOff>0</xdr:colOff>
      <xdr:row>148</xdr:row>
      <xdr:rowOff>190500</xdr:rowOff>
    </xdr:to>
    <xdr:sp>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8839200" y="72694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147</xdr:row>
      <xdr:rowOff>57150</xdr:rowOff>
    </xdr:from>
    <xdr:to>
      <xdr:col>12</xdr:col>
      <xdr:colOff>0</xdr:colOff>
      <xdr:row>148</xdr:row>
      <xdr:rowOff>190500</xdr:rowOff>
    </xdr:to>
    <xdr:sp>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0753725" y="72694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147</xdr:row>
      <xdr:rowOff>57150</xdr:rowOff>
    </xdr:from>
    <xdr:to>
      <xdr:col>14</xdr:col>
      <xdr:colOff>0</xdr:colOff>
      <xdr:row>148</xdr:row>
      <xdr:rowOff>190500</xdr:rowOff>
    </xdr:to>
    <xdr:sp>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2668250" y="72694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147</xdr:row>
      <xdr:rowOff>57150</xdr:rowOff>
    </xdr:from>
    <xdr:to>
      <xdr:col>16</xdr:col>
      <xdr:colOff>0</xdr:colOff>
      <xdr:row>148</xdr:row>
      <xdr:rowOff>190500</xdr:rowOff>
    </xdr:to>
    <xdr:sp>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4582775" y="72694800"/>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147</xdr:row>
      <xdr:rowOff>57150</xdr:rowOff>
    </xdr:from>
    <xdr:to>
      <xdr:col>18</xdr:col>
      <xdr:colOff>0</xdr:colOff>
      <xdr:row>148</xdr:row>
      <xdr:rowOff>190500</xdr:rowOff>
    </xdr:to>
    <xdr:sp>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6878300" y="72694800"/>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147</xdr:row>
      <xdr:rowOff>57150</xdr:rowOff>
    </xdr:from>
    <xdr:to>
      <xdr:col>20</xdr:col>
      <xdr:colOff>0</xdr:colOff>
      <xdr:row>148</xdr:row>
      <xdr:rowOff>190500</xdr:rowOff>
    </xdr:to>
    <xdr:sp>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8992850" y="72694800"/>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147</xdr:row>
      <xdr:rowOff>57150</xdr:rowOff>
    </xdr:from>
    <xdr:to>
      <xdr:col>22</xdr:col>
      <xdr:colOff>0</xdr:colOff>
      <xdr:row>148</xdr:row>
      <xdr:rowOff>190500</xdr:rowOff>
    </xdr:to>
    <xdr:sp>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1459825" y="72694800"/>
          <a:ext cx="1543050" cy="523875"/>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147</xdr:row>
      <xdr:rowOff>57150</xdr:rowOff>
    </xdr:from>
    <xdr:to>
      <xdr:col>24</xdr:col>
      <xdr:colOff>0</xdr:colOff>
      <xdr:row>148</xdr:row>
      <xdr:rowOff>190500</xdr:rowOff>
    </xdr:to>
    <xdr:sp>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4279225" y="72694800"/>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147</xdr:row>
      <xdr:rowOff>57150</xdr:rowOff>
    </xdr:from>
    <xdr:to>
      <xdr:col>26</xdr:col>
      <xdr:colOff>0</xdr:colOff>
      <xdr:row>148</xdr:row>
      <xdr:rowOff>190500</xdr:rowOff>
    </xdr:to>
    <xdr:sp>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6317575" y="72694800"/>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147</xdr:row>
      <xdr:rowOff>57150</xdr:rowOff>
    </xdr:from>
    <xdr:to>
      <xdr:col>28</xdr:col>
      <xdr:colOff>0</xdr:colOff>
      <xdr:row>148</xdr:row>
      <xdr:rowOff>190500</xdr:rowOff>
    </xdr:to>
    <xdr:sp>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8232100" y="72694800"/>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147</xdr:row>
      <xdr:rowOff>57150</xdr:rowOff>
    </xdr:from>
    <xdr:to>
      <xdr:col>18</xdr:col>
      <xdr:colOff>0</xdr:colOff>
      <xdr:row>148</xdr:row>
      <xdr:rowOff>190500</xdr:rowOff>
    </xdr:to>
    <xdr:sp>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6878300" y="72694800"/>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147</xdr:row>
      <xdr:rowOff>57150</xdr:rowOff>
    </xdr:from>
    <xdr:to>
      <xdr:col>20</xdr:col>
      <xdr:colOff>0</xdr:colOff>
      <xdr:row>148</xdr:row>
      <xdr:rowOff>190500</xdr:rowOff>
    </xdr:to>
    <xdr:sp>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8992850" y="72694800"/>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147</xdr:row>
      <xdr:rowOff>57150</xdr:rowOff>
    </xdr:from>
    <xdr:to>
      <xdr:col>22</xdr:col>
      <xdr:colOff>0</xdr:colOff>
      <xdr:row>148</xdr:row>
      <xdr:rowOff>190500</xdr:rowOff>
    </xdr:to>
    <xdr:sp>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1459825" y="72694800"/>
          <a:ext cx="1543050" cy="523875"/>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147</xdr:row>
      <xdr:rowOff>57150</xdr:rowOff>
    </xdr:from>
    <xdr:to>
      <xdr:col>24</xdr:col>
      <xdr:colOff>0</xdr:colOff>
      <xdr:row>148</xdr:row>
      <xdr:rowOff>190500</xdr:rowOff>
    </xdr:to>
    <xdr:sp>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4279225" y="72694800"/>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147</xdr:row>
      <xdr:rowOff>57150</xdr:rowOff>
    </xdr:from>
    <xdr:to>
      <xdr:col>26</xdr:col>
      <xdr:colOff>0</xdr:colOff>
      <xdr:row>148</xdr:row>
      <xdr:rowOff>190500</xdr:rowOff>
    </xdr:to>
    <xdr:sp>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6317575" y="72694800"/>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147</xdr:row>
      <xdr:rowOff>57150</xdr:rowOff>
    </xdr:from>
    <xdr:to>
      <xdr:col>28</xdr:col>
      <xdr:colOff>0</xdr:colOff>
      <xdr:row>148</xdr:row>
      <xdr:rowOff>190500</xdr:rowOff>
    </xdr:to>
    <xdr:sp>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8232100" y="72694800"/>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147</xdr:row>
      <xdr:rowOff>57150</xdr:rowOff>
    </xdr:from>
    <xdr:to>
      <xdr:col>16</xdr:col>
      <xdr:colOff>0</xdr:colOff>
      <xdr:row>148</xdr:row>
      <xdr:rowOff>190500</xdr:rowOff>
    </xdr:to>
    <xdr:sp>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4582775" y="72694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147</xdr:row>
      <xdr:rowOff>57150</xdr:rowOff>
    </xdr:from>
    <xdr:to>
      <xdr:col>18</xdr:col>
      <xdr:colOff>0</xdr:colOff>
      <xdr:row>148</xdr:row>
      <xdr:rowOff>190500</xdr:rowOff>
    </xdr:to>
    <xdr:sp>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6878300" y="72694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147</xdr:row>
      <xdr:rowOff>57150</xdr:rowOff>
    </xdr:from>
    <xdr:to>
      <xdr:col>20</xdr:col>
      <xdr:colOff>0</xdr:colOff>
      <xdr:row>148</xdr:row>
      <xdr:rowOff>190500</xdr:rowOff>
    </xdr:to>
    <xdr:sp>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8992850" y="72694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147</xdr:row>
      <xdr:rowOff>57150</xdr:rowOff>
    </xdr:from>
    <xdr:to>
      <xdr:col>22</xdr:col>
      <xdr:colOff>0</xdr:colOff>
      <xdr:row>148</xdr:row>
      <xdr:rowOff>190500</xdr:rowOff>
    </xdr:to>
    <xdr:sp>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1459825" y="72694800"/>
          <a:ext cx="1543050" cy="523875"/>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147</xdr:row>
      <xdr:rowOff>57150</xdr:rowOff>
    </xdr:from>
    <xdr:to>
      <xdr:col>24</xdr:col>
      <xdr:colOff>0</xdr:colOff>
      <xdr:row>148</xdr:row>
      <xdr:rowOff>190500</xdr:rowOff>
    </xdr:to>
    <xdr:sp>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4279225" y="72694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147</xdr:row>
      <xdr:rowOff>57150</xdr:rowOff>
    </xdr:from>
    <xdr:to>
      <xdr:col>26</xdr:col>
      <xdr:colOff>0</xdr:colOff>
      <xdr:row>148</xdr:row>
      <xdr:rowOff>190500</xdr:rowOff>
    </xdr:to>
    <xdr:sp>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6317575" y="72694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147</xdr:row>
      <xdr:rowOff>57150</xdr:rowOff>
    </xdr:from>
    <xdr:to>
      <xdr:col>28</xdr:col>
      <xdr:colOff>0</xdr:colOff>
      <xdr:row>148</xdr:row>
      <xdr:rowOff>190500</xdr:rowOff>
    </xdr:to>
    <xdr:sp>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8232100" y="72694800"/>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156</xdr:row>
      <xdr:rowOff>57150</xdr:rowOff>
    </xdr:from>
    <xdr:to>
      <xdr:col>2</xdr:col>
      <xdr:colOff>0</xdr:colOff>
      <xdr:row>157</xdr:row>
      <xdr:rowOff>190500</xdr:rowOff>
    </xdr:to>
    <xdr:sp>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42950" y="76952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156</xdr:row>
      <xdr:rowOff>57150</xdr:rowOff>
    </xdr:from>
    <xdr:to>
      <xdr:col>4</xdr:col>
      <xdr:colOff>0</xdr:colOff>
      <xdr:row>157</xdr:row>
      <xdr:rowOff>190500</xdr:rowOff>
    </xdr:to>
    <xdr:sp>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657475" y="76952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156</xdr:row>
      <xdr:rowOff>57150</xdr:rowOff>
    </xdr:from>
    <xdr:to>
      <xdr:col>6</xdr:col>
      <xdr:colOff>0</xdr:colOff>
      <xdr:row>157</xdr:row>
      <xdr:rowOff>190500</xdr:rowOff>
    </xdr:to>
    <xdr:sp>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695825" y="76952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156</xdr:row>
      <xdr:rowOff>57150</xdr:rowOff>
    </xdr:from>
    <xdr:to>
      <xdr:col>8</xdr:col>
      <xdr:colOff>0</xdr:colOff>
      <xdr:row>157</xdr:row>
      <xdr:rowOff>190500</xdr:rowOff>
    </xdr:to>
    <xdr:sp>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610350" y="76952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156</xdr:row>
      <xdr:rowOff>57150</xdr:rowOff>
    </xdr:from>
    <xdr:to>
      <xdr:col>10</xdr:col>
      <xdr:colOff>0</xdr:colOff>
      <xdr:row>157</xdr:row>
      <xdr:rowOff>190500</xdr:rowOff>
    </xdr:to>
    <xdr:sp>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8839200" y="76952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156</xdr:row>
      <xdr:rowOff>57150</xdr:rowOff>
    </xdr:from>
    <xdr:to>
      <xdr:col>12</xdr:col>
      <xdr:colOff>0</xdr:colOff>
      <xdr:row>157</xdr:row>
      <xdr:rowOff>190500</xdr:rowOff>
    </xdr:to>
    <xdr:sp>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0753725" y="76952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156</xdr:row>
      <xdr:rowOff>57150</xdr:rowOff>
    </xdr:from>
    <xdr:to>
      <xdr:col>14</xdr:col>
      <xdr:colOff>0</xdr:colOff>
      <xdr:row>157</xdr:row>
      <xdr:rowOff>190500</xdr:rowOff>
    </xdr:to>
    <xdr:sp>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2668250" y="76952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156</xdr:row>
      <xdr:rowOff>57150</xdr:rowOff>
    </xdr:from>
    <xdr:to>
      <xdr:col>16</xdr:col>
      <xdr:colOff>0</xdr:colOff>
      <xdr:row>157</xdr:row>
      <xdr:rowOff>190500</xdr:rowOff>
    </xdr:to>
    <xdr:sp>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4582775" y="769524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156</xdr:row>
      <xdr:rowOff>57150</xdr:rowOff>
    </xdr:from>
    <xdr:to>
      <xdr:col>18</xdr:col>
      <xdr:colOff>0</xdr:colOff>
      <xdr:row>157</xdr:row>
      <xdr:rowOff>190500</xdr:rowOff>
    </xdr:to>
    <xdr:sp>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6878300" y="769524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156</xdr:row>
      <xdr:rowOff>57150</xdr:rowOff>
    </xdr:from>
    <xdr:to>
      <xdr:col>20</xdr:col>
      <xdr:colOff>0</xdr:colOff>
      <xdr:row>157</xdr:row>
      <xdr:rowOff>190500</xdr:rowOff>
    </xdr:to>
    <xdr:sp>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8992850" y="769524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156</xdr:row>
      <xdr:rowOff>57150</xdr:rowOff>
    </xdr:from>
    <xdr:to>
      <xdr:col>22</xdr:col>
      <xdr:colOff>0</xdr:colOff>
      <xdr:row>157</xdr:row>
      <xdr:rowOff>190500</xdr:rowOff>
    </xdr:to>
    <xdr:sp>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1459825" y="7695247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156</xdr:row>
      <xdr:rowOff>57150</xdr:rowOff>
    </xdr:from>
    <xdr:to>
      <xdr:col>24</xdr:col>
      <xdr:colOff>0</xdr:colOff>
      <xdr:row>157</xdr:row>
      <xdr:rowOff>190500</xdr:rowOff>
    </xdr:to>
    <xdr:sp>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4279225" y="769524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156</xdr:row>
      <xdr:rowOff>57150</xdr:rowOff>
    </xdr:from>
    <xdr:to>
      <xdr:col>26</xdr:col>
      <xdr:colOff>0</xdr:colOff>
      <xdr:row>157</xdr:row>
      <xdr:rowOff>190500</xdr:rowOff>
    </xdr:to>
    <xdr:sp>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6317575" y="769524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156</xdr:row>
      <xdr:rowOff>57150</xdr:rowOff>
    </xdr:from>
    <xdr:to>
      <xdr:col>28</xdr:col>
      <xdr:colOff>0</xdr:colOff>
      <xdr:row>157</xdr:row>
      <xdr:rowOff>190500</xdr:rowOff>
    </xdr:to>
    <xdr:sp>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8232100" y="769524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156</xdr:row>
      <xdr:rowOff>57150</xdr:rowOff>
    </xdr:from>
    <xdr:to>
      <xdr:col>18</xdr:col>
      <xdr:colOff>0</xdr:colOff>
      <xdr:row>157</xdr:row>
      <xdr:rowOff>190500</xdr:rowOff>
    </xdr:to>
    <xdr:sp>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6878300" y="769524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156</xdr:row>
      <xdr:rowOff>57150</xdr:rowOff>
    </xdr:from>
    <xdr:to>
      <xdr:col>20</xdr:col>
      <xdr:colOff>0</xdr:colOff>
      <xdr:row>157</xdr:row>
      <xdr:rowOff>190500</xdr:rowOff>
    </xdr:to>
    <xdr:sp>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8992850" y="769524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156</xdr:row>
      <xdr:rowOff>57150</xdr:rowOff>
    </xdr:from>
    <xdr:to>
      <xdr:col>22</xdr:col>
      <xdr:colOff>0</xdr:colOff>
      <xdr:row>157</xdr:row>
      <xdr:rowOff>190500</xdr:rowOff>
    </xdr:to>
    <xdr:sp>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1459825" y="7695247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156</xdr:row>
      <xdr:rowOff>57150</xdr:rowOff>
    </xdr:from>
    <xdr:to>
      <xdr:col>24</xdr:col>
      <xdr:colOff>0</xdr:colOff>
      <xdr:row>157</xdr:row>
      <xdr:rowOff>190500</xdr:rowOff>
    </xdr:to>
    <xdr:sp>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4279225" y="769524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156</xdr:row>
      <xdr:rowOff>57150</xdr:rowOff>
    </xdr:from>
    <xdr:to>
      <xdr:col>26</xdr:col>
      <xdr:colOff>0</xdr:colOff>
      <xdr:row>157</xdr:row>
      <xdr:rowOff>190500</xdr:rowOff>
    </xdr:to>
    <xdr:sp>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6317575" y="769524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156</xdr:row>
      <xdr:rowOff>57150</xdr:rowOff>
    </xdr:from>
    <xdr:to>
      <xdr:col>28</xdr:col>
      <xdr:colOff>0</xdr:colOff>
      <xdr:row>157</xdr:row>
      <xdr:rowOff>190500</xdr:rowOff>
    </xdr:to>
    <xdr:sp>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8232100" y="769524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156</xdr:row>
      <xdr:rowOff>57150</xdr:rowOff>
    </xdr:from>
    <xdr:to>
      <xdr:col>16</xdr:col>
      <xdr:colOff>0</xdr:colOff>
      <xdr:row>157</xdr:row>
      <xdr:rowOff>190500</xdr:rowOff>
    </xdr:to>
    <xdr:sp>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4582775" y="76952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156</xdr:row>
      <xdr:rowOff>57150</xdr:rowOff>
    </xdr:from>
    <xdr:to>
      <xdr:col>18</xdr:col>
      <xdr:colOff>0</xdr:colOff>
      <xdr:row>157</xdr:row>
      <xdr:rowOff>190500</xdr:rowOff>
    </xdr:to>
    <xdr:sp>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6878300" y="76952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156</xdr:row>
      <xdr:rowOff>57150</xdr:rowOff>
    </xdr:from>
    <xdr:to>
      <xdr:col>20</xdr:col>
      <xdr:colOff>0</xdr:colOff>
      <xdr:row>157</xdr:row>
      <xdr:rowOff>190500</xdr:rowOff>
    </xdr:to>
    <xdr:sp>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8992850" y="76952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156</xdr:row>
      <xdr:rowOff>57150</xdr:rowOff>
    </xdr:from>
    <xdr:to>
      <xdr:col>22</xdr:col>
      <xdr:colOff>0</xdr:colOff>
      <xdr:row>157</xdr:row>
      <xdr:rowOff>190500</xdr:rowOff>
    </xdr:to>
    <xdr:sp>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1459825" y="76952475"/>
          <a:ext cx="1543050" cy="5524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156</xdr:row>
      <xdr:rowOff>57150</xdr:rowOff>
    </xdr:from>
    <xdr:to>
      <xdr:col>24</xdr:col>
      <xdr:colOff>0</xdr:colOff>
      <xdr:row>157</xdr:row>
      <xdr:rowOff>190500</xdr:rowOff>
    </xdr:to>
    <xdr:sp>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4279225" y="76952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156</xdr:row>
      <xdr:rowOff>57150</xdr:rowOff>
    </xdr:from>
    <xdr:to>
      <xdr:col>26</xdr:col>
      <xdr:colOff>0</xdr:colOff>
      <xdr:row>157</xdr:row>
      <xdr:rowOff>190500</xdr:rowOff>
    </xdr:to>
    <xdr:sp>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6317575" y="76952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156</xdr:row>
      <xdr:rowOff>57150</xdr:rowOff>
    </xdr:from>
    <xdr:to>
      <xdr:col>28</xdr:col>
      <xdr:colOff>0</xdr:colOff>
      <xdr:row>157</xdr:row>
      <xdr:rowOff>190500</xdr:rowOff>
    </xdr:to>
    <xdr:sp>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8232100" y="76952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165</xdr:row>
      <xdr:rowOff>57150</xdr:rowOff>
    </xdr:from>
    <xdr:to>
      <xdr:col>2</xdr:col>
      <xdr:colOff>0</xdr:colOff>
      <xdr:row>166</xdr:row>
      <xdr:rowOff>190500</xdr:rowOff>
    </xdr:to>
    <xdr:sp>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42950" y="815149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165</xdr:row>
      <xdr:rowOff>57150</xdr:rowOff>
    </xdr:from>
    <xdr:to>
      <xdr:col>4</xdr:col>
      <xdr:colOff>0</xdr:colOff>
      <xdr:row>166</xdr:row>
      <xdr:rowOff>190500</xdr:rowOff>
    </xdr:to>
    <xdr:sp>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657475" y="815149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165</xdr:row>
      <xdr:rowOff>57150</xdr:rowOff>
    </xdr:from>
    <xdr:to>
      <xdr:col>6</xdr:col>
      <xdr:colOff>0</xdr:colOff>
      <xdr:row>166</xdr:row>
      <xdr:rowOff>190500</xdr:rowOff>
    </xdr:to>
    <xdr:sp>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695825" y="815149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165</xdr:row>
      <xdr:rowOff>57150</xdr:rowOff>
    </xdr:from>
    <xdr:to>
      <xdr:col>8</xdr:col>
      <xdr:colOff>0</xdr:colOff>
      <xdr:row>166</xdr:row>
      <xdr:rowOff>190500</xdr:rowOff>
    </xdr:to>
    <xdr:sp>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610350" y="815149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165</xdr:row>
      <xdr:rowOff>57150</xdr:rowOff>
    </xdr:from>
    <xdr:to>
      <xdr:col>10</xdr:col>
      <xdr:colOff>0</xdr:colOff>
      <xdr:row>166</xdr:row>
      <xdr:rowOff>190500</xdr:rowOff>
    </xdr:to>
    <xdr:sp>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8839200"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165</xdr:row>
      <xdr:rowOff>57150</xdr:rowOff>
    </xdr:from>
    <xdr:to>
      <xdr:col>12</xdr:col>
      <xdr:colOff>0</xdr:colOff>
      <xdr:row>166</xdr:row>
      <xdr:rowOff>190500</xdr:rowOff>
    </xdr:to>
    <xdr:sp>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0753725"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165</xdr:row>
      <xdr:rowOff>57150</xdr:rowOff>
    </xdr:from>
    <xdr:to>
      <xdr:col>14</xdr:col>
      <xdr:colOff>0</xdr:colOff>
      <xdr:row>166</xdr:row>
      <xdr:rowOff>190500</xdr:rowOff>
    </xdr:to>
    <xdr:sp>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2668250" y="815149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165</xdr:row>
      <xdr:rowOff>57150</xdr:rowOff>
    </xdr:from>
    <xdr:to>
      <xdr:col>16</xdr:col>
      <xdr:colOff>0</xdr:colOff>
      <xdr:row>166</xdr:row>
      <xdr:rowOff>190500</xdr:rowOff>
    </xdr:to>
    <xdr:sp>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4582775"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165</xdr:row>
      <xdr:rowOff>57150</xdr:rowOff>
    </xdr:from>
    <xdr:to>
      <xdr:col>18</xdr:col>
      <xdr:colOff>0</xdr:colOff>
      <xdr:row>166</xdr:row>
      <xdr:rowOff>190500</xdr:rowOff>
    </xdr:to>
    <xdr:sp>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6878300" y="815149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165</xdr:row>
      <xdr:rowOff>57150</xdr:rowOff>
    </xdr:from>
    <xdr:to>
      <xdr:col>20</xdr:col>
      <xdr:colOff>0</xdr:colOff>
      <xdr:row>166</xdr:row>
      <xdr:rowOff>190500</xdr:rowOff>
    </xdr:to>
    <xdr:sp>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8992850" y="815149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165</xdr:row>
      <xdr:rowOff>57150</xdr:rowOff>
    </xdr:from>
    <xdr:to>
      <xdr:col>22</xdr:col>
      <xdr:colOff>0</xdr:colOff>
      <xdr:row>166</xdr:row>
      <xdr:rowOff>190500</xdr:rowOff>
    </xdr:to>
    <xdr:sp>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1459825" y="81514950"/>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165</xdr:row>
      <xdr:rowOff>57150</xdr:rowOff>
    </xdr:from>
    <xdr:to>
      <xdr:col>24</xdr:col>
      <xdr:colOff>0</xdr:colOff>
      <xdr:row>166</xdr:row>
      <xdr:rowOff>190500</xdr:rowOff>
    </xdr:to>
    <xdr:sp>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4279225" y="815149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165</xdr:row>
      <xdr:rowOff>57150</xdr:rowOff>
    </xdr:from>
    <xdr:to>
      <xdr:col>26</xdr:col>
      <xdr:colOff>0</xdr:colOff>
      <xdr:row>166</xdr:row>
      <xdr:rowOff>190500</xdr:rowOff>
    </xdr:to>
    <xdr:sp>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6317575" y="815149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165</xdr:row>
      <xdr:rowOff>57150</xdr:rowOff>
    </xdr:from>
    <xdr:to>
      <xdr:col>28</xdr:col>
      <xdr:colOff>0</xdr:colOff>
      <xdr:row>166</xdr:row>
      <xdr:rowOff>190500</xdr:rowOff>
    </xdr:to>
    <xdr:sp>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8232100" y="815149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165</xdr:row>
      <xdr:rowOff>57150</xdr:rowOff>
    </xdr:from>
    <xdr:to>
      <xdr:col>18</xdr:col>
      <xdr:colOff>0</xdr:colOff>
      <xdr:row>166</xdr:row>
      <xdr:rowOff>190500</xdr:rowOff>
    </xdr:to>
    <xdr:sp>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6878300"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165</xdr:row>
      <xdr:rowOff>57150</xdr:rowOff>
    </xdr:from>
    <xdr:to>
      <xdr:col>20</xdr:col>
      <xdr:colOff>0</xdr:colOff>
      <xdr:row>166</xdr:row>
      <xdr:rowOff>190500</xdr:rowOff>
    </xdr:to>
    <xdr:sp>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8992850"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165</xdr:row>
      <xdr:rowOff>57150</xdr:rowOff>
    </xdr:from>
    <xdr:to>
      <xdr:col>22</xdr:col>
      <xdr:colOff>0</xdr:colOff>
      <xdr:row>166</xdr:row>
      <xdr:rowOff>190500</xdr:rowOff>
    </xdr:to>
    <xdr:sp>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1459825" y="81514950"/>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165</xdr:row>
      <xdr:rowOff>57150</xdr:rowOff>
    </xdr:from>
    <xdr:to>
      <xdr:col>24</xdr:col>
      <xdr:colOff>0</xdr:colOff>
      <xdr:row>166</xdr:row>
      <xdr:rowOff>190500</xdr:rowOff>
    </xdr:to>
    <xdr:sp>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4279225"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165</xdr:row>
      <xdr:rowOff>57150</xdr:rowOff>
    </xdr:from>
    <xdr:to>
      <xdr:col>26</xdr:col>
      <xdr:colOff>0</xdr:colOff>
      <xdr:row>166</xdr:row>
      <xdr:rowOff>190500</xdr:rowOff>
    </xdr:to>
    <xdr:sp>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6317575"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165</xdr:row>
      <xdr:rowOff>57150</xdr:rowOff>
    </xdr:from>
    <xdr:to>
      <xdr:col>28</xdr:col>
      <xdr:colOff>0</xdr:colOff>
      <xdr:row>166</xdr:row>
      <xdr:rowOff>190500</xdr:rowOff>
    </xdr:to>
    <xdr:sp>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8232100"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165</xdr:row>
      <xdr:rowOff>57150</xdr:rowOff>
    </xdr:from>
    <xdr:to>
      <xdr:col>16</xdr:col>
      <xdr:colOff>0</xdr:colOff>
      <xdr:row>166</xdr:row>
      <xdr:rowOff>190500</xdr:rowOff>
    </xdr:to>
    <xdr:sp>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4582775"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165</xdr:row>
      <xdr:rowOff>57150</xdr:rowOff>
    </xdr:from>
    <xdr:to>
      <xdr:col>18</xdr:col>
      <xdr:colOff>0</xdr:colOff>
      <xdr:row>166</xdr:row>
      <xdr:rowOff>190500</xdr:rowOff>
    </xdr:to>
    <xdr:sp>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6878300"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165</xdr:row>
      <xdr:rowOff>57150</xdr:rowOff>
    </xdr:from>
    <xdr:to>
      <xdr:col>20</xdr:col>
      <xdr:colOff>0</xdr:colOff>
      <xdr:row>166</xdr:row>
      <xdr:rowOff>190500</xdr:rowOff>
    </xdr:to>
    <xdr:sp>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8992850"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165</xdr:row>
      <xdr:rowOff>57150</xdr:rowOff>
    </xdr:from>
    <xdr:to>
      <xdr:col>22</xdr:col>
      <xdr:colOff>0</xdr:colOff>
      <xdr:row>166</xdr:row>
      <xdr:rowOff>190500</xdr:rowOff>
    </xdr:to>
    <xdr:sp>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1459825" y="81514950"/>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165</xdr:row>
      <xdr:rowOff>57150</xdr:rowOff>
    </xdr:from>
    <xdr:to>
      <xdr:col>24</xdr:col>
      <xdr:colOff>0</xdr:colOff>
      <xdr:row>166</xdr:row>
      <xdr:rowOff>190500</xdr:rowOff>
    </xdr:to>
    <xdr:sp>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4279225"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165</xdr:row>
      <xdr:rowOff>57150</xdr:rowOff>
    </xdr:from>
    <xdr:to>
      <xdr:col>26</xdr:col>
      <xdr:colOff>0</xdr:colOff>
      <xdr:row>166</xdr:row>
      <xdr:rowOff>190500</xdr:rowOff>
    </xdr:to>
    <xdr:sp>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6317575"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165</xdr:row>
      <xdr:rowOff>57150</xdr:rowOff>
    </xdr:from>
    <xdr:to>
      <xdr:col>28</xdr:col>
      <xdr:colOff>0</xdr:colOff>
      <xdr:row>166</xdr:row>
      <xdr:rowOff>190500</xdr:rowOff>
    </xdr:to>
    <xdr:sp>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8232100" y="815149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173</xdr:row>
      <xdr:rowOff>57150</xdr:rowOff>
    </xdr:from>
    <xdr:to>
      <xdr:col>2</xdr:col>
      <xdr:colOff>0</xdr:colOff>
      <xdr:row>174</xdr:row>
      <xdr:rowOff>190500</xdr:rowOff>
    </xdr:to>
    <xdr:sp>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42950" y="85925025"/>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173</xdr:row>
      <xdr:rowOff>57150</xdr:rowOff>
    </xdr:from>
    <xdr:to>
      <xdr:col>4</xdr:col>
      <xdr:colOff>0</xdr:colOff>
      <xdr:row>174</xdr:row>
      <xdr:rowOff>190500</xdr:rowOff>
    </xdr:to>
    <xdr:sp>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657475" y="85925025"/>
          <a:ext cx="1171575" cy="523875"/>
        </a:xfrm>
        <a:prstGeom prst="triangle">
          <a:avLst>
            <a:gd name="adj" fmla="val 50000"/>
          </a:avLst>
        </a:prstGeom>
        <a:solidFill>
          <a:srgbClr val="EE0000"/>
        </a:solidFill>
        <a:ln w="9525">
          <a:solidFill>
            <a:srgbClr val="000000"/>
          </a:solidFill>
          <a:miter lim="800000"/>
        </a:ln>
      </xdr:spPr>
    </xdr:sp>
    <xdr:clientData/>
  </xdr:twoCellAnchor>
  <xdr:twoCellAnchor>
    <xdr:from>
      <xdr:col>5</xdr:col>
      <xdr:colOff>0</xdr:colOff>
      <xdr:row>173</xdr:row>
      <xdr:rowOff>57150</xdr:rowOff>
    </xdr:from>
    <xdr:to>
      <xdr:col>6</xdr:col>
      <xdr:colOff>0</xdr:colOff>
      <xdr:row>174</xdr:row>
      <xdr:rowOff>190500</xdr:rowOff>
    </xdr:to>
    <xdr:sp>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695825" y="85925025"/>
          <a:ext cx="1171575" cy="523875"/>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173</xdr:row>
      <xdr:rowOff>57150</xdr:rowOff>
    </xdr:from>
    <xdr:to>
      <xdr:col>8</xdr:col>
      <xdr:colOff>0</xdr:colOff>
      <xdr:row>174</xdr:row>
      <xdr:rowOff>190500</xdr:rowOff>
    </xdr:to>
    <xdr:sp>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610350" y="85925025"/>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173</xdr:row>
      <xdr:rowOff>57150</xdr:rowOff>
    </xdr:from>
    <xdr:to>
      <xdr:col>10</xdr:col>
      <xdr:colOff>0</xdr:colOff>
      <xdr:row>174</xdr:row>
      <xdr:rowOff>190500</xdr:rowOff>
    </xdr:to>
    <xdr:sp>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8839200" y="85925025"/>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173</xdr:row>
      <xdr:rowOff>57150</xdr:rowOff>
    </xdr:from>
    <xdr:to>
      <xdr:col>12</xdr:col>
      <xdr:colOff>0</xdr:colOff>
      <xdr:row>174</xdr:row>
      <xdr:rowOff>190500</xdr:rowOff>
    </xdr:to>
    <xdr:sp>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0753725" y="85925025"/>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173</xdr:row>
      <xdr:rowOff>57150</xdr:rowOff>
    </xdr:from>
    <xdr:to>
      <xdr:col>14</xdr:col>
      <xdr:colOff>0</xdr:colOff>
      <xdr:row>174</xdr:row>
      <xdr:rowOff>190500</xdr:rowOff>
    </xdr:to>
    <xdr:sp>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2668250" y="85925025"/>
          <a:ext cx="1171575" cy="523875"/>
        </a:xfrm>
        <a:prstGeom prst="triangle">
          <a:avLst>
            <a:gd name="adj" fmla="val 50000"/>
          </a:avLst>
        </a:prstGeom>
        <a:solidFill>
          <a:srgbClr val="EE0000"/>
        </a:solidFill>
        <a:ln w="9525">
          <a:solidFill>
            <a:srgbClr val="000000"/>
          </a:solidFill>
          <a:miter lim="800000"/>
        </a:ln>
      </xdr:spPr>
    </xdr:sp>
    <xdr:clientData/>
  </xdr:twoCellAnchor>
  <xdr:twoCellAnchor>
    <xdr:from>
      <xdr:col>15</xdr:col>
      <xdr:colOff>0</xdr:colOff>
      <xdr:row>173</xdr:row>
      <xdr:rowOff>57150</xdr:rowOff>
    </xdr:from>
    <xdr:to>
      <xdr:col>16</xdr:col>
      <xdr:colOff>0</xdr:colOff>
      <xdr:row>174</xdr:row>
      <xdr:rowOff>190500</xdr:rowOff>
    </xdr:to>
    <xdr:sp>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4582775" y="85925025"/>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173</xdr:row>
      <xdr:rowOff>57150</xdr:rowOff>
    </xdr:from>
    <xdr:to>
      <xdr:col>18</xdr:col>
      <xdr:colOff>0</xdr:colOff>
      <xdr:row>174</xdr:row>
      <xdr:rowOff>190500</xdr:rowOff>
    </xdr:to>
    <xdr:sp>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6878300" y="85925025"/>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173</xdr:row>
      <xdr:rowOff>57150</xdr:rowOff>
    </xdr:from>
    <xdr:to>
      <xdr:col>20</xdr:col>
      <xdr:colOff>0</xdr:colOff>
      <xdr:row>174</xdr:row>
      <xdr:rowOff>190500</xdr:rowOff>
    </xdr:to>
    <xdr:sp>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8992850" y="85925025"/>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173</xdr:row>
      <xdr:rowOff>57150</xdr:rowOff>
    </xdr:from>
    <xdr:to>
      <xdr:col>22</xdr:col>
      <xdr:colOff>0</xdr:colOff>
      <xdr:row>174</xdr:row>
      <xdr:rowOff>190500</xdr:rowOff>
    </xdr:to>
    <xdr:sp>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1459825" y="85925025"/>
          <a:ext cx="1543050" cy="523875"/>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173</xdr:row>
      <xdr:rowOff>57150</xdr:rowOff>
    </xdr:from>
    <xdr:to>
      <xdr:col>24</xdr:col>
      <xdr:colOff>0</xdr:colOff>
      <xdr:row>174</xdr:row>
      <xdr:rowOff>190500</xdr:rowOff>
    </xdr:to>
    <xdr:sp>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4279225" y="85925025"/>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173</xdr:row>
      <xdr:rowOff>57150</xdr:rowOff>
    </xdr:from>
    <xdr:to>
      <xdr:col>26</xdr:col>
      <xdr:colOff>0</xdr:colOff>
      <xdr:row>174</xdr:row>
      <xdr:rowOff>190500</xdr:rowOff>
    </xdr:to>
    <xdr:sp>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6317575" y="85925025"/>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173</xdr:row>
      <xdr:rowOff>57150</xdr:rowOff>
    </xdr:from>
    <xdr:to>
      <xdr:col>28</xdr:col>
      <xdr:colOff>0</xdr:colOff>
      <xdr:row>174</xdr:row>
      <xdr:rowOff>190500</xdr:rowOff>
    </xdr:to>
    <xdr:sp>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8232100" y="85925025"/>
          <a:ext cx="1171575" cy="523875"/>
        </a:xfrm>
        <a:prstGeom prst="triangle">
          <a:avLst>
            <a:gd name="adj" fmla="val 50000"/>
          </a:avLst>
        </a:prstGeom>
        <a:solidFill>
          <a:srgbClr val="FFFFFF"/>
        </a:solidFill>
        <a:ln w="9525">
          <a:solidFill>
            <a:srgbClr val="000000"/>
          </a:solidFill>
          <a:miter lim="800000"/>
        </a:ln>
      </xdr:spPr>
      <xdr:txBody>
        <a:bodyPr/>
        <a:lstStyle/>
        <a:p>
          <a:pPr/>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6878300" y="85925025"/>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173</xdr:row>
      <xdr:rowOff>57150</xdr:rowOff>
    </xdr:from>
    <xdr:to>
      <xdr:col>20</xdr:col>
      <xdr:colOff>0</xdr:colOff>
      <xdr:row>174</xdr:row>
      <xdr:rowOff>190500</xdr:rowOff>
    </xdr:to>
    <xdr:sp>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8992850" y="85925025"/>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173</xdr:row>
      <xdr:rowOff>57150</xdr:rowOff>
    </xdr:from>
    <xdr:to>
      <xdr:col>22</xdr:col>
      <xdr:colOff>0</xdr:colOff>
      <xdr:row>174</xdr:row>
      <xdr:rowOff>190500</xdr:rowOff>
    </xdr:to>
    <xdr:sp>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1459825" y="85925025"/>
          <a:ext cx="1543050" cy="523875"/>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173</xdr:row>
      <xdr:rowOff>57150</xdr:rowOff>
    </xdr:from>
    <xdr:to>
      <xdr:col>24</xdr:col>
      <xdr:colOff>0</xdr:colOff>
      <xdr:row>174</xdr:row>
      <xdr:rowOff>190500</xdr:rowOff>
    </xdr:to>
    <xdr:sp>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4279225" y="85925025"/>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173</xdr:row>
      <xdr:rowOff>57150</xdr:rowOff>
    </xdr:from>
    <xdr:to>
      <xdr:col>26</xdr:col>
      <xdr:colOff>0</xdr:colOff>
      <xdr:row>174</xdr:row>
      <xdr:rowOff>190500</xdr:rowOff>
    </xdr:to>
    <xdr:sp>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6317575" y="85925025"/>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173</xdr:row>
      <xdr:rowOff>57150</xdr:rowOff>
    </xdr:from>
    <xdr:to>
      <xdr:col>28</xdr:col>
      <xdr:colOff>0</xdr:colOff>
      <xdr:row>174</xdr:row>
      <xdr:rowOff>190500</xdr:rowOff>
    </xdr:to>
    <xdr:sp>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8232100" y="85925025"/>
          <a:ext cx="1171575" cy="523875"/>
        </a:xfrm>
        <a:prstGeom prst="triangle">
          <a:avLst>
            <a:gd name="adj" fmla="val 50000"/>
          </a:avLst>
        </a:prstGeom>
        <a:noFill/>
        <a:ln w="9525">
          <a:solidFill>
            <a:srgbClr val="000000"/>
          </a:solidFill>
          <a:miter lim="800000"/>
        </a:ln>
      </xdr:spPr>
    </xdr:sp>
    <xdr:clientData/>
  </xdr:twoCellAnchor>
  <xdr:twoCellAnchor>
    <xdr:from>
      <xdr:col>15</xdr:col>
      <xdr:colOff>0</xdr:colOff>
      <xdr:row>173</xdr:row>
      <xdr:rowOff>57150</xdr:rowOff>
    </xdr:from>
    <xdr:to>
      <xdr:col>16</xdr:col>
      <xdr:colOff>0</xdr:colOff>
      <xdr:row>174</xdr:row>
      <xdr:rowOff>190500</xdr:rowOff>
    </xdr:to>
    <xdr:sp>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4582775" y="85925025"/>
          <a:ext cx="1171575" cy="523875"/>
        </a:xfrm>
        <a:prstGeom prst="triangle">
          <a:avLst>
            <a:gd name="adj" fmla="val 50000"/>
          </a:avLst>
        </a:prstGeom>
        <a:solidFill>
          <a:srgbClr val="EE0000"/>
        </a:solidFill>
        <a:ln w="9525">
          <a:solidFill>
            <a:srgbClr val="000000"/>
          </a:solidFill>
          <a:miter lim="800000"/>
        </a:ln>
      </xdr:spPr>
    </xdr:sp>
    <xdr:clientData/>
  </xdr:twoCellAnchor>
  <xdr:twoCellAnchor>
    <xdr:from>
      <xdr:col>17</xdr:col>
      <xdr:colOff>0</xdr:colOff>
      <xdr:row>173</xdr:row>
      <xdr:rowOff>57150</xdr:rowOff>
    </xdr:from>
    <xdr:to>
      <xdr:col>18</xdr:col>
      <xdr:colOff>0</xdr:colOff>
      <xdr:row>174</xdr:row>
      <xdr:rowOff>190500</xdr:rowOff>
    </xdr:to>
    <xdr:sp>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6878300" y="85925025"/>
          <a:ext cx="1171575" cy="523875"/>
        </a:xfrm>
        <a:prstGeom prst="triangle">
          <a:avLst>
            <a:gd name="adj" fmla="val 50000"/>
          </a:avLst>
        </a:prstGeom>
        <a:solidFill>
          <a:srgbClr val="EE0000"/>
        </a:solidFill>
        <a:ln w="9525">
          <a:solidFill>
            <a:srgbClr val="000000"/>
          </a:solidFill>
          <a:miter lim="800000"/>
        </a:ln>
      </xdr:spPr>
    </xdr:sp>
    <xdr:clientData/>
  </xdr:twoCellAnchor>
  <xdr:twoCellAnchor>
    <xdr:from>
      <xdr:col>19</xdr:col>
      <xdr:colOff>0</xdr:colOff>
      <xdr:row>173</xdr:row>
      <xdr:rowOff>57150</xdr:rowOff>
    </xdr:from>
    <xdr:to>
      <xdr:col>20</xdr:col>
      <xdr:colOff>0</xdr:colOff>
      <xdr:row>174</xdr:row>
      <xdr:rowOff>190500</xdr:rowOff>
    </xdr:to>
    <xdr:sp>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8992850" y="85925025"/>
          <a:ext cx="1171575" cy="523875"/>
        </a:xfrm>
        <a:prstGeom prst="triangle">
          <a:avLst>
            <a:gd name="adj" fmla="val 50000"/>
          </a:avLst>
        </a:prstGeom>
        <a:solidFill>
          <a:srgbClr val="EE0000"/>
        </a:solidFill>
        <a:ln w="9525">
          <a:solidFill>
            <a:srgbClr val="000000"/>
          </a:solidFill>
          <a:miter lim="800000"/>
        </a:ln>
      </xdr:spPr>
    </xdr:sp>
    <xdr:clientData/>
  </xdr:twoCellAnchor>
  <xdr:twoCellAnchor>
    <xdr:from>
      <xdr:col>21</xdr:col>
      <xdr:colOff>0</xdr:colOff>
      <xdr:row>173</xdr:row>
      <xdr:rowOff>57150</xdr:rowOff>
    </xdr:from>
    <xdr:to>
      <xdr:col>22</xdr:col>
      <xdr:colOff>0</xdr:colOff>
      <xdr:row>174</xdr:row>
      <xdr:rowOff>190500</xdr:rowOff>
    </xdr:to>
    <xdr:sp>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1459825" y="85925025"/>
          <a:ext cx="1543050" cy="523875"/>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173</xdr:row>
      <xdr:rowOff>57150</xdr:rowOff>
    </xdr:from>
    <xdr:to>
      <xdr:col>24</xdr:col>
      <xdr:colOff>0</xdr:colOff>
      <xdr:row>174</xdr:row>
      <xdr:rowOff>190500</xdr:rowOff>
    </xdr:to>
    <xdr:sp>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4279225" y="85925025"/>
          <a:ext cx="1171575" cy="523875"/>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173</xdr:row>
      <xdr:rowOff>57150</xdr:rowOff>
    </xdr:from>
    <xdr:to>
      <xdr:col>26</xdr:col>
      <xdr:colOff>0</xdr:colOff>
      <xdr:row>174</xdr:row>
      <xdr:rowOff>190500</xdr:rowOff>
    </xdr:to>
    <xdr:sp>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6317575" y="85925025"/>
          <a:ext cx="1171575" cy="523875"/>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173</xdr:row>
      <xdr:rowOff>57150</xdr:rowOff>
    </xdr:from>
    <xdr:to>
      <xdr:col>28</xdr:col>
      <xdr:colOff>0</xdr:colOff>
      <xdr:row>174</xdr:row>
      <xdr:rowOff>190500</xdr:rowOff>
    </xdr:to>
    <xdr:sp>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8232100" y="85925025"/>
          <a:ext cx="1171575" cy="523875"/>
        </a:xfrm>
        <a:prstGeom prst="triangle">
          <a:avLst>
            <a:gd name="adj" fmla="val 50000"/>
          </a:avLst>
        </a:prstGeom>
        <a:noFill/>
        <a:ln w="9525">
          <a:solidFill>
            <a:srgbClr val="000000"/>
          </a:solidFill>
          <a:miter lim="800000"/>
        </a:ln>
      </xdr:spPr>
    </xdr:sp>
    <xdr:clientData/>
  </xdr:twoCellAnchor>
  <xdr:twoCellAnchor>
    <xdr:from>
      <xdr:col>1</xdr:col>
      <xdr:colOff>0</xdr:colOff>
      <xdr:row>182</xdr:row>
      <xdr:rowOff>57150</xdr:rowOff>
    </xdr:from>
    <xdr:to>
      <xdr:col>2</xdr:col>
      <xdr:colOff>0</xdr:colOff>
      <xdr:row>183</xdr:row>
      <xdr:rowOff>190500</xdr:rowOff>
    </xdr:to>
    <xdr:sp>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42950" y="900969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182</xdr:row>
      <xdr:rowOff>57150</xdr:rowOff>
    </xdr:from>
    <xdr:to>
      <xdr:col>4</xdr:col>
      <xdr:colOff>0</xdr:colOff>
      <xdr:row>183</xdr:row>
      <xdr:rowOff>190500</xdr:rowOff>
    </xdr:to>
    <xdr:sp>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657475" y="900969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5</xdr:col>
      <xdr:colOff>0</xdr:colOff>
      <xdr:row>182</xdr:row>
      <xdr:rowOff>57150</xdr:rowOff>
    </xdr:from>
    <xdr:to>
      <xdr:col>6</xdr:col>
      <xdr:colOff>0</xdr:colOff>
      <xdr:row>183</xdr:row>
      <xdr:rowOff>190500</xdr:rowOff>
    </xdr:to>
    <xdr:sp>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695825" y="900969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182</xdr:row>
      <xdr:rowOff>57150</xdr:rowOff>
    </xdr:from>
    <xdr:to>
      <xdr:col>8</xdr:col>
      <xdr:colOff>0</xdr:colOff>
      <xdr:row>183</xdr:row>
      <xdr:rowOff>190500</xdr:rowOff>
    </xdr:to>
    <xdr:sp>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610350" y="900969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182</xdr:row>
      <xdr:rowOff>57150</xdr:rowOff>
    </xdr:from>
    <xdr:to>
      <xdr:col>10</xdr:col>
      <xdr:colOff>0</xdr:colOff>
      <xdr:row>183</xdr:row>
      <xdr:rowOff>190500</xdr:rowOff>
    </xdr:to>
    <xdr:sp>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8839200" y="900969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182</xdr:row>
      <xdr:rowOff>57150</xdr:rowOff>
    </xdr:from>
    <xdr:to>
      <xdr:col>12</xdr:col>
      <xdr:colOff>0</xdr:colOff>
      <xdr:row>183</xdr:row>
      <xdr:rowOff>190500</xdr:rowOff>
    </xdr:to>
    <xdr:sp>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0753725" y="900969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182</xdr:row>
      <xdr:rowOff>57150</xdr:rowOff>
    </xdr:from>
    <xdr:to>
      <xdr:col>14</xdr:col>
      <xdr:colOff>0</xdr:colOff>
      <xdr:row>183</xdr:row>
      <xdr:rowOff>190500</xdr:rowOff>
    </xdr:to>
    <xdr:sp>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2668250" y="900969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182</xdr:row>
      <xdr:rowOff>57150</xdr:rowOff>
    </xdr:from>
    <xdr:to>
      <xdr:col>16</xdr:col>
      <xdr:colOff>0</xdr:colOff>
      <xdr:row>183</xdr:row>
      <xdr:rowOff>190500</xdr:rowOff>
    </xdr:to>
    <xdr:sp>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4582775" y="900969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182</xdr:row>
      <xdr:rowOff>57150</xdr:rowOff>
    </xdr:from>
    <xdr:to>
      <xdr:col>18</xdr:col>
      <xdr:colOff>0</xdr:colOff>
      <xdr:row>183</xdr:row>
      <xdr:rowOff>190500</xdr:rowOff>
    </xdr:to>
    <xdr:sp>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6878300" y="900969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182</xdr:row>
      <xdr:rowOff>57150</xdr:rowOff>
    </xdr:from>
    <xdr:to>
      <xdr:col>20</xdr:col>
      <xdr:colOff>0</xdr:colOff>
      <xdr:row>183</xdr:row>
      <xdr:rowOff>190500</xdr:rowOff>
    </xdr:to>
    <xdr:sp>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8992850" y="900969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182</xdr:row>
      <xdr:rowOff>57150</xdr:rowOff>
    </xdr:from>
    <xdr:to>
      <xdr:col>22</xdr:col>
      <xdr:colOff>0</xdr:colOff>
      <xdr:row>183</xdr:row>
      <xdr:rowOff>190500</xdr:rowOff>
    </xdr:to>
    <xdr:sp>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1459825" y="9009697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182</xdr:row>
      <xdr:rowOff>57150</xdr:rowOff>
    </xdr:from>
    <xdr:to>
      <xdr:col>24</xdr:col>
      <xdr:colOff>0</xdr:colOff>
      <xdr:row>183</xdr:row>
      <xdr:rowOff>190500</xdr:rowOff>
    </xdr:to>
    <xdr:sp>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4279225" y="900969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182</xdr:row>
      <xdr:rowOff>57150</xdr:rowOff>
    </xdr:from>
    <xdr:to>
      <xdr:col>26</xdr:col>
      <xdr:colOff>0</xdr:colOff>
      <xdr:row>183</xdr:row>
      <xdr:rowOff>190500</xdr:rowOff>
    </xdr:to>
    <xdr:sp>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6317575" y="900969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182</xdr:row>
      <xdr:rowOff>57150</xdr:rowOff>
    </xdr:from>
    <xdr:to>
      <xdr:col>28</xdr:col>
      <xdr:colOff>0</xdr:colOff>
      <xdr:row>183</xdr:row>
      <xdr:rowOff>190500</xdr:rowOff>
    </xdr:to>
    <xdr:sp>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8232100" y="900969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182</xdr:row>
      <xdr:rowOff>57150</xdr:rowOff>
    </xdr:from>
    <xdr:to>
      <xdr:col>18</xdr:col>
      <xdr:colOff>0</xdr:colOff>
      <xdr:row>183</xdr:row>
      <xdr:rowOff>190500</xdr:rowOff>
    </xdr:to>
    <xdr:sp>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6878300" y="900969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182</xdr:row>
      <xdr:rowOff>57150</xdr:rowOff>
    </xdr:from>
    <xdr:to>
      <xdr:col>20</xdr:col>
      <xdr:colOff>0</xdr:colOff>
      <xdr:row>183</xdr:row>
      <xdr:rowOff>190500</xdr:rowOff>
    </xdr:to>
    <xdr:sp>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8992850" y="900969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182</xdr:row>
      <xdr:rowOff>57150</xdr:rowOff>
    </xdr:from>
    <xdr:to>
      <xdr:col>22</xdr:col>
      <xdr:colOff>0</xdr:colOff>
      <xdr:row>183</xdr:row>
      <xdr:rowOff>190500</xdr:rowOff>
    </xdr:to>
    <xdr:sp>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1459825" y="9009697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182</xdr:row>
      <xdr:rowOff>57150</xdr:rowOff>
    </xdr:from>
    <xdr:to>
      <xdr:col>24</xdr:col>
      <xdr:colOff>0</xdr:colOff>
      <xdr:row>183</xdr:row>
      <xdr:rowOff>190500</xdr:rowOff>
    </xdr:to>
    <xdr:sp>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4279225" y="900969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182</xdr:row>
      <xdr:rowOff>57150</xdr:rowOff>
    </xdr:from>
    <xdr:to>
      <xdr:col>26</xdr:col>
      <xdr:colOff>0</xdr:colOff>
      <xdr:row>183</xdr:row>
      <xdr:rowOff>190500</xdr:rowOff>
    </xdr:to>
    <xdr:sp>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6317575" y="900969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182</xdr:row>
      <xdr:rowOff>57150</xdr:rowOff>
    </xdr:from>
    <xdr:to>
      <xdr:col>28</xdr:col>
      <xdr:colOff>0</xdr:colOff>
      <xdr:row>183</xdr:row>
      <xdr:rowOff>190500</xdr:rowOff>
    </xdr:to>
    <xdr:sp>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8232100" y="900969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182</xdr:row>
      <xdr:rowOff>57150</xdr:rowOff>
    </xdr:from>
    <xdr:to>
      <xdr:col>16</xdr:col>
      <xdr:colOff>0</xdr:colOff>
      <xdr:row>183</xdr:row>
      <xdr:rowOff>190500</xdr:rowOff>
    </xdr:to>
    <xdr:sp>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4582775" y="900969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182</xdr:row>
      <xdr:rowOff>57150</xdr:rowOff>
    </xdr:from>
    <xdr:to>
      <xdr:col>18</xdr:col>
      <xdr:colOff>0</xdr:colOff>
      <xdr:row>183</xdr:row>
      <xdr:rowOff>190500</xdr:rowOff>
    </xdr:to>
    <xdr:sp>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6878300" y="900969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182</xdr:row>
      <xdr:rowOff>57150</xdr:rowOff>
    </xdr:from>
    <xdr:to>
      <xdr:col>20</xdr:col>
      <xdr:colOff>0</xdr:colOff>
      <xdr:row>183</xdr:row>
      <xdr:rowOff>190500</xdr:rowOff>
    </xdr:to>
    <xdr:sp>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8992850" y="900969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182</xdr:row>
      <xdr:rowOff>57150</xdr:rowOff>
    </xdr:from>
    <xdr:to>
      <xdr:col>22</xdr:col>
      <xdr:colOff>0</xdr:colOff>
      <xdr:row>183</xdr:row>
      <xdr:rowOff>190500</xdr:rowOff>
    </xdr:to>
    <xdr:sp>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1459825" y="9009697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182</xdr:row>
      <xdr:rowOff>57150</xdr:rowOff>
    </xdr:from>
    <xdr:to>
      <xdr:col>24</xdr:col>
      <xdr:colOff>0</xdr:colOff>
      <xdr:row>183</xdr:row>
      <xdr:rowOff>190500</xdr:rowOff>
    </xdr:to>
    <xdr:sp>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4279225" y="900969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182</xdr:row>
      <xdr:rowOff>57150</xdr:rowOff>
    </xdr:from>
    <xdr:to>
      <xdr:col>26</xdr:col>
      <xdr:colOff>0</xdr:colOff>
      <xdr:row>183</xdr:row>
      <xdr:rowOff>190500</xdr:rowOff>
    </xdr:to>
    <xdr:sp>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6317575" y="900969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182</xdr:row>
      <xdr:rowOff>57150</xdr:rowOff>
    </xdr:from>
    <xdr:to>
      <xdr:col>28</xdr:col>
      <xdr:colOff>0</xdr:colOff>
      <xdr:row>183</xdr:row>
      <xdr:rowOff>190500</xdr:rowOff>
    </xdr:to>
    <xdr:sp>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8232100" y="900969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191</xdr:row>
      <xdr:rowOff>57150</xdr:rowOff>
    </xdr:from>
    <xdr:to>
      <xdr:col>2</xdr:col>
      <xdr:colOff>0</xdr:colOff>
      <xdr:row>192</xdr:row>
      <xdr:rowOff>190500</xdr:rowOff>
    </xdr:to>
    <xdr:sp>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42950" y="946118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191</xdr:row>
      <xdr:rowOff>57150</xdr:rowOff>
    </xdr:from>
    <xdr:to>
      <xdr:col>4</xdr:col>
      <xdr:colOff>0</xdr:colOff>
      <xdr:row>192</xdr:row>
      <xdr:rowOff>190500</xdr:rowOff>
    </xdr:to>
    <xdr:sp>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657475" y="946118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191</xdr:row>
      <xdr:rowOff>57150</xdr:rowOff>
    </xdr:from>
    <xdr:to>
      <xdr:col>6</xdr:col>
      <xdr:colOff>0</xdr:colOff>
      <xdr:row>192</xdr:row>
      <xdr:rowOff>190500</xdr:rowOff>
    </xdr:to>
    <xdr:sp>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695825" y="946118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191</xdr:row>
      <xdr:rowOff>57150</xdr:rowOff>
    </xdr:from>
    <xdr:to>
      <xdr:col>8</xdr:col>
      <xdr:colOff>0</xdr:colOff>
      <xdr:row>192</xdr:row>
      <xdr:rowOff>190500</xdr:rowOff>
    </xdr:to>
    <xdr:sp>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610350" y="946118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191</xdr:row>
      <xdr:rowOff>57150</xdr:rowOff>
    </xdr:from>
    <xdr:to>
      <xdr:col>10</xdr:col>
      <xdr:colOff>0</xdr:colOff>
      <xdr:row>192</xdr:row>
      <xdr:rowOff>190500</xdr:rowOff>
    </xdr:to>
    <xdr:sp>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8839200" y="946118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191</xdr:row>
      <xdr:rowOff>57150</xdr:rowOff>
    </xdr:from>
    <xdr:to>
      <xdr:col>12</xdr:col>
      <xdr:colOff>0</xdr:colOff>
      <xdr:row>192</xdr:row>
      <xdr:rowOff>190500</xdr:rowOff>
    </xdr:to>
    <xdr:sp>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0753725" y="946118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191</xdr:row>
      <xdr:rowOff>57150</xdr:rowOff>
    </xdr:from>
    <xdr:to>
      <xdr:col>14</xdr:col>
      <xdr:colOff>0</xdr:colOff>
      <xdr:row>192</xdr:row>
      <xdr:rowOff>190500</xdr:rowOff>
    </xdr:to>
    <xdr:sp>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2668250" y="946118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191</xdr:row>
      <xdr:rowOff>57150</xdr:rowOff>
    </xdr:from>
    <xdr:to>
      <xdr:col>16</xdr:col>
      <xdr:colOff>0</xdr:colOff>
      <xdr:row>192</xdr:row>
      <xdr:rowOff>190500</xdr:rowOff>
    </xdr:to>
    <xdr:sp>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4582775" y="946118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191</xdr:row>
      <xdr:rowOff>57150</xdr:rowOff>
    </xdr:from>
    <xdr:to>
      <xdr:col>18</xdr:col>
      <xdr:colOff>0</xdr:colOff>
      <xdr:row>192</xdr:row>
      <xdr:rowOff>190500</xdr:rowOff>
    </xdr:to>
    <xdr:sp>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6878300" y="946118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191</xdr:row>
      <xdr:rowOff>57150</xdr:rowOff>
    </xdr:from>
    <xdr:to>
      <xdr:col>20</xdr:col>
      <xdr:colOff>0</xdr:colOff>
      <xdr:row>192</xdr:row>
      <xdr:rowOff>190500</xdr:rowOff>
    </xdr:to>
    <xdr:sp>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8992850" y="946118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191</xdr:row>
      <xdr:rowOff>57150</xdr:rowOff>
    </xdr:from>
    <xdr:to>
      <xdr:col>22</xdr:col>
      <xdr:colOff>0</xdr:colOff>
      <xdr:row>192</xdr:row>
      <xdr:rowOff>190500</xdr:rowOff>
    </xdr:to>
    <xdr:sp>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1459825" y="9461182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191</xdr:row>
      <xdr:rowOff>57150</xdr:rowOff>
    </xdr:from>
    <xdr:to>
      <xdr:col>24</xdr:col>
      <xdr:colOff>0</xdr:colOff>
      <xdr:row>192</xdr:row>
      <xdr:rowOff>190500</xdr:rowOff>
    </xdr:to>
    <xdr:sp>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4279225" y="946118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191</xdr:row>
      <xdr:rowOff>57150</xdr:rowOff>
    </xdr:from>
    <xdr:to>
      <xdr:col>26</xdr:col>
      <xdr:colOff>0</xdr:colOff>
      <xdr:row>192</xdr:row>
      <xdr:rowOff>190500</xdr:rowOff>
    </xdr:to>
    <xdr:sp>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6317575" y="946118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191</xdr:row>
      <xdr:rowOff>57150</xdr:rowOff>
    </xdr:from>
    <xdr:to>
      <xdr:col>28</xdr:col>
      <xdr:colOff>0</xdr:colOff>
      <xdr:row>192</xdr:row>
      <xdr:rowOff>190500</xdr:rowOff>
    </xdr:to>
    <xdr:sp>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8232100" y="946118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191</xdr:row>
      <xdr:rowOff>57150</xdr:rowOff>
    </xdr:from>
    <xdr:to>
      <xdr:col>18</xdr:col>
      <xdr:colOff>0</xdr:colOff>
      <xdr:row>192</xdr:row>
      <xdr:rowOff>190500</xdr:rowOff>
    </xdr:to>
    <xdr:sp>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6878300" y="946118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191</xdr:row>
      <xdr:rowOff>57150</xdr:rowOff>
    </xdr:from>
    <xdr:to>
      <xdr:col>20</xdr:col>
      <xdr:colOff>0</xdr:colOff>
      <xdr:row>192</xdr:row>
      <xdr:rowOff>190500</xdr:rowOff>
    </xdr:to>
    <xdr:sp>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8992850" y="946118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191</xdr:row>
      <xdr:rowOff>57150</xdr:rowOff>
    </xdr:from>
    <xdr:to>
      <xdr:col>22</xdr:col>
      <xdr:colOff>0</xdr:colOff>
      <xdr:row>192</xdr:row>
      <xdr:rowOff>190500</xdr:rowOff>
    </xdr:to>
    <xdr:sp>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1459825" y="9461182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191</xdr:row>
      <xdr:rowOff>57150</xdr:rowOff>
    </xdr:from>
    <xdr:to>
      <xdr:col>24</xdr:col>
      <xdr:colOff>0</xdr:colOff>
      <xdr:row>192</xdr:row>
      <xdr:rowOff>190500</xdr:rowOff>
    </xdr:to>
    <xdr:sp>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4279225" y="946118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191</xdr:row>
      <xdr:rowOff>57150</xdr:rowOff>
    </xdr:from>
    <xdr:to>
      <xdr:col>26</xdr:col>
      <xdr:colOff>0</xdr:colOff>
      <xdr:row>192</xdr:row>
      <xdr:rowOff>190500</xdr:rowOff>
    </xdr:to>
    <xdr:sp>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6317575" y="946118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191</xdr:row>
      <xdr:rowOff>57150</xdr:rowOff>
    </xdr:from>
    <xdr:to>
      <xdr:col>28</xdr:col>
      <xdr:colOff>0</xdr:colOff>
      <xdr:row>192</xdr:row>
      <xdr:rowOff>190500</xdr:rowOff>
    </xdr:to>
    <xdr:sp>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8232100" y="946118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191</xdr:row>
      <xdr:rowOff>57150</xdr:rowOff>
    </xdr:from>
    <xdr:to>
      <xdr:col>16</xdr:col>
      <xdr:colOff>0</xdr:colOff>
      <xdr:row>192</xdr:row>
      <xdr:rowOff>190500</xdr:rowOff>
    </xdr:to>
    <xdr:sp>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4582775" y="946118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191</xdr:row>
      <xdr:rowOff>57150</xdr:rowOff>
    </xdr:from>
    <xdr:to>
      <xdr:col>18</xdr:col>
      <xdr:colOff>0</xdr:colOff>
      <xdr:row>192</xdr:row>
      <xdr:rowOff>190500</xdr:rowOff>
    </xdr:to>
    <xdr:sp>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6878300" y="946118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191</xdr:row>
      <xdr:rowOff>57150</xdr:rowOff>
    </xdr:from>
    <xdr:to>
      <xdr:col>20</xdr:col>
      <xdr:colOff>0</xdr:colOff>
      <xdr:row>192</xdr:row>
      <xdr:rowOff>190500</xdr:rowOff>
    </xdr:to>
    <xdr:sp>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8992850" y="946118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191</xdr:row>
      <xdr:rowOff>57150</xdr:rowOff>
    </xdr:from>
    <xdr:to>
      <xdr:col>22</xdr:col>
      <xdr:colOff>0</xdr:colOff>
      <xdr:row>192</xdr:row>
      <xdr:rowOff>190500</xdr:rowOff>
    </xdr:to>
    <xdr:sp>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1459825" y="9461182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191</xdr:row>
      <xdr:rowOff>57150</xdr:rowOff>
    </xdr:from>
    <xdr:to>
      <xdr:col>24</xdr:col>
      <xdr:colOff>0</xdr:colOff>
      <xdr:row>192</xdr:row>
      <xdr:rowOff>190500</xdr:rowOff>
    </xdr:to>
    <xdr:sp>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4279225" y="946118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191</xdr:row>
      <xdr:rowOff>57150</xdr:rowOff>
    </xdr:from>
    <xdr:to>
      <xdr:col>26</xdr:col>
      <xdr:colOff>0</xdr:colOff>
      <xdr:row>192</xdr:row>
      <xdr:rowOff>190500</xdr:rowOff>
    </xdr:to>
    <xdr:sp>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6317575" y="946118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191</xdr:row>
      <xdr:rowOff>57150</xdr:rowOff>
    </xdr:from>
    <xdr:to>
      <xdr:col>28</xdr:col>
      <xdr:colOff>0</xdr:colOff>
      <xdr:row>192</xdr:row>
      <xdr:rowOff>190500</xdr:rowOff>
    </xdr:to>
    <xdr:sp>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8232100" y="946118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199</xdr:row>
      <xdr:rowOff>57150</xdr:rowOff>
    </xdr:from>
    <xdr:to>
      <xdr:col>2</xdr:col>
      <xdr:colOff>0</xdr:colOff>
      <xdr:row>200</xdr:row>
      <xdr:rowOff>190500</xdr:rowOff>
    </xdr:to>
    <xdr:sp>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42950" y="983551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199</xdr:row>
      <xdr:rowOff>57150</xdr:rowOff>
    </xdr:from>
    <xdr:to>
      <xdr:col>4</xdr:col>
      <xdr:colOff>0</xdr:colOff>
      <xdr:row>200</xdr:row>
      <xdr:rowOff>190500</xdr:rowOff>
    </xdr:to>
    <xdr:sp>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657475" y="98355150"/>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5</xdr:col>
      <xdr:colOff>0</xdr:colOff>
      <xdr:row>199</xdr:row>
      <xdr:rowOff>57150</xdr:rowOff>
    </xdr:from>
    <xdr:to>
      <xdr:col>6</xdr:col>
      <xdr:colOff>0</xdr:colOff>
      <xdr:row>200</xdr:row>
      <xdr:rowOff>190500</xdr:rowOff>
    </xdr:to>
    <xdr:sp>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695825" y="98355150"/>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7</xdr:col>
      <xdr:colOff>0</xdr:colOff>
      <xdr:row>199</xdr:row>
      <xdr:rowOff>57150</xdr:rowOff>
    </xdr:from>
    <xdr:to>
      <xdr:col>8</xdr:col>
      <xdr:colOff>0</xdr:colOff>
      <xdr:row>200</xdr:row>
      <xdr:rowOff>190500</xdr:rowOff>
    </xdr:to>
    <xdr:sp>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610350" y="983551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9</xdr:col>
      <xdr:colOff>0</xdr:colOff>
      <xdr:row>199</xdr:row>
      <xdr:rowOff>57150</xdr:rowOff>
    </xdr:from>
    <xdr:to>
      <xdr:col>10</xdr:col>
      <xdr:colOff>0</xdr:colOff>
      <xdr:row>200</xdr:row>
      <xdr:rowOff>190500</xdr:rowOff>
    </xdr:to>
    <xdr:sp>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8839200" y="983551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199</xdr:row>
      <xdr:rowOff>57150</xdr:rowOff>
    </xdr:from>
    <xdr:to>
      <xdr:col>12</xdr:col>
      <xdr:colOff>0</xdr:colOff>
      <xdr:row>200</xdr:row>
      <xdr:rowOff>190500</xdr:rowOff>
    </xdr:to>
    <xdr:sp>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0753725" y="983551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13</xdr:col>
      <xdr:colOff>0</xdr:colOff>
      <xdr:row>199</xdr:row>
      <xdr:rowOff>57150</xdr:rowOff>
    </xdr:from>
    <xdr:to>
      <xdr:col>14</xdr:col>
      <xdr:colOff>0</xdr:colOff>
      <xdr:row>200</xdr:row>
      <xdr:rowOff>190500</xdr:rowOff>
    </xdr:to>
    <xdr:sp>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2668250" y="98355150"/>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15</xdr:col>
      <xdr:colOff>0</xdr:colOff>
      <xdr:row>199</xdr:row>
      <xdr:rowOff>57150</xdr:rowOff>
    </xdr:from>
    <xdr:to>
      <xdr:col>16</xdr:col>
      <xdr:colOff>0</xdr:colOff>
      <xdr:row>200</xdr:row>
      <xdr:rowOff>190500</xdr:rowOff>
    </xdr:to>
    <xdr:sp>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4582775" y="983551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199</xdr:row>
      <xdr:rowOff>57150</xdr:rowOff>
    </xdr:from>
    <xdr:to>
      <xdr:col>18</xdr:col>
      <xdr:colOff>0</xdr:colOff>
      <xdr:row>200</xdr:row>
      <xdr:rowOff>190500</xdr:rowOff>
    </xdr:to>
    <xdr:sp>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6878300" y="983551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199</xdr:row>
      <xdr:rowOff>57150</xdr:rowOff>
    </xdr:from>
    <xdr:to>
      <xdr:col>20</xdr:col>
      <xdr:colOff>0</xdr:colOff>
      <xdr:row>200</xdr:row>
      <xdr:rowOff>190500</xdr:rowOff>
    </xdr:to>
    <xdr:sp>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8992850" y="983551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199</xdr:row>
      <xdr:rowOff>57150</xdr:rowOff>
    </xdr:from>
    <xdr:to>
      <xdr:col>22</xdr:col>
      <xdr:colOff>0</xdr:colOff>
      <xdr:row>200</xdr:row>
      <xdr:rowOff>190500</xdr:rowOff>
    </xdr:to>
    <xdr:sp>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1459825" y="98355150"/>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199</xdr:row>
      <xdr:rowOff>57150</xdr:rowOff>
    </xdr:from>
    <xdr:to>
      <xdr:col>24</xdr:col>
      <xdr:colOff>0</xdr:colOff>
      <xdr:row>200</xdr:row>
      <xdr:rowOff>190500</xdr:rowOff>
    </xdr:to>
    <xdr:sp>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4279225" y="983551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199</xdr:row>
      <xdr:rowOff>57150</xdr:rowOff>
    </xdr:from>
    <xdr:to>
      <xdr:col>26</xdr:col>
      <xdr:colOff>0</xdr:colOff>
      <xdr:row>200</xdr:row>
      <xdr:rowOff>190500</xdr:rowOff>
    </xdr:to>
    <xdr:sp>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6317575" y="983551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199</xdr:row>
      <xdr:rowOff>57150</xdr:rowOff>
    </xdr:from>
    <xdr:to>
      <xdr:col>28</xdr:col>
      <xdr:colOff>0</xdr:colOff>
      <xdr:row>200</xdr:row>
      <xdr:rowOff>190500</xdr:rowOff>
    </xdr:to>
    <xdr:sp>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8232100" y="983551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199</xdr:row>
      <xdr:rowOff>57150</xdr:rowOff>
    </xdr:from>
    <xdr:to>
      <xdr:col>18</xdr:col>
      <xdr:colOff>0</xdr:colOff>
      <xdr:row>200</xdr:row>
      <xdr:rowOff>190500</xdr:rowOff>
    </xdr:to>
    <xdr:sp>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6878300" y="983551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199</xdr:row>
      <xdr:rowOff>57150</xdr:rowOff>
    </xdr:from>
    <xdr:to>
      <xdr:col>20</xdr:col>
      <xdr:colOff>0</xdr:colOff>
      <xdr:row>200</xdr:row>
      <xdr:rowOff>190500</xdr:rowOff>
    </xdr:to>
    <xdr:sp>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8992850" y="983551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199</xdr:row>
      <xdr:rowOff>57150</xdr:rowOff>
    </xdr:from>
    <xdr:to>
      <xdr:col>22</xdr:col>
      <xdr:colOff>0</xdr:colOff>
      <xdr:row>200</xdr:row>
      <xdr:rowOff>190500</xdr:rowOff>
    </xdr:to>
    <xdr:sp>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1459825" y="98355150"/>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199</xdr:row>
      <xdr:rowOff>57150</xdr:rowOff>
    </xdr:from>
    <xdr:to>
      <xdr:col>24</xdr:col>
      <xdr:colOff>0</xdr:colOff>
      <xdr:row>200</xdr:row>
      <xdr:rowOff>190500</xdr:rowOff>
    </xdr:to>
    <xdr:sp>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4279225" y="983551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199</xdr:row>
      <xdr:rowOff>57150</xdr:rowOff>
    </xdr:from>
    <xdr:to>
      <xdr:col>26</xdr:col>
      <xdr:colOff>0</xdr:colOff>
      <xdr:row>200</xdr:row>
      <xdr:rowOff>190500</xdr:rowOff>
    </xdr:to>
    <xdr:sp>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6317575" y="983551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199</xdr:row>
      <xdr:rowOff>57150</xdr:rowOff>
    </xdr:from>
    <xdr:to>
      <xdr:col>28</xdr:col>
      <xdr:colOff>0</xdr:colOff>
      <xdr:row>200</xdr:row>
      <xdr:rowOff>190500</xdr:rowOff>
    </xdr:to>
    <xdr:sp>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8232100" y="983551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199</xdr:row>
      <xdr:rowOff>57150</xdr:rowOff>
    </xdr:from>
    <xdr:to>
      <xdr:col>16</xdr:col>
      <xdr:colOff>0</xdr:colOff>
      <xdr:row>200</xdr:row>
      <xdr:rowOff>190500</xdr:rowOff>
    </xdr:to>
    <xdr:sp>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4582775" y="98355150"/>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17</xdr:col>
      <xdr:colOff>0</xdr:colOff>
      <xdr:row>199</xdr:row>
      <xdr:rowOff>57150</xdr:rowOff>
    </xdr:from>
    <xdr:to>
      <xdr:col>18</xdr:col>
      <xdr:colOff>0</xdr:colOff>
      <xdr:row>200</xdr:row>
      <xdr:rowOff>190500</xdr:rowOff>
    </xdr:to>
    <xdr:sp>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6878300" y="98355150"/>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19</xdr:col>
      <xdr:colOff>0</xdr:colOff>
      <xdr:row>199</xdr:row>
      <xdr:rowOff>57150</xdr:rowOff>
    </xdr:from>
    <xdr:to>
      <xdr:col>20</xdr:col>
      <xdr:colOff>0</xdr:colOff>
      <xdr:row>200</xdr:row>
      <xdr:rowOff>190500</xdr:rowOff>
    </xdr:to>
    <xdr:sp>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8992850" y="98355150"/>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21</xdr:col>
      <xdr:colOff>0</xdr:colOff>
      <xdr:row>199</xdr:row>
      <xdr:rowOff>57150</xdr:rowOff>
    </xdr:from>
    <xdr:to>
      <xdr:col>22</xdr:col>
      <xdr:colOff>0</xdr:colOff>
      <xdr:row>200</xdr:row>
      <xdr:rowOff>190500</xdr:rowOff>
    </xdr:to>
    <xdr:sp>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1459825" y="98355150"/>
          <a:ext cx="1543050"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23</xdr:col>
      <xdr:colOff>0</xdr:colOff>
      <xdr:row>199</xdr:row>
      <xdr:rowOff>57150</xdr:rowOff>
    </xdr:from>
    <xdr:to>
      <xdr:col>24</xdr:col>
      <xdr:colOff>0</xdr:colOff>
      <xdr:row>200</xdr:row>
      <xdr:rowOff>190500</xdr:rowOff>
    </xdr:to>
    <xdr:sp>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4279225" y="983551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199</xdr:row>
      <xdr:rowOff>57150</xdr:rowOff>
    </xdr:from>
    <xdr:to>
      <xdr:col>26</xdr:col>
      <xdr:colOff>0</xdr:colOff>
      <xdr:row>200</xdr:row>
      <xdr:rowOff>190500</xdr:rowOff>
    </xdr:to>
    <xdr:sp>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6317575" y="98355150"/>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27</xdr:col>
      <xdr:colOff>0</xdr:colOff>
      <xdr:row>199</xdr:row>
      <xdr:rowOff>57150</xdr:rowOff>
    </xdr:from>
    <xdr:to>
      <xdr:col>28</xdr:col>
      <xdr:colOff>0</xdr:colOff>
      <xdr:row>200</xdr:row>
      <xdr:rowOff>190500</xdr:rowOff>
    </xdr:to>
    <xdr:sp>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8232100" y="983551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207</xdr:row>
      <xdr:rowOff>57150</xdr:rowOff>
    </xdr:from>
    <xdr:to>
      <xdr:col>2</xdr:col>
      <xdr:colOff>0</xdr:colOff>
      <xdr:row>208</xdr:row>
      <xdr:rowOff>190500</xdr:rowOff>
    </xdr:to>
    <xdr:sp>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42950" y="102127050"/>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3</xdr:col>
      <xdr:colOff>0</xdr:colOff>
      <xdr:row>207</xdr:row>
      <xdr:rowOff>57150</xdr:rowOff>
    </xdr:from>
    <xdr:to>
      <xdr:col>4</xdr:col>
      <xdr:colOff>0</xdr:colOff>
      <xdr:row>208</xdr:row>
      <xdr:rowOff>190500</xdr:rowOff>
    </xdr:to>
    <xdr:sp>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657475" y="1021270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207</xdr:row>
      <xdr:rowOff>57150</xdr:rowOff>
    </xdr:from>
    <xdr:to>
      <xdr:col>6</xdr:col>
      <xdr:colOff>0</xdr:colOff>
      <xdr:row>208</xdr:row>
      <xdr:rowOff>190500</xdr:rowOff>
    </xdr:to>
    <xdr:sp>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695825" y="1021270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207</xdr:row>
      <xdr:rowOff>57150</xdr:rowOff>
    </xdr:from>
    <xdr:to>
      <xdr:col>8</xdr:col>
      <xdr:colOff>0</xdr:colOff>
      <xdr:row>208</xdr:row>
      <xdr:rowOff>190500</xdr:rowOff>
    </xdr:to>
    <xdr:sp>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610350" y="102127050"/>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9</xdr:col>
      <xdr:colOff>0</xdr:colOff>
      <xdr:row>207</xdr:row>
      <xdr:rowOff>57150</xdr:rowOff>
    </xdr:from>
    <xdr:to>
      <xdr:col>10</xdr:col>
      <xdr:colOff>0</xdr:colOff>
      <xdr:row>208</xdr:row>
      <xdr:rowOff>190500</xdr:rowOff>
    </xdr:to>
    <xdr:sp>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8839200" y="1021270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207</xdr:row>
      <xdr:rowOff>57150</xdr:rowOff>
    </xdr:from>
    <xdr:to>
      <xdr:col>12</xdr:col>
      <xdr:colOff>0</xdr:colOff>
      <xdr:row>208</xdr:row>
      <xdr:rowOff>190500</xdr:rowOff>
    </xdr:to>
    <xdr:sp>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0753725" y="102127050"/>
          <a:ext cx="1171575" cy="552450"/>
        </a:xfrm>
        <a:prstGeom prst="triangle">
          <a:avLst>
            <a:gd name="adj" fmla="val 50000"/>
          </a:avLst>
        </a:prstGeom>
        <a:solidFill>
          <a:srgbClr val="FFFF00"/>
        </a:solidFill>
        <a:ln w="9525">
          <a:solidFill>
            <a:srgbClr val="000000"/>
          </a:solidFill>
          <a:miter lim="800000"/>
        </a:ln>
      </xdr:spPr>
    </xdr:sp>
    <xdr:clientData/>
  </xdr:twoCellAnchor>
  <xdr:twoCellAnchor>
    <xdr:from>
      <xdr:col>13</xdr:col>
      <xdr:colOff>0</xdr:colOff>
      <xdr:row>207</xdr:row>
      <xdr:rowOff>57150</xdr:rowOff>
    </xdr:from>
    <xdr:to>
      <xdr:col>14</xdr:col>
      <xdr:colOff>0</xdr:colOff>
      <xdr:row>208</xdr:row>
      <xdr:rowOff>190500</xdr:rowOff>
    </xdr:to>
    <xdr:sp>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2668250" y="1021270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207</xdr:row>
      <xdr:rowOff>57150</xdr:rowOff>
    </xdr:from>
    <xdr:to>
      <xdr:col>16</xdr:col>
      <xdr:colOff>0</xdr:colOff>
      <xdr:row>208</xdr:row>
      <xdr:rowOff>190500</xdr:rowOff>
    </xdr:to>
    <xdr:sp>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4582775" y="1021270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207</xdr:row>
      <xdr:rowOff>57150</xdr:rowOff>
    </xdr:from>
    <xdr:to>
      <xdr:col>18</xdr:col>
      <xdr:colOff>0</xdr:colOff>
      <xdr:row>208</xdr:row>
      <xdr:rowOff>190500</xdr:rowOff>
    </xdr:to>
    <xdr:sp>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6878300" y="1021270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207</xdr:row>
      <xdr:rowOff>57150</xdr:rowOff>
    </xdr:from>
    <xdr:to>
      <xdr:col>20</xdr:col>
      <xdr:colOff>0</xdr:colOff>
      <xdr:row>208</xdr:row>
      <xdr:rowOff>190500</xdr:rowOff>
    </xdr:to>
    <xdr:sp>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8992850" y="1021270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207</xdr:row>
      <xdr:rowOff>57150</xdr:rowOff>
    </xdr:from>
    <xdr:to>
      <xdr:col>22</xdr:col>
      <xdr:colOff>0</xdr:colOff>
      <xdr:row>208</xdr:row>
      <xdr:rowOff>190500</xdr:rowOff>
    </xdr:to>
    <xdr:sp>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1459825" y="102127050"/>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207</xdr:row>
      <xdr:rowOff>57150</xdr:rowOff>
    </xdr:from>
    <xdr:to>
      <xdr:col>24</xdr:col>
      <xdr:colOff>0</xdr:colOff>
      <xdr:row>208</xdr:row>
      <xdr:rowOff>190500</xdr:rowOff>
    </xdr:to>
    <xdr:sp>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4279225" y="1021270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207</xdr:row>
      <xdr:rowOff>57150</xdr:rowOff>
    </xdr:from>
    <xdr:to>
      <xdr:col>26</xdr:col>
      <xdr:colOff>0</xdr:colOff>
      <xdr:row>208</xdr:row>
      <xdr:rowOff>190500</xdr:rowOff>
    </xdr:to>
    <xdr:sp>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6317575" y="1021270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207</xdr:row>
      <xdr:rowOff>57150</xdr:rowOff>
    </xdr:from>
    <xdr:to>
      <xdr:col>28</xdr:col>
      <xdr:colOff>0</xdr:colOff>
      <xdr:row>208</xdr:row>
      <xdr:rowOff>190500</xdr:rowOff>
    </xdr:to>
    <xdr:sp>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8232100" y="1021270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207</xdr:row>
      <xdr:rowOff>57150</xdr:rowOff>
    </xdr:from>
    <xdr:to>
      <xdr:col>18</xdr:col>
      <xdr:colOff>0</xdr:colOff>
      <xdr:row>208</xdr:row>
      <xdr:rowOff>190500</xdr:rowOff>
    </xdr:to>
    <xdr:sp>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6878300" y="1021270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207</xdr:row>
      <xdr:rowOff>57150</xdr:rowOff>
    </xdr:from>
    <xdr:to>
      <xdr:col>20</xdr:col>
      <xdr:colOff>0</xdr:colOff>
      <xdr:row>208</xdr:row>
      <xdr:rowOff>190500</xdr:rowOff>
    </xdr:to>
    <xdr:sp>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8992850" y="1021270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207</xdr:row>
      <xdr:rowOff>57150</xdr:rowOff>
    </xdr:from>
    <xdr:to>
      <xdr:col>22</xdr:col>
      <xdr:colOff>0</xdr:colOff>
      <xdr:row>208</xdr:row>
      <xdr:rowOff>190500</xdr:rowOff>
    </xdr:to>
    <xdr:sp>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1459825" y="102127050"/>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207</xdr:row>
      <xdr:rowOff>57150</xdr:rowOff>
    </xdr:from>
    <xdr:to>
      <xdr:col>24</xdr:col>
      <xdr:colOff>0</xdr:colOff>
      <xdr:row>208</xdr:row>
      <xdr:rowOff>190500</xdr:rowOff>
    </xdr:to>
    <xdr:sp>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4279225" y="1021270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207</xdr:row>
      <xdr:rowOff>57150</xdr:rowOff>
    </xdr:from>
    <xdr:to>
      <xdr:col>26</xdr:col>
      <xdr:colOff>0</xdr:colOff>
      <xdr:row>208</xdr:row>
      <xdr:rowOff>190500</xdr:rowOff>
    </xdr:to>
    <xdr:sp>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6317575" y="1021270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207</xdr:row>
      <xdr:rowOff>57150</xdr:rowOff>
    </xdr:from>
    <xdr:to>
      <xdr:col>28</xdr:col>
      <xdr:colOff>0</xdr:colOff>
      <xdr:row>208</xdr:row>
      <xdr:rowOff>190500</xdr:rowOff>
    </xdr:to>
    <xdr:sp>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8232100" y="1021270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207</xdr:row>
      <xdr:rowOff>57150</xdr:rowOff>
    </xdr:from>
    <xdr:to>
      <xdr:col>16</xdr:col>
      <xdr:colOff>0</xdr:colOff>
      <xdr:row>208</xdr:row>
      <xdr:rowOff>190500</xdr:rowOff>
    </xdr:to>
    <xdr:sp>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4582775" y="1021270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207</xdr:row>
      <xdr:rowOff>57150</xdr:rowOff>
    </xdr:from>
    <xdr:to>
      <xdr:col>18</xdr:col>
      <xdr:colOff>0</xdr:colOff>
      <xdr:row>208</xdr:row>
      <xdr:rowOff>190500</xdr:rowOff>
    </xdr:to>
    <xdr:sp>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6878300" y="1021270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207</xdr:row>
      <xdr:rowOff>57150</xdr:rowOff>
    </xdr:from>
    <xdr:to>
      <xdr:col>20</xdr:col>
      <xdr:colOff>0</xdr:colOff>
      <xdr:row>208</xdr:row>
      <xdr:rowOff>190500</xdr:rowOff>
    </xdr:to>
    <xdr:sp>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8992850" y="1021270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207</xdr:row>
      <xdr:rowOff>57150</xdr:rowOff>
    </xdr:from>
    <xdr:to>
      <xdr:col>22</xdr:col>
      <xdr:colOff>0</xdr:colOff>
      <xdr:row>208</xdr:row>
      <xdr:rowOff>190500</xdr:rowOff>
    </xdr:to>
    <xdr:sp>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1459825" y="102127050"/>
          <a:ext cx="1543050" cy="5524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207</xdr:row>
      <xdr:rowOff>57150</xdr:rowOff>
    </xdr:from>
    <xdr:to>
      <xdr:col>24</xdr:col>
      <xdr:colOff>0</xdr:colOff>
      <xdr:row>208</xdr:row>
      <xdr:rowOff>190500</xdr:rowOff>
    </xdr:to>
    <xdr:sp>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4279225" y="1021270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207</xdr:row>
      <xdr:rowOff>57150</xdr:rowOff>
    </xdr:from>
    <xdr:to>
      <xdr:col>26</xdr:col>
      <xdr:colOff>0</xdr:colOff>
      <xdr:row>208</xdr:row>
      <xdr:rowOff>190500</xdr:rowOff>
    </xdr:to>
    <xdr:sp>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6317575" y="1021270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207</xdr:row>
      <xdr:rowOff>57150</xdr:rowOff>
    </xdr:from>
    <xdr:to>
      <xdr:col>28</xdr:col>
      <xdr:colOff>0</xdr:colOff>
      <xdr:row>208</xdr:row>
      <xdr:rowOff>190500</xdr:rowOff>
    </xdr:to>
    <xdr:sp>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8232100" y="1021270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215</xdr:row>
      <xdr:rowOff>57150</xdr:rowOff>
    </xdr:from>
    <xdr:to>
      <xdr:col>2</xdr:col>
      <xdr:colOff>0</xdr:colOff>
      <xdr:row>216</xdr:row>
      <xdr:rowOff>190500</xdr:rowOff>
    </xdr:to>
    <xdr:sp>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42950" y="106251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215</xdr:row>
      <xdr:rowOff>57150</xdr:rowOff>
    </xdr:from>
    <xdr:to>
      <xdr:col>4</xdr:col>
      <xdr:colOff>0</xdr:colOff>
      <xdr:row>216</xdr:row>
      <xdr:rowOff>190500</xdr:rowOff>
    </xdr:to>
    <xdr:sp>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657475" y="1062513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215</xdr:row>
      <xdr:rowOff>57150</xdr:rowOff>
    </xdr:from>
    <xdr:to>
      <xdr:col>6</xdr:col>
      <xdr:colOff>0</xdr:colOff>
      <xdr:row>216</xdr:row>
      <xdr:rowOff>190500</xdr:rowOff>
    </xdr:to>
    <xdr:sp>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695825" y="1062513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215</xdr:row>
      <xdr:rowOff>57150</xdr:rowOff>
    </xdr:from>
    <xdr:to>
      <xdr:col>8</xdr:col>
      <xdr:colOff>0</xdr:colOff>
      <xdr:row>216</xdr:row>
      <xdr:rowOff>190500</xdr:rowOff>
    </xdr:to>
    <xdr:sp>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610350" y="1062513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42333</xdr:colOff>
      <xdr:row>215</xdr:row>
      <xdr:rowOff>63502</xdr:rowOff>
    </xdr:from>
    <xdr:to>
      <xdr:col>9</xdr:col>
      <xdr:colOff>1206499</xdr:colOff>
      <xdr:row>216</xdr:row>
      <xdr:rowOff>148169</xdr:rowOff>
    </xdr:to>
    <xdr:sp>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8877300" y="106260900"/>
          <a:ext cx="1133475" cy="504825"/>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215</xdr:row>
      <xdr:rowOff>57150</xdr:rowOff>
    </xdr:from>
    <xdr:to>
      <xdr:col>12</xdr:col>
      <xdr:colOff>0</xdr:colOff>
      <xdr:row>216</xdr:row>
      <xdr:rowOff>190500</xdr:rowOff>
    </xdr:to>
    <xdr:sp>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0753725" y="1062513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215</xdr:row>
      <xdr:rowOff>57150</xdr:rowOff>
    </xdr:from>
    <xdr:to>
      <xdr:col>14</xdr:col>
      <xdr:colOff>0</xdr:colOff>
      <xdr:row>216</xdr:row>
      <xdr:rowOff>190500</xdr:rowOff>
    </xdr:to>
    <xdr:sp>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2668250" y="106251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215</xdr:row>
      <xdr:rowOff>57150</xdr:rowOff>
    </xdr:from>
    <xdr:to>
      <xdr:col>16</xdr:col>
      <xdr:colOff>0</xdr:colOff>
      <xdr:row>216</xdr:row>
      <xdr:rowOff>190500</xdr:rowOff>
    </xdr:to>
    <xdr:sp>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4582775" y="106251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215</xdr:row>
      <xdr:rowOff>57150</xdr:rowOff>
    </xdr:from>
    <xdr:to>
      <xdr:col>16</xdr:col>
      <xdr:colOff>0</xdr:colOff>
      <xdr:row>216</xdr:row>
      <xdr:rowOff>190500</xdr:rowOff>
    </xdr:to>
    <xdr:sp>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4582775" y="106251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010775" y="66579750"/>
          <a:ext cx="228600" cy="428625"/>
          <a:chOff x="5475762" y="47760700"/>
          <a:chExt cx="314325" cy="230209"/>
        </a:xfrm>
      </xdr:grpSpPr>
      <xdr:cxnSp>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rrowheads="1" noChangeAspect="1"/>
        </xdr:cNvPicPr>
      </xdr:nvPicPr>
      <xdr:blipFill>
        <a:blip r:embed="rId2">
          <a:extLst>
            <a:ext uri="{28A0092B-C50C-407E-A947-70E740481C1C}">
              <a14:useLocalDpi xmlns:a14="http://schemas.microsoft.com/office/drawing/2010/main"/>
            </a:ext>
          </a:extLst>
        </a:blip>
        <a:stretch>
          <a:fillRect/>
        </a:stretch>
      </xdr:blipFill>
      <xdr:spPr bwMode="auto">
        <a:xfrm>
          <a:off x="24793575" y="22593300"/>
          <a:ext cx="9525" cy="48482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6317575"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129</xdr:row>
      <xdr:rowOff>57150</xdr:rowOff>
    </xdr:from>
    <xdr:to>
      <xdr:col>26</xdr:col>
      <xdr:colOff>0</xdr:colOff>
      <xdr:row>130</xdr:row>
      <xdr:rowOff>190500</xdr:rowOff>
    </xdr:to>
    <xdr:sp>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6317575" y="647414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129</xdr:row>
      <xdr:rowOff>57150</xdr:rowOff>
    </xdr:from>
    <xdr:to>
      <xdr:col>26</xdr:col>
      <xdr:colOff>0</xdr:colOff>
      <xdr:row>130</xdr:row>
      <xdr:rowOff>190500</xdr:rowOff>
    </xdr:to>
    <xdr:sp>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6317575" y="647414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138</xdr:row>
      <xdr:rowOff>57150</xdr:rowOff>
    </xdr:from>
    <xdr:to>
      <xdr:col>4</xdr:col>
      <xdr:colOff>0</xdr:colOff>
      <xdr:row>139</xdr:row>
      <xdr:rowOff>190500</xdr:rowOff>
    </xdr:to>
    <xdr:sp>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657475" y="690943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223</xdr:row>
      <xdr:rowOff>57150</xdr:rowOff>
    </xdr:from>
    <xdr:to>
      <xdr:col>2</xdr:col>
      <xdr:colOff>0</xdr:colOff>
      <xdr:row>224</xdr:row>
      <xdr:rowOff>190500</xdr:rowOff>
    </xdr:to>
    <xdr:sp>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42950" y="1101471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223</xdr:row>
      <xdr:rowOff>57150</xdr:rowOff>
    </xdr:from>
    <xdr:to>
      <xdr:col>4</xdr:col>
      <xdr:colOff>0</xdr:colOff>
      <xdr:row>224</xdr:row>
      <xdr:rowOff>190500</xdr:rowOff>
    </xdr:to>
    <xdr:sp>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657475" y="11014710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223</xdr:row>
      <xdr:rowOff>57150</xdr:rowOff>
    </xdr:from>
    <xdr:to>
      <xdr:col>6</xdr:col>
      <xdr:colOff>0</xdr:colOff>
      <xdr:row>224</xdr:row>
      <xdr:rowOff>190500</xdr:rowOff>
    </xdr:to>
    <xdr:sp>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695825" y="11014710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223</xdr:row>
      <xdr:rowOff>57150</xdr:rowOff>
    </xdr:from>
    <xdr:to>
      <xdr:col>8</xdr:col>
      <xdr:colOff>0</xdr:colOff>
      <xdr:row>224</xdr:row>
      <xdr:rowOff>190500</xdr:rowOff>
    </xdr:to>
    <xdr:sp>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610350" y="11014710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223</xdr:row>
      <xdr:rowOff>57150</xdr:rowOff>
    </xdr:from>
    <xdr:to>
      <xdr:col>10</xdr:col>
      <xdr:colOff>0</xdr:colOff>
      <xdr:row>224</xdr:row>
      <xdr:rowOff>190500</xdr:rowOff>
    </xdr:to>
    <xdr:sp>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8839200" y="1101471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223</xdr:row>
      <xdr:rowOff>57150</xdr:rowOff>
    </xdr:from>
    <xdr:to>
      <xdr:col>12</xdr:col>
      <xdr:colOff>0</xdr:colOff>
      <xdr:row>224</xdr:row>
      <xdr:rowOff>190500</xdr:rowOff>
    </xdr:to>
    <xdr:sp>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0753725" y="11014710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223</xdr:row>
      <xdr:rowOff>57150</xdr:rowOff>
    </xdr:from>
    <xdr:to>
      <xdr:col>14</xdr:col>
      <xdr:colOff>0</xdr:colOff>
      <xdr:row>224</xdr:row>
      <xdr:rowOff>190500</xdr:rowOff>
    </xdr:to>
    <xdr:sp>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2668250" y="1101471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223</xdr:row>
      <xdr:rowOff>57150</xdr:rowOff>
    </xdr:from>
    <xdr:to>
      <xdr:col>16</xdr:col>
      <xdr:colOff>0</xdr:colOff>
      <xdr:row>224</xdr:row>
      <xdr:rowOff>190500</xdr:rowOff>
    </xdr:to>
    <xdr:sp>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4582775" y="1101471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223</xdr:row>
      <xdr:rowOff>57150</xdr:rowOff>
    </xdr:from>
    <xdr:to>
      <xdr:col>16</xdr:col>
      <xdr:colOff>0</xdr:colOff>
      <xdr:row>224</xdr:row>
      <xdr:rowOff>190500</xdr:rowOff>
    </xdr:to>
    <xdr:sp>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4582775" y="1101471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215</xdr:row>
      <xdr:rowOff>57150</xdr:rowOff>
    </xdr:from>
    <xdr:to>
      <xdr:col>18</xdr:col>
      <xdr:colOff>0</xdr:colOff>
      <xdr:row>216</xdr:row>
      <xdr:rowOff>190500</xdr:rowOff>
    </xdr:to>
    <xdr:sp>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6878300" y="106251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215</xdr:row>
      <xdr:rowOff>57150</xdr:rowOff>
    </xdr:from>
    <xdr:to>
      <xdr:col>20</xdr:col>
      <xdr:colOff>0</xdr:colOff>
      <xdr:row>216</xdr:row>
      <xdr:rowOff>190500</xdr:rowOff>
    </xdr:to>
    <xdr:sp>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8992850" y="106251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215</xdr:row>
      <xdr:rowOff>57150</xdr:rowOff>
    </xdr:from>
    <xdr:to>
      <xdr:col>22</xdr:col>
      <xdr:colOff>0</xdr:colOff>
      <xdr:row>216</xdr:row>
      <xdr:rowOff>190500</xdr:rowOff>
    </xdr:to>
    <xdr:sp>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1459825" y="10625137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215</xdr:row>
      <xdr:rowOff>57150</xdr:rowOff>
    </xdr:from>
    <xdr:to>
      <xdr:col>24</xdr:col>
      <xdr:colOff>0</xdr:colOff>
      <xdr:row>216</xdr:row>
      <xdr:rowOff>190500</xdr:rowOff>
    </xdr:to>
    <xdr:sp>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4279225" y="106251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215</xdr:row>
      <xdr:rowOff>57150</xdr:rowOff>
    </xdr:from>
    <xdr:to>
      <xdr:col>26</xdr:col>
      <xdr:colOff>0</xdr:colOff>
      <xdr:row>216</xdr:row>
      <xdr:rowOff>190500</xdr:rowOff>
    </xdr:to>
    <xdr:sp>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6317575" y="106251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215</xdr:row>
      <xdr:rowOff>57150</xdr:rowOff>
    </xdr:from>
    <xdr:to>
      <xdr:col>28</xdr:col>
      <xdr:colOff>0</xdr:colOff>
      <xdr:row>216</xdr:row>
      <xdr:rowOff>190500</xdr:rowOff>
    </xdr:to>
    <xdr:sp>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8232100" y="106251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215</xdr:row>
      <xdr:rowOff>57150</xdr:rowOff>
    </xdr:from>
    <xdr:to>
      <xdr:col>18</xdr:col>
      <xdr:colOff>0</xdr:colOff>
      <xdr:row>216</xdr:row>
      <xdr:rowOff>190500</xdr:rowOff>
    </xdr:to>
    <xdr:sp>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6878300" y="106251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215</xdr:row>
      <xdr:rowOff>57150</xdr:rowOff>
    </xdr:from>
    <xdr:to>
      <xdr:col>20</xdr:col>
      <xdr:colOff>0</xdr:colOff>
      <xdr:row>216</xdr:row>
      <xdr:rowOff>190500</xdr:rowOff>
    </xdr:to>
    <xdr:sp>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8992850" y="106251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215</xdr:row>
      <xdr:rowOff>57150</xdr:rowOff>
    </xdr:from>
    <xdr:to>
      <xdr:col>22</xdr:col>
      <xdr:colOff>0</xdr:colOff>
      <xdr:row>216</xdr:row>
      <xdr:rowOff>190500</xdr:rowOff>
    </xdr:to>
    <xdr:sp>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1459825" y="10625137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215</xdr:row>
      <xdr:rowOff>57150</xdr:rowOff>
    </xdr:from>
    <xdr:to>
      <xdr:col>24</xdr:col>
      <xdr:colOff>0</xdr:colOff>
      <xdr:row>216</xdr:row>
      <xdr:rowOff>190500</xdr:rowOff>
    </xdr:to>
    <xdr:sp>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4279225" y="106251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215</xdr:row>
      <xdr:rowOff>57150</xdr:rowOff>
    </xdr:from>
    <xdr:to>
      <xdr:col>26</xdr:col>
      <xdr:colOff>0</xdr:colOff>
      <xdr:row>216</xdr:row>
      <xdr:rowOff>190500</xdr:rowOff>
    </xdr:to>
    <xdr:sp>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6317575" y="106251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215</xdr:row>
      <xdr:rowOff>57150</xdr:rowOff>
    </xdr:from>
    <xdr:to>
      <xdr:col>28</xdr:col>
      <xdr:colOff>0</xdr:colOff>
      <xdr:row>216</xdr:row>
      <xdr:rowOff>190500</xdr:rowOff>
    </xdr:to>
    <xdr:sp>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8232100" y="106251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215</xdr:row>
      <xdr:rowOff>57150</xdr:rowOff>
    </xdr:from>
    <xdr:to>
      <xdr:col>18</xdr:col>
      <xdr:colOff>0</xdr:colOff>
      <xdr:row>216</xdr:row>
      <xdr:rowOff>190500</xdr:rowOff>
    </xdr:to>
    <xdr:sp>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6878300" y="106251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215</xdr:row>
      <xdr:rowOff>57150</xdr:rowOff>
    </xdr:from>
    <xdr:to>
      <xdr:col>20</xdr:col>
      <xdr:colOff>0</xdr:colOff>
      <xdr:row>216</xdr:row>
      <xdr:rowOff>190500</xdr:rowOff>
    </xdr:to>
    <xdr:sp>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8992850" y="1062513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215</xdr:row>
      <xdr:rowOff>57150</xdr:rowOff>
    </xdr:from>
    <xdr:to>
      <xdr:col>22</xdr:col>
      <xdr:colOff>0</xdr:colOff>
      <xdr:row>216</xdr:row>
      <xdr:rowOff>190500</xdr:rowOff>
    </xdr:to>
    <xdr:sp>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1459825" y="106251375"/>
          <a:ext cx="1543050" cy="5524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215</xdr:row>
      <xdr:rowOff>57150</xdr:rowOff>
    </xdr:from>
    <xdr:to>
      <xdr:col>24</xdr:col>
      <xdr:colOff>0</xdr:colOff>
      <xdr:row>216</xdr:row>
      <xdr:rowOff>190500</xdr:rowOff>
    </xdr:to>
    <xdr:sp>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4279225" y="106251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215</xdr:row>
      <xdr:rowOff>57150</xdr:rowOff>
    </xdr:from>
    <xdr:to>
      <xdr:col>26</xdr:col>
      <xdr:colOff>0</xdr:colOff>
      <xdr:row>216</xdr:row>
      <xdr:rowOff>190500</xdr:rowOff>
    </xdr:to>
    <xdr:sp>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6317575" y="106251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215</xdr:row>
      <xdr:rowOff>57150</xdr:rowOff>
    </xdr:from>
    <xdr:to>
      <xdr:col>28</xdr:col>
      <xdr:colOff>0</xdr:colOff>
      <xdr:row>216</xdr:row>
      <xdr:rowOff>190500</xdr:rowOff>
    </xdr:to>
    <xdr:sp>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8232100" y="106251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223</xdr:row>
      <xdr:rowOff>57150</xdr:rowOff>
    </xdr:from>
    <xdr:to>
      <xdr:col>18</xdr:col>
      <xdr:colOff>0</xdr:colOff>
      <xdr:row>224</xdr:row>
      <xdr:rowOff>190500</xdr:rowOff>
    </xdr:to>
    <xdr:sp>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6878300" y="1101471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223</xdr:row>
      <xdr:rowOff>57150</xdr:rowOff>
    </xdr:from>
    <xdr:to>
      <xdr:col>20</xdr:col>
      <xdr:colOff>0</xdr:colOff>
      <xdr:row>224</xdr:row>
      <xdr:rowOff>190500</xdr:rowOff>
    </xdr:to>
    <xdr:sp>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8992850" y="1101471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223</xdr:row>
      <xdr:rowOff>57150</xdr:rowOff>
    </xdr:from>
    <xdr:to>
      <xdr:col>22</xdr:col>
      <xdr:colOff>0</xdr:colOff>
      <xdr:row>224</xdr:row>
      <xdr:rowOff>190500</xdr:rowOff>
    </xdr:to>
    <xdr:sp>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1459825" y="110147100"/>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223</xdr:row>
      <xdr:rowOff>57150</xdr:rowOff>
    </xdr:from>
    <xdr:to>
      <xdr:col>24</xdr:col>
      <xdr:colOff>0</xdr:colOff>
      <xdr:row>224</xdr:row>
      <xdr:rowOff>190500</xdr:rowOff>
    </xdr:to>
    <xdr:sp>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4279225" y="1101471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223</xdr:row>
      <xdr:rowOff>57150</xdr:rowOff>
    </xdr:from>
    <xdr:to>
      <xdr:col>26</xdr:col>
      <xdr:colOff>0</xdr:colOff>
      <xdr:row>224</xdr:row>
      <xdr:rowOff>190500</xdr:rowOff>
    </xdr:to>
    <xdr:sp>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6317575" y="1101471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223</xdr:row>
      <xdr:rowOff>57150</xdr:rowOff>
    </xdr:from>
    <xdr:to>
      <xdr:col>28</xdr:col>
      <xdr:colOff>0</xdr:colOff>
      <xdr:row>224</xdr:row>
      <xdr:rowOff>190500</xdr:rowOff>
    </xdr:to>
    <xdr:sp>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8232100" y="1101471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223</xdr:row>
      <xdr:rowOff>57150</xdr:rowOff>
    </xdr:from>
    <xdr:to>
      <xdr:col>18</xdr:col>
      <xdr:colOff>0</xdr:colOff>
      <xdr:row>224</xdr:row>
      <xdr:rowOff>190500</xdr:rowOff>
    </xdr:to>
    <xdr:sp>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6878300" y="1101471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223</xdr:row>
      <xdr:rowOff>57150</xdr:rowOff>
    </xdr:from>
    <xdr:to>
      <xdr:col>20</xdr:col>
      <xdr:colOff>0</xdr:colOff>
      <xdr:row>224</xdr:row>
      <xdr:rowOff>190500</xdr:rowOff>
    </xdr:to>
    <xdr:sp>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8992850" y="1101471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223</xdr:row>
      <xdr:rowOff>57150</xdr:rowOff>
    </xdr:from>
    <xdr:to>
      <xdr:col>22</xdr:col>
      <xdr:colOff>0</xdr:colOff>
      <xdr:row>224</xdr:row>
      <xdr:rowOff>190500</xdr:rowOff>
    </xdr:to>
    <xdr:sp>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1459825" y="110147100"/>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223</xdr:row>
      <xdr:rowOff>57150</xdr:rowOff>
    </xdr:from>
    <xdr:to>
      <xdr:col>24</xdr:col>
      <xdr:colOff>0</xdr:colOff>
      <xdr:row>224</xdr:row>
      <xdr:rowOff>190500</xdr:rowOff>
    </xdr:to>
    <xdr:sp>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4279225" y="1101471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223</xdr:row>
      <xdr:rowOff>57150</xdr:rowOff>
    </xdr:from>
    <xdr:to>
      <xdr:col>26</xdr:col>
      <xdr:colOff>0</xdr:colOff>
      <xdr:row>224</xdr:row>
      <xdr:rowOff>190500</xdr:rowOff>
    </xdr:to>
    <xdr:sp>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6317575" y="1101471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223</xdr:row>
      <xdr:rowOff>57150</xdr:rowOff>
    </xdr:from>
    <xdr:to>
      <xdr:col>28</xdr:col>
      <xdr:colOff>0</xdr:colOff>
      <xdr:row>224</xdr:row>
      <xdr:rowOff>190500</xdr:rowOff>
    </xdr:to>
    <xdr:sp>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8232100" y="1101471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223</xdr:row>
      <xdr:rowOff>57150</xdr:rowOff>
    </xdr:from>
    <xdr:to>
      <xdr:col>18</xdr:col>
      <xdr:colOff>0</xdr:colOff>
      <xdr:row>224</xdr:row>
      <xdr:rowOff>190500</xdr:rowOff>
    </xdr:to>
    <xdr:sp>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6878300" y="1101471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223</xdr:row>
      <xdr:rowOff>57150</xdr:rowOff>
    </xdr:from>
    <xdr:to>
      <xdr:col>20</xdr:col>
      <xdr:colOff>0</xdr:colOff>
      <xdr:row>224</xdr:row>
      <xdr:rowOff>190500</xdr:rowOff>
    </xdr:to>
    <xdr:sp>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8992850" y="11014710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223</xdr:row>
      <xdr:rowOff>57150</xdr:rowOff>
    </xdr:from>
    <xdr:to>
      <xdr:col>22</xdr:col>
      <xdr:colOff>0</xdr:colOff>
      <xdr:row>224</xdr:row>
      <xdr:rowOff>190500</xdr:rowOff>
    </xdr:to>
    <xdr:sp>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1459825" y="110147100"/>
          <a:ext cx="1543050" cy="5524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223</xdr:row>
      <xdr:rowOff>57150</xdr:rowOff>
    </xdr:from>
    <xdr:to>
      <xdr:col>24</xdr:col>
      <xdr:colOff>0</xdr:colOff>
      <xdr:row>224</xdr:row>
      <xdr:rowOff>190500</xdr:rowOff>
    </xdr:to>
    <xdr:sp>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4279225" y="1101471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223</xdr:row>
      <xdr:rowOff>57150</xdr:rowOff>
    </xdr:from>
    <xdr:to>
      <xdr:col>26</xdr:col>
      <xdr:colOff>0</xdr:colOff>
      <xdr:row>224</xdr:row>
      <xdr:rowOff>190500</xdr:rowOff>
    </xdr:to>
    <xdr:sp>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6317575" y="110147100"/>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27</xdr:col>
      <xdr:colOff>0</xdr:colOff>
      <xdr:row>223</xdr:row>
      <xdr:rowOff>57150</xdr:rowOff>
    </xdr:from>
    <xdr:to>
      <xdr:col>28</xdr:col>
      <xdr:colOff>0</xdr:colOff>
      <xdr:row>224</xdr:row>
      <xdr:rowOff>190500</xdr:rowOff>
    </xdr:to>
    <xdr:sp>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8232100" y="110147100"/>
          <a:ext cx="1171575" cy="552450"/>
        </a:xfrm>
        <a:prstGeom prst="triangle">
          <a:avLst>
            <a:gd name="adj" fmla="val 50000"/>
          </a:avLst>
        </a:prstGeom>
        <a:solidFill>
          <a:srgbClr val="FFFF00"/>
        </a:solidFill>
        <a:ln w="9525">
          <a:solidFill>
            <a:srgbClr val="000000"/>
          </a:solidFill>
          <a:miter lim="800000"/>
        </a:ln>
      </xdr:spPr>
    </xdr:sp>
    <xdr:clientData/>
  </xdr:twoCellAnchor>
  <xdr:twoCellAnchor>
    <xdr:from>
      <xdr:col>1</xdr:col>
      <xdr:colOff>0</xdr:colOff>
      <xdr:row>232</xdr:row>
      <xdr:rowOff>57150</xdr:rowOff>
    </xdr:from>
    <xdr:to>
      <xdr:col>2</xdr:col>
      <xdr:colOff>0</xdr:colOff>
      <xdr:row>233</xdr:row>
      <xdr:rowOff>190500</xdr:rowOff>
    </xdr:to>
    <xdr:sp>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42950" y="114223800"/>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3</xdr:col>
      <xdr:colOff>0</xdr:colOff>
      <xdr:row>232</xdr:row>
      <xdr:rowOff>57150</xdr:rowOff>
    </xdr:from>
    <xdr:to>
      <xdr:col>4</xdr:col>
      <xdr:colOff>0</xdr:colOff>
      <xdr:row>233</xdr:row>
      <xdr:rowOff>190500</xdr:rowOff>
    </xdr:to>
    <xdr:sp>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657475" y="114223800"/>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5</xdr:col>
      <xdr:colOff>0</xdr:colOff>
      <xdr:row>232</xdr:row>
      <xdr:rowOff>57150</xdr:rowOff>
    </xdr:from>
    <xdr:to>
      <xdr:col>6</xdr:col>
      <xdr:colOff>0</xdr:colOff>
      <xdr:row>233</xdr:row>
      <xdr:rowOff>190500</xdr:rowOff>
    </xdr:to>
    <xdr:sp>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695825" y="11422380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232</xdr:row>
      <xdr:rowOff>57150</xdr:rowOff>
    </xdr:from>
    <xdr:to>
      <xdr:col>8</xdr:col>
      <xdr:colOff>0</xdr:colOff>
      <xdr:row>233</xdr:row>
      <xdr:rowOff>190500</xdr:rowOff>
    </xdr:to>
    <xdr:sp>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610350" y="1142238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232</xdr:row>
      <xdr:rowOff>57150</xdr:rowOff>
    </xdr:from>
    <xdr:to>
      <xdr:col>10</xdr:col>
      <xdr:colOff>0</xdr:colOff>
      <xdr:row>233</xdr:row>
      <xdr:rowOff>190500</xdr:rowOff>
    </xdr:to>
    <xdr:sp>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8839200" y="1142238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232</xdr:row>
      <xdr:rowOff>57150</xdr:rowOff>
    </xdr:from>
    <xdr:to>
      <xdr:col>12</xdr:col>
      <xdr:colOff>0</xdr:colOff>
      <xdr:row>233</xdr:row>
      <xdr:rowOff>190500</xdr:rowOff>
    </xdr:to>
    <xdr:sp>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0753725" y="1142238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232</xdr:row>
      <xdr:rowOff>57150</xdr:rowOff>
    </xdr:from>
    <xdr:to>
      <xdr:col>14</xdr:col>
      <xdr:colOff>0</xdr:colOff>
      <xdr:row>233</xdr:row>
      <xdr:rowOff>190500</xdr:rowOff>
    </xdr:to>
    <xdr:sp>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2668250" y="1142238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232</xdr:row>
      <xdr:rowOff>57150</xdr:rowOff>
    </xdr:from>
    <xdr:to>
      <xdr:col>16</xdr:col>
      <xdr:colOff>0</xdr:colOff>
      <xdr:row>233</xdr:row>
      <xdr:rowOff>190500</xdr:rowOff>
    </xdr:to>
    <xdr:sp>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4582775" y="1142238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232</xdr:row>
      <xdr:rowOff>57150</xdr:rowOff>
    </xdr:from>
    <xdr:to>
      <xdr:col>16</xdr:col>
      <xdr:colOff>0</xdr:colOff>
      <xdr:row>233</xdr:row>
      <xdr:rowOff>190500</xdr:rowOff>
    </xdr:to>
    <xdr:sp>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4582775" y="114223800"/>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17</xdr:col>
      <xdr:colOff>0</xdr:colOff>
      <xdr:row>232</xdr:row>
      <xdr:rowOff>57150</xdr:rowOff>
    </xdr:from>
    <xdr:to>
      <xdr:col>18</xdr:col>
      <xdr:colOff>0</xdr:colOff>
      <xdr:row>233</xdr:row>
      <xdr:rowOff>190500</xdr:rowOff>
    </xdr:to>
    <xdr:sp>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6878300" y="1142238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232</xdr:row>
      <xdr:rowOff>57150</xdr:rowOff>
    </xdr:from>
    <xdr:to>
      <xdr:col>20</xdr:col>
      <xdr:colOff>0</xdr:colOff>
      <xdr:row>233</xdr:row>
      <xdr:rowOff>190500</xdr:rowOff>
    </xdr:to>
    <xdr:sp>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8992850" y="1142238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232</xdr:row>
      <xdr:rowOff>57150</xdr:rowOff>
    </xdr:from>
    <xdr:to>
      <xdr:col>22</xdr:col>
      <xdr:colOff>0</xdr:colOff>
      <xdr:row>233</xdr:row>
      <xdr:rowOff>190500</xdr:rowOff>
    </xdr:to>
    <xdr:sp>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1459825" y="114223800"/>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232</xdr:row>
      <xdr:rowOff>57150</xdr:rowOff>
    </xdr:from>
    <xdr:to>
      <xdr:col>24</xdr:col>
      <xdr:colOff>0</xdr:colOff>
      <xdr:row>233</xdr:row>
      <xdr:rowOff>190500</xdr:rowOff>
    </xdr:to>
    <xdr:sp>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4279225" y="1142238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232</xdr:row>
      <xdr:rowOff>57150</xdr:rowOff>
    </xdr:from>
    <xdr:to>
      <xdr:col>26</xdr:col>
      <xdr:colOff>0</xdr:colOff>
      <xdr:row>233</xdr:row>
      <xdr:rowOff>190500</xdr:rowOff>
    </xdr:to>
    <xdr:sp>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6317575" y="1142238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232</xdr:row>
      <xdr:rowOff>57150</xdr:rowOff>
    </xdr:from>
    <xdr:to>
      <xdr:col>28</xdr:col>
      <xdr:colOff>0</xdr:colOff>
      <xdr:row>233</xdr:row>
      <xdr:rowOff>190500</xdr:rowOff>
    </xdr:to>
    <xdr:sp>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8232100" y="1142238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232</xdr:row>
      <xdr:rowOff>57150</xdr:rowOff>
    </xdr:from>
    <xdr:to>
      <xdr:col>18</xdr:col>
      <xdr:colOff>0</xdr:colOff>
      <xdr:row>233</xdr:row>
      <xdr:rowOff>190500</xdr:rowOff>
    </xdr:to>
    <xdr:sp>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6878300" y="1142238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232</xdr:row>
      <xdr:rowOff>57150</xdr:rowOff>
    </xdr:from>
    <xdr:to>
      <xdr:col>20</xdr:col>
      <xdr:colOff>0</xdr:colOff>
      <xdr:row>233</xdr:row>
      <xdr:rowOff>190500</xdr:rowOff>
    </xdr:to>
    <xdr:sp>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8992850" y="1142238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232</xdr:row>
      <xdr:rowOff>57150</xdr:rowOff>
    </xdr:from>
    <xdr:to>
      <xdr:col>22</xdr:col>
      <xdr:colOff>0</xdr:colOff>
      <xdr:row>233</xdr:row>
      <xdr:rowOff>190500</xdr:rowOff>
    </xdr:to>
    <xdr:sp>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1459825" y="114223800"/>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232</xdr:row>
      <xdr:rowOff>57150</xdr:rowOff>
    </xdr:from>
    <xdr:to>
      <xdr:col>24</xdr:col>
      <xdr:colOff>0</xdr:colOff>
      <xdr:row>233</xdr:row>
      <xdr:rowOff>190500</xdr:rowOff>
    </xdr:to>
    <xdr:sp>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4279225" y="1142238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232</xdr:row>
      <xdr:rowOff>57150</xdr:rowOff>
    </xdr:from>
    <xdr:to>
      <xdr:col>26</xdr:col>
      <xdr:colOff>0</xdr:colOff>
      <xdr:row>233</xdr:row>
      <xdr:rowOff>190500</xdr:rowOff>
    </xdr:to>
    <xdr:sp>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6317575" y="1142238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232</xdr:row>
      <xdr:rowOff>57150</xdr:rowOff>
    </xdr:from>
    <xdr:to>
      <xdr:col>28</xdr:col>
      <xdr:colOff>0</xdr:colOff>
      <xdr:row>233</xdr:row>
      <xdr:rowOff>190500</xdr:rowOff>
    </xdr:to>
    <xdr:sp>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8232100" y="1142238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232</xdr:row>
      <xdr:rowOff>57150</xdr:rowOff>
    </xdr:from>
    <xdr:to>
      <xdr:col>18</xdr:col>
      <xdr:colOff>0</xdr:colOff>
      <xdr:row>233</xdr:row>
      <xdr:rowOff>190500</xdr:rowOff>
    </xdr:to>
    <xdr:sp>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6878300" y="1142238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232</xdr:row>
      <xdr:rowOff>57150</xdr:rowOff>
    </xdr:from>
    <xdr:to>
      <xdr:col>20</xdr:col>
      <xdr:colOff>0</xdr:colOff>
      <xdr:row>233</xdr:row>
      <xdr:rowOff>190500</xdr:rowOff>
    </xdr:to>
    <xdr:sp>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8992850" y="11422380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232</xdr:row>
      <xdr:rowOff>57150</xdr:rowOff>
    </xdr:from>
    <xdr:to>
      <xdr:col>22</xdr:col>
      <xdr:colOff>0</xdr:colOff>
      <xdr:row>233</xdr:row>
      <xdr:rowOff>190500</xdr:rowOff>
    </xdr:to>
    <xdr:sp>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1459825" y="114223800"/>
          <a:ext cx="1543050" cy="5524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232</xdr:row>
      <xdr:rowOff>57150</xdr:rowOff>
    </xdr:from>
    <xdr:to>
      <xdr:col>24</xdr:col>
      <xdr:colOff>0</xdr:colOff>
      <xdr:row>233</xdr:row>
      <xdr:rowOff>190500</xdr:rowOff>
    </xdr:to>
    <xdr:sp>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4279225" y="1142238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232</xdr:row>
      <xdr:rowOff>57150</xdr:rowOff>
    </xdr:from>
    <xdr:to>
      <xdr:col>26</xdr:col>
      <xdr:colOff>0</xdr:colOff>
      <xdr:row>233</xdr:row>
      <xdr:rowOff>190500</xdr:rowOff>
    </xdr:to>
    <xdr:sp>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6317575" y="1142238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232</xdr:row>
      <xdr:rowOff>57150</xdr:rowOff>
    </xdr:from>
    <xdr:to>
      <xdr:col>28</xdr:col>
      <xdr:colOff>0</xdr:colOff>
      <xdr:row>233</xdr:row>
      <xdr:rowOff>190500</xdr:rowOff>
    </xdr:to>
    <xdr:sp>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8232100" y="1142238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241</xdr:row>
      <xdr:rowOff>57150</xdr:rowOff>
    </xdr:from>
    <xdr:to>
      <xdr:col>2</xdr:col>
      <xdr:colOff>0</xdr:colOff>
      <xdr:row>242</xdr:row>
      <xdr:rowOff>190500</xdr:rowOff>
    </xdr:to>
    <xdr:sp>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42950" y="118348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241</xdr:row>
      <xdr:rowOff>57150</xdr:rowOff>
    </xdr:from>
    <xdr:to>
      <xdr:col>4</xdr:col>
      <xdr:colOff>0</xdr:colOff>
      <xdr:row>242</xdr:row>
      <xdr:rowOff>190500</xdr:rowOff>
    </xdr:to>
    <xdr:sp>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657475" y="1183481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241</xdr:row>
      <xdr:rowOff>57150</xdr:rowOff>
    </xdr:from>
    <xdr:to>
      <xdr:col>6</xdr:col>
      <xdr:colOff>0</xdr:colOff>
      <xdr:row>242</xdr:row>
      <xdr:rowOff>190500</xdr:rowOff>
    </xdr:to>
    <xdr:sp>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695825" y="1183481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241</xdr:row>
      <xdr:rowOff>57150</xdr:rowOff>
    </xdr:from>
    <xdr:to>
      <xdr:col>8</xdr:col>
      <xdr:colOff>0</xdr:colOff>
      <xdr:row>242</xdr:row>
      <xdr:rowOff>190500</xdr:rowOff>
    </xdr:to>
    <xdr:sp>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610350" y="1183481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241</xdr:row>
      <xdr:rowOff>57150</xdr:rowOff>
    </xdr:from>
    <xdr:to>
      <xdr:col>10</xdr:col>
      <xdr:colOff>0</xdr:colOff>
      <xdr:row>242</xdr:row>
      <xdr:rowOff>190500</xdr:rowOff>
    </xdr:to>
    <xdr:sp>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8839200" y="118348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241</xdr:row>
      <xdr:rowOff>57150</xdr:rowOff>
    </xdr:from>
    <xdr:to>
      <xdr:col>12</xdr:col>
      <xdr:colOff>0</xdr:colOff>
      <xdr:row>242</xdr:row>
      <xdr:rowOff>190500</xdr:rowOff>
    </xdr:to>
    <xdr:sp>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0753725" y="1183481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241</xdr:row>
      <xdr:rowOff>57150</xdr:rowOff>
    </xdr:from>
    <xdr:to>
      <xdr:col>14</xdr:col>
      <xdr:colOff>0</xdr:colOff>
      <xdr:row>242</xdr:row>
      <xdr:rowOff>190500</xdr:rowOff>
    </xdr:to>
    <xdr:sp>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2668250" y="118348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241</xdr:row>
      <xdr:rowOff>57150</xdr:rowOff>
    </xdr:from>
    <xdr:to>
      <xdr:col>16</xdr:col>
      <xdr:colOff>0</xdr:colOff>
      <xdr:row>242</xdr:row>
      <xdr:rowOff>190500</xdr:rowOff>
    </xdr:to>
    <xdr:sp>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4582775" y="1183481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241</xdr:row>
      <xdr:rowOff>57150</xdr:rowOff>
    </xdr:from>
    <xdr:to>
      <xdr:col>16</xdr:col>
      <xdr:colOff>0</xdr:colOff>
      <xdr:row>242</xdr:row>
      <xdr:rowOff>190500</xdr:rowOff>
    </xdr:to>
    <xdr:sp>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4582775" y="118348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241</xdr:row>
      <xdr:rowOff>57150</xdr:rowOff>
    </xdr:from>
    <xdr:to>
      <xdr:col>18</xdr:col>
      <xdr:colOff>0</xdr:colOff>
      <xdr:row>242</xdr:row>
      <xdr:rowOff>190500</xdr:rowOff>
    </xdr:to>
    <xdr:sp>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6878300" y="118348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241</xdr:row>
      <xdr:rowOff>57150</xdr:rowOff>
    </xdr:from>
    <xdr:to>
      <xdr:col>20</xdr:col>
      <xdr:colOff>0</xdr:colOff>
      <xdr:row>242</xdr:row>
      <xdr:rowOff>190500</xdr:rowOff>
    </xdr:to>
    <xdr:sp>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8992850" y="118348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241</xdr:row>
      <xdr:rowOff>57150</xdr:rowOff>
    </xdr:from>
    <xdr:to>
      <xdr:col>22</xdr:col>
      <xdr:colOff>0</xdr:colOff>
      <xdr:row>242</xdr:row>
      <xdr:rowOff>190500</xdr:rowOff>
    </xdr:to>
    <xdr:sp>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1459825" y="11834812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241</xdr:row>
      <xdr:rowOff>57150</xdr:rowOff>
    </xdr:from>
    <xdr:to>
      <xdr:col>24</xdr:col>
      <xdr:colOff>0</xdr:colOff>
      <xdr:row>242</xdr:row>
      <xdr:rowOff>190500</xdr:rowOff>
    </xdr:to>
    <xdr:sp>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4279225" y="118348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241</xdr:row>
      <xdr:rowOff>57150</xdr:rowOff>
    </xdr:from>
    <xdr:to>
      <xdr:col>26</xdr:col>
      <xdr:colOff>0</xdr:colOff>
      <xdr:row>242</xdr:row>
      <xdr:rowOff>190500</xdr:rowOff>
    </xdr:to>
    <xdr:sp>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6317575" y="118348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241</xdr:row>
      <xdr:rowOff>57150</xdr:rowOff>
    </xdr:from>
    <xdr:to>
      <xdr:col>28</xdr:col>
      <xdr:colOff>0</xdr:colOff>
      <xdr:row>242</xdr:row>
      <xdr:rowOff>190500</xdr:rowOff>
    </xdr:to>
    <xdr:sp>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8232100" y="118348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241</xdr:row>
      <xdr:rowOff>57150</xdr:rowOff>
    </xdr:from>
    <xdr:to>
      <xdr:col>18</xdr:col>
      <xdr:colOff>0</xdr:colOff>
      <xdr:row>242</xdr:row>
      <xdr:rowOff>190500</xdr:rowOff>
    </xdr:to>
    <xdr:sp>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6878300" y="1183481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241</xdr:row>
      <xdr:rowOff>57150</xdr:rowOff>
    </xdr:from>
    <xdr:to>
      <xdr:col>20</xdr:col>
      <xdr:colOff>0</xdr:colOff>
      <xdr:row>242</xdr:row>
      <xdr:rowOff>190500</xdr:rowOff>
    </xdr:to>
    <xdr:sp>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8992850" y="1183481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241</xdr:row>
      <xdr:rowOff>57150</xdr:rowOff>
    </xdr:from>
    <xdr:to>
      <xdr:col>22</xdr:col>
      <xdr:colOff>0</xdr:colOff>
      <xdr:row>242</xdr:row>
      <xdr:rowOff>190500</xdr:rowOff>
    </xdr:to>
    <xdr:sp>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1459825" y="11834812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241</xdr:row>
      <xdr:rowOff>57150</xdr:rowOff>
    </xdr:from>
    <xdr:to>
      <xdr:col>24</xdr:col>
      <xdr:colOff>0</xdr:colOff>
      <xdr:row>242</xdr:row>
      <xdr:rowOff>190500</xdr:rowOff>
    </xdr:to>
    <xdr:sp>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4279225" y="1183481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241</xdr:row>
      <xdr:rowOff>57150</xdr:rowOff>
    </xdr:from>
    <xdr:to>
      <xdr:col>26</xdr:col>
      <xdr:colOff>0</xdr:colOff>
      <xdr:row>242</xdr:row>
      <xdr:rowOff>190500</xdr:rowOff>
    </xdr:to>
    <xdr:sp>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6317575" y="1183481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241</xdr:row>
      <xdr:rowOff>57150</xdr:rowOff>
    </xdr:from>
    <xdr:to>
      <xdr:col>28</xdr:col>
      <xdr:colOff>0</xdr:colOff>
      <xdr:row>242</xdr:row>
      <xdr:rowOff>190500</xdr:rowOff>
    </xdr:to>
    <xdr:sp>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8232100" y="1183481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241</xdr:row>
      <xdr:rowOff>57150</xdr:rowOff>
    </xdr:from>
    <xdr:to>
      <xdr:col>18</xdr:col>
      <xdr:colOff>0</xdr:colOff>
      <xdr:row>242</xdr:row>
      <xdr:rowOff>190500</xdr:rowOff>
    </xdr:to>
    <xdr:sp>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6878300" y="118348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241</xdr:row>
      <xdr:rowOff>57150</xdr:rowOff>
    </xdr:from>
    <xdr:to>
      <xdr:col>20</xdr:col>
      <xdr:colOff>0</xdr:colOff>
      <xdr:row>242</xdr:row>
      <xdr:rowOff>190500</xdr:rowOff>
    </xdr:to>
    <xdr:sp>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8992850" y="1183481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241</xdr:row>
      <xdr:rowOff>57150</xdr:rowOff>
    </xdr:from>
    <xdr:to>
      <xdr:col>22</xdr:col>
      <xdr:colOff>0</xdr:colOff>
      <xdr:row>242</xdr:row>
      <xdr:rowOff>190500</xdr:rowOff>
    </xdr:to>
    <xdr:sp>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1459825" y="118348125"/>
          <a:ext cx="1543050" cy="5524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241</xdr:row>
      <xdr:rowOff>57150</xdr:rowOff>
    </xdr:from>
    <xdr:to>
      <xdr:col>24</xdr:col>
      <xdr:colOff>0</xdr:colOff>
      <xdr:row>242</xdr:row>
      <xdr:rowOff>190500</xdr:rowOff>
    </xdr:to>
    <xdr:sp>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4279225" y="118348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241</xdr:row>
      <xdr:rowOff>57150</xdr:rowOff>
    </xdr:from>
    <xdr:to>
      <xdr:col>26</xdr:col>
      <xdr:colOff>0</xdr:colOff>
      <xdr:row>242</xdr:row>
      <xdr:rowOff>190500</xdr:rowOff>
    </xdr:to>
    <xdr:sp>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6317575" y="118348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241</xdr:row>
      <xdr:rowOff>57150</xdr:rowOff>
    </xdr:from>
    <xdr:to>
      <xdr:col>28</xdr:col>
      <xdr:colOff>0</xdr:colOff>
      <xdr:row>242</xdr:row>
      <xdr:rowOff>190500</xdr:rowOff>
    </xdr:to>
    <xdr:sp>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8232100" y="1183481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249</xdr:row>
      <xdr:rowOff>57150</xdr:rowOff>
    </xdr:from>
    <xdr:to>
      <xdr:col>2</xdr:col>
      <xdr:colOff>0</xdr:colOff>
      <xdr:row>250</xdr:row>
      <xdr:rowOff>190500</xdr:rowOff>
    </xdr:to>
    <xdr:sp>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42950" y="122853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249</xdr:row>
      <xdr:rowOff>57150</xdr:rowOff>
    </xdr:from>
    <xdr:to>
      <xdr:col>4</xdr:col>
      <xdr:colOff>0</xdr:colOff>
      <xdr:row>250</xdr:row>
      <xdr:rowOff>190500</xdr:rowOff>
    </xdr:to>
    <xdr:sp>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657475" y="1228534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249</xdr:row>
      <xdr:rowOff>57150</xdr:rowOff>
    </xdr:from>
    <xdr:to>
      <xdr:col>6</xdr:col>
      <xdr:colOff>0</xdr:colOff>
      <xdr:row>250</xdr:row>
      <xdr:rowOff>190500</xdr:rowOff>
    </xdr:to>
    <xdr:sp>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695825" y="1228534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249</xdr:row>
      <xdr:rowOff>57150</xdr:rowOff>
    </xdr:from>
    <xdr:to>
      <xdr:col>8</xdr:col>
      <xdr:colOff>0</xdr:colOff>
      <xdr:row>250</xdr:row>
      <xdr:rowOff>190500</xdr:rowOff>
    </xdr:to>
    <xdr:sp>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610350" y="1228534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249</xdr:row>
      <xdr:rowOff>57150</xdr:rowOff>
    </xdr:from>
    <xdr:to>
      <xdr:col>10</xdr:col>
      <xdr:colOff>0</xdr:colOff>
      <xdr:row>250</xdr:row>
      <xdr:rowOff>190500</xdr:rowOff>
    </xdr:to>
    <xdr:sp>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8839200" y="122853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249</xdr:row>
      <xdr:rowOff>57150</xdr:rowOff>
    </xdr:from>
    <xdr:to>
      <xdr:col>12</xdr:col>
      <xdr:colOff>0</xdr:colOff>
      <xdr:row>250</xdr:row>
      <xdr:rowOff>190500</xdr:rowOff>
    </xdr:to>
    <xdr:sp>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0753725" y="1228534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249</xdr:row>
      <xdr:rowOff>57150</xdr:rowOff>
    </xdr:from>
    <xdr:to>
      <xdr:col>14</xdr:col>
      <xdr:colOff>0</xdr:colOff>
      <xdr:row>250</xdr:row>
      <xdr:rowOff>190500</xdr:rowOff>
    </xdr:to>
    <xdr:sp>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2668250" y="122853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249</xdr:row>
      <xdr:rowOff>57150</xdr:rowOff>
    </xdr:from>
    <xdr:to>
      <xdr:col>16</xdr:col>
      <xdr:colOff>0</xdr:colOff>
      <xdr:row>250</xdr:row>
      <xdr:rowOff>190500</xdr:rowOff>
    </xdr:to>
    <xdr:sp>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4582775" y="1228534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249</xdr:row>
      <xdr:rowOff>57150</xdr:rowOff>
    </xdr:from>
    <xdr:to>
      <xdr:col>16</xdr:col>
      <xdr:colOff>0</xdr:colOff>
      <xdr:row>250</xdr:row>
      <xdr:rowOff>190500</xdr:rowOff>
    </xdr:to>
    <xdr:sp>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4582775" y="122853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249</xdr:row>
      <xdr:rowOff>57150</xdr:rowOff>
    </xdr:from>
    <xdr:to>
      <xdr:col>18</xdr:col>
      <xdr:colOff>0</xdr:colOff>
      <xdr:row>250</xdr:row>
      <xdr:rowOff>190500</xdr:rowOff>
    </xdr:to>
    <xdr:sp>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6878300" y="122853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249</xdr:row>
      <xdr:rowOff>57150</xdr:rowOff>
    </xdr:from>
    <xdr:to>
      <xdr:col>20</xdr:col>
      <xdr:colOff>0</xdr:colOff>
      <xdr:row>250</xdr:row>
      <xdr:rowOff>190500</xdr:rowOff>
    </xdr:to>
    <xdr:sp>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8992850" y="122853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249</xdr:row>
      <xdr:rowOff>57150</xdr:rowOff>
    </xdr:from>
    <xdr:to>
      <xdr:col>22</xdr:col>
      <xdr:colOff>0</xdr:colOff>
      <xdr:row>250</xdr:row>
      <xdr:rowOff>190500</xdr:rowOff>
    </xdr:to>
    <xdr:sp>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1459825" y="122853450"/>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249</xdr:row>
      <xdr:rowOff>57150</xdr:rowOff>
    </xdr:from>
    <xdr:to>
      <xdr:col>24</xdr:col>
      <xdr:colOff>0</xdr:colOff>
      <xdr:row>250</xdr:row>
      <xdr:rowOff>190500</xdr:rowOff>
    </xdr:to>
    <xdr:sp>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4279225" y="122853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249</xdr:row>
      <xdr:rowOff>57150</xdr:rowOff>
    </xdr:from>
    <xdr:to>
      <xdr:col>26</xdr:col>
      <xdr:colOff>0</xdr:colOff>
      <xdr:row>250</xdr:row>
      <xdr:rowOff>190500</xdr:rowOff>
    </xdr:to>
    <xdr:sp>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6317575" y="122853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249</xdr:row>
      <xdr:rowOff>57150</xdr:rowOff>
    </xdr:from>
    <xdr:to>
      <xdr:col>28</xdr:col>
      <xdr:colOff>0</xdr:colOff>
      <xdr:row>250</xdr:row>
      <xdr:rowOff>190500</xdr:rowOff>
    </xdr:to>
    <xdr:sp>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8232100" y="122853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249</xdr:row>
      <xdr:rowOff>57150</xdr:rowOff>
    </xdr:from>
    <xdr:to>
      <xdr:col>18</xdr:col>
      <xdr:colOff>0</xdr:colOff>
      <xdr:row>250</xdr:row>
      <xdr:rowOff>190500</xdr:rowOff>
    </xdr:to>
    <xdr:sp>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6878300" y="1228534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249</xdr:row>
      <xdr:rowOff>57150</xdr:rowOff>
    </xdr:from>
    <xdr:to>
      <xdr:col>20</xdr:col>
      <xdr:colOff>0</xdr:colOff>
      <xdr:row>250</xdr:row>
      <xdr:rowOff>190500</xdr:rowOff>
    </xdr:to>
    <xdr:sp>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8992850" y="1228534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249</xdr:row>
      <xdr:rowOff>57150</xdr:rowOff>
    </xdr:from>
    <xdr:to>
      <xdr:col>22</xdr:col>
      <xdr:colOff>0</xdr:colOff>
      <xdr:row>250</xdr:row>
      <xdr:rowOff>190500</xdr:rowOff>
    </xdr:to>
    <xdr:sp>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1459825" y="122853450"/>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249</xdr:row>
      <xdr:rowOff>57150</xdr:rowOff>
    </xdr:from>
    <xdr:to>
      <xdr:col>24</xdr:col>
      <xdr:colOff>0</xdr:colOff>
      <xdr:row>250</xdr:row>
      <xdr:rowOff>190500</xdr:rowOff>
    </xdr:to>
    <xdr:sp>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4279225" y="1228534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249</xdr:row>
      <xdr:rowOff>57150</xdr:rowOff>
    </xdr:from>
    <xdr:to>
      <xdr:col>26</xdr:col>
      <xdr:colOff>0</xdr:colOff>
      <xdr:row>250</xdr:row>
      <xdr:rowOff>190500</xdr:rowOff>
    </xdr:to>
    <xdr:sp>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6317575" y="1228534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249</xdr:row>
      <xdr:rowOff>57150</xdr:rowOff>
    </xdr:from>
    <xdr:to>
      <xdr:col>28</xdr:col>
      <xdr:colOff>0</xdr:colOff>
      <xdr:row>250</xdr:row>
      <xdr:rowOff>190500</xdr:rowOff>
    </xdr:to>
    <xdr:sp>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8232100" y="1228534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249</xdr:row>
      <xdr:rowOff>57150</xdr:rowOff>
    </xdr:from>
    <xdr:to>
      <xdr:col>18</xdr:col>
      <xdr:colOff>0</xdr:colOff>
      <xdr:row>250</xdr:row>
      <xdr:rowOff>190500</xdr:rowOff>
    </xdr:to>
    <xdr:sp>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6878300" y="122853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249</xdr:row>
      <xdr:rowOff>57150</xdr:rowOff>
    </xdr:from>
    <xdr:to>
      <xdr:col>20</xdr:col>
      <xdr:colOff>0</xdr:colOff>
      <xdr:row>250</xdr:row>
      <xdr:rowOff>190500</xdr:rowOff>
    </xdr:to>
    <xdr:sp>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8992850" y="1228534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249</xdr:row>
      <xdr:rowOff>57150</xdr:rowOff>
    </xdr:from>
    <xdr:to>
      <xdr:col>22</xdr:col>
      <xdr:colOff>0</xdr:colOff>
      <xdr:row>250</xdr:row>
      <xdr:rowOff>190500</xdr:rowOff>
    </xdr:to>
    <xdr:sp>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1459825" y="122853450"/>
          <a:ext cx="1543050" cy="5524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249</xdr:row>
      <xdr:rowOff>57150</xdr:rowOff>
    </xdr:from>
    <xdr:to>
      <xdr:col>24</xdr:col>
      <xdr:colOff>0</xdr:colOff>
      <xdr:row>250</xdr:row>
      <xdr:rowOff>190500</xdr:rowOff>
    </xdr:to>
    <xdr:sp>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4279225" y="122853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249</xdr:row>
      <xdr:rowOff>57150</xdr:rowOff>
    </xdr:from>
    <xdr:to>
      <xdr:col>26</xdr:col>
      <xdr:colOff>0</xdr:colOff>
      <xdr:row>250</xdr:row>
      <xdr:rowOff>190500</xdr:rowOff>
    </xdr:to>
    <xdr:sp>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6317575" y="122853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249</xdr:row>
      <xdr:rowOff>57150</xdr:rowOff>
    </xdr:from>
    <xdr:to>
      <xdr:col>28</xdr:col>
      <xdr:colOff>0</xdr:colOff>
      <xdr:row>250</xdr:row>
      <xdr:rowOff>190500</xdr:rowOff>
    </xdr:to>
    <xdr:sp>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8232100" y="122853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257</xdr:row>
      <xdr:rowOff>57150</xdr:rowOff>
    </xdr:from>
    <xdr:to>
      <xdr:col>2</xdr:col>
      <xdr:colOff>0</xdr:colOff>
      <xdr:row>258</xdr:row>
      <xdr:rowOff>190500</xdr:rowOff>
    </xdr:to>
    <xdr:sp>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42950" y="1263681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257</xdr:row>
      <xdr:rowOff>57150</xdr:rowOff>
    </xdr:from>
    <xdr:to>
      <xdr:col>4</xdr:col>
      <xdr:colOff>0</xdr:colOff>
      <xdr:row>258</xdr:row>
      <xdr:rowOff>190500</xdr:rowOff>
    </xdr:to>
    <xdr:sp>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657475" y="1263681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257</xdr:row>
      <xdr:rowOff>57150</xdr:rowOff>
    </xdr:from>
    <xdr:to>
      <xdr:col>8</xdr:col>
      <xdr:colOff>0</xdr:colOff>
      <xdr:row>258</xdr:row>
      <xdr:rowOff>190500</xdr:rowOff>
    </xdr:to>
    <xdr:sp>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610350" y="1263681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257</xdr:row>
      <xdr:rowOff>57150</xdr:rowOff>
    </xdr:from>
    <xdr:to>
      <xdr:col>10</xdr:col>
      <xdr:colOff>0</xdr:colOff>
      <xdr:row>258</xdr:row>
      <xdr:rowOff>190500</xdr:rowOff>
    </xdr:to>
    <xdr:sp>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8839200" y="1263681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257</xdr:row>
      <xdr:rowOff>57150</xdr:rowOff>
    </xdr:from>
    <xdr:to>
      <xdr:col>12</xdr:col>
      <xdr:colOff>0</xdr:colOff>
      <xdr:row>258</xdr:row>
      <xdr:rowOff>190500</xdr:rowOff>
    </xdr:to>
    <xdr:sp>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0753725" y="1263681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257</xdr:row>
      <xdr:rowOff>57150</xdr:rowOff>
    </xdr:from>
    <xdr:to>
      <xdr:col>14</xdr:col>
      <xdr:colOff>0</xdr:colOff>
      <xdr:row>258</xdr:row>
      <xdr:rowOff>190500</xdr:rowOff>
    </xdr:to>
    <xdr:sp>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2668250" y="1263681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257</xdr:row>
      <xdr:rowOff>57150</xdr:rowOff>
    </xdr:from>
    <xdr:to>
      <xdr:col>16</xdr:col>
      <xdr:colOff>0</xdr:colOff>
      <xdr:row>258</xdr:row>
      <xdr:rowOff>190500</xdr:rowOff>
    </xdr:to>
    <xdr:sp>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4582775" y="1263681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257</xdr:row>
      <xdr:rowOff>57150</xdr:rowOff>
    </xdr:from>
    <xdr:to>
      <xdr:col>16</xdr:col>
      <xdr:colOff>0</xdr:colOff>
      <xdr:row>258</xdr:row>
      <xdr:rowOff>190500</xdr:rowOff>
    </xdr:to>
    <xdr:sp>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4582775" y="1263681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257</xdr:row>
      <xdr:rowOff>57150</xdr:rowOff>
    </xdr:from>
    <xdr:to>
      <xdr:col>18</xdr:col>
      <xdr:colOff>0</xdr:colOff>
      <xdr:row>258</xdr:row>
      <xdr:rowOff>190500</xdr:rowOff>
    </xdr:to>
    <xdr:sp>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6878300" y="1263681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257</xdr:row>
      <xdr:rowOff>57150</xdr:rowOff>
    </xdr:from>
    <xdr:to>
      <xdr:col>20</xdr:col>
      <xdr:colOff>0</xdr:colOff>
      <xdr:row>258</xdr:row>
      <xdr:rowOff>190500</xdr:rowOff>
    </xdr:to>
    <xdr:sp>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8992850" y="1263681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257</xdr:row>
      <xdr:rowOff>57150</xdr:rowOff>
    </xdr:from>
    <xdr:to>
      <xdr:col>22</xdr:col>
      <xdr:colOff>0</xdr:colOff>
      <xdr:row>258</xdr:row>
      <xdr:rowOff>190500</xdr:rowOff>
    </xdr:to>
    <xdr:sp>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1459825" y="12636817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257</xdr:row>
      <xdr:rowOff>57150</xdr:rowOff>
    </xdr:from>
    <xdr:to>
      <xdr:col>24</xdr:col>
      <xdr:colOff>0</xdr:colOff>
      <xdr:row>258</xdr:row>
      <xdr:rowOff>190500</xdr:rowOff>
    </xdr:to>
    <xdr:sp>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4279225" y="1263681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257</xdr:row>
      <xdr:rowOff>57150</xdr:rowOff>
    </xdr:from>
    <xdr:to>
      <xdr:col>26</xdr:col>
      <xdr:colOff>0</xdr:colOff>
      <xdr:row>258</xdr:row>
      <xdr:rowOff>190500</xdr:rowOff>
    </xdr:to>
    <xdr:sp>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6317575" y="1263681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257</xdr:row>
      <xdr:rowOff>57150</xdr:rowOff>
    </xdr:from>
    <xdr:to>
      <xdr:col>28</xdr:col>
      <xdr:colOff>0</xdr:colOff>
      <xdr:row>258</xdr:row>
      <xdr:rowOff>190500</xdr:rowOff>
    </xdr:to>
    <xdr:sp>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8232100" y="1263681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257</xdr:row>
      <xdr:rowOff>57150</xdr:rowOff>
    </xdr:from>
    <xdr:to>
      <xdr:col>18</xdr:col>
      <xdr:colOff>0</xdr:colOff>
      <xdr:row>258</xdr:row>
      <xdr:rowOff>190500</xdr:rowOff>
    </xdr:to>
    <xdr:sp>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6878300" y="1263681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257</xdr:row>
      <xdr:rowOff>57150</xdr:rowOff>
    </xdr:from>
    <xdr:to>
      <xdr:col>20</xdr:col>
      <xdr:colOff>0</xdr:colOff>
      <xdr:row>258</xdr:row>
      <xdr:rowOff>190500</xdr:rowOff>
    </xdr:to>
    <xdr:sp>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8992850" y="1263681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257</xdr:row>
      <xdr:rowOff>57150</xdr:rowOff>
    </xdr:from>
    <xdr:to>
      <xdr:col>22</xdr:col>
      <xdr:colOff>0</xdr:colOff>
      <xdr:row>258</xdr:row>
      <xdr:rowOff>190500</xdr:rowOff>
    </xdr:to>
    <xdr:sp>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1459825" y="12636817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257</xdr:row>
      <xdr:rowOff>57150</xdr:rowOff>
    </xdr:from>
    <xdr:to>
      <xdr:col>24</xdr:col>
      <xdr:colOff>0</xdr:colOff>
      <xdr:row>258</xdr:row>
      <xdr:rowOff>190500</xdr:rowOff>
    </xdr:to>
    <xdr:sp>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4279225" y="1263681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257</xdr:row>
      <xdr:rowOff>57150</xdr:rowOff>
    </xdr:from>
    <xdr:to>
      <xdr:col>26</xdr:col>
      <xdr:colOff>0</xdr:colOff>
      <xdr:row>258</xdr:row>
      <xdr:rowOff>190500</xdr:rowOff>
    </xdr:to>
    <xdr:sp>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6317575" y="1263681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257</xdr:row>
      <xdr:rowOff>57150</xdr:rowOff>
    </xdr:from>
    <xdr:to>
      <xdr:col>28</xdr:col>
      <xdr:colOff>0</xdr:colOff>
      <xdr:row>258</xdr:row>
      <xdr:rowOff>190500</xdr:rowOff>
    </xdr:to>
    <xdr:sp>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8232100" y="1263681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257</xdr:row>
      <xdr:rowOff>57150</xdr:rowOff>
    </xdr:from>
    <xdr:to>
      <xdr:col>18</xdr:col>
      <xdr:colOff>0</xdr:colOff>
      <xdr:row>258</xdr:row>
      <xdr:rowOff>190500</xdr:rowOff>
    </xdr:to>
    <xdr:sp>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6878300" y="1263681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257</xdr:row>
      <xdr:rowOff>57150</xdr:rowOff>
    </xdr:from>
    <xdr:to>
      <xdr:col>20</xdr:col>
      <xdr:colOff>0</xdr:colOff>
      <xdr:row>258</xdr:row>
      <xdr:rowOff>190500</xdr:rowOff>
    </xdr:to>
    <xdr:sp>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8992850" y="1263681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257</xdr:row>
      <xdr:rowOff>57150</xdr:rowOff>
    </xdr:from>
    <xdr:to>
      <xdr:col>22</xdr:col>
      <xdr:colOff>0</xdr:colOff>
      <xdr:row>258</xdr:row>
      <xdr:rowOff>190500</xdr:rowOff>
    </xdr:to>
    <xdr:sp>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1459825" y="12636817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257</xdr:row>
      <xdr:rowOff>57150</xdr:rowOff>
    </xdr:from>
    <xdr:to>
      <xdr:col>24</xdr:col>
      <xdr:colOff>0</xdr:colOff>
      <xdr:row>258</xdr:row>
      <xdr:rowOff>190500</xdr:rowOff>
    </xdr:to>
    <xdr:sp>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4279225" y="1263681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257</xdr:row>
      <xdr:rowOff>57150</xdr:rowOff>
    </xdr:from>
    <xdr:to>
      <xdr:col>26</xdr:col>
      <xdr:colOff>0</xdr:colOff>
      <xdr:row>258</xdr:row>
      <xdr:rowOff>190500</xdr:rowOff>
    </xdr:to>
    <xdr:sp>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6317575" y="126368175"/>
          <a:ext cx="1171575" cy="552450"/>
        </a:xfrm>
        <a:prstGeom prst="triangle">
          <a:avLst>
            <a:gd name="adj" fmla="val 50000"/>
          </a:avLst>
        </a:prstGeom>
        <a:solidFill>
          <a:srgbClr val="FFFF00"/>
        </a:solidFill>
        <a:ln w="9525">
          <a:solidFill>
            <a:srgbClr val="000000"/>
          </a:solidFill>
          <a:miter lim="800000"/>
        </a:ln>
      </xdr:spPr>
    </xdr:sp>
    <xdr:clientData/>
  </xdr:twoCellAnchor>
  <xdr:twoCellAnchor>
    <xdr:from>
      <xdr:col>27</xdr:col>
      <xdr:colOff>0</xdr:colOff>
      <xdr:row>257</xdr:row>
      <xdr:rowOff>57150</xdr:rowOff>
    </xdr:from>
    <xdr:to>
      <xdr:col>28</xdr:col>
      <xdr:colOff>0</xdr:colOff>
      <xdr:row>258</xdr:row>
      <xdr:rowOff>190500</xdr:rowOff>
    </xdr:to>
    <xdr:sp>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8232100" y="1263681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265</xdr:row>
      <xdr:rowOff>57150</xdr:rowOff>
    </xdr:from>
    <xdr:to>
      <xdr:col>2</xdr:col>
      <xdr:colOff>0</xdr:colOff>
      <xdr:row>266</xdr:row>
      <xdr:rowOff>190500</xdr:rowOff>
    </xdr:to>
    <xdr:sp>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42950" y="1301305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265</xdr:row>
      <xdr:rowOff>57150</xdr:rowOff>
    </xdr:from>
    <xdr:to>
      <xdr:col>4</xdr:col>
      <xdr:colOff>0</xdr:colOff>
      <xdr:row>266</xdr:row>
      <xdr:rowOff>190500</xdr:rowOff>
    </xdr:to>
    <xdr:sp>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657475" y="1301305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265</xdr:row>
      <xdr:rowOff>57150</xdr:rowOff>
    </xdr:from>
    <xdr:to>
      <xdr:col>6</xdr:col>
      <xdr:colOff>0</xdr:colOff>
      <xdr:row>266</xdr:row>
      <xdr:rowOff>190500</xdr:rowOff>
    </xdr:to>
    <xdr:sp>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695825" y="1301305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265</xdr:row>
      <xdr:rowOff>57150</xdr:rowOff>
    </xdr:from>
    <xdr:to>
      <xdr:col>8</xdr:col>
      <xdr:colOff>0</xdr:colOff>
      <xdr:row>266</xdr:row>
      <xdr:rowOff>190500</xdr:rowOff>
    </xdr:to>
    <xdr:sp>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610350" y="1301305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265</xdr:row>
      <xdr:rowOff>57150</xdr:rowOff>
    </xdr:from>
    <xdr:to>
      <xdr:col>10</xdr:col>
      <xdr:colOff>0</xdr:colOff>
      <xdr:row>266</xdr:row>
      <xdr:rowOff>190500</xdr:rowOff>
    </xdr:to>
    <xdr:sp>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8839200" y="1301305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265</xdr:row>
      <xdr:rowOff>57150</xdr:rowOff>
    </xdr:from>
    <xdr:to>
      <xdr:col>12</xdr:col>
      <xdr:colOff>0</xdr:colOff>
      <xdr:row>266</xdr:row>
      <xdr:rowOff>190500</xdr:rowOff>
    </xdr:to>
    <xdr:sp>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0753725" y="1301305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265</xdr:row>
      <xdr:rowOff>57150</xdr:rowOff>
    </xdr:from>
    <xdr:to>
      <xdr:col>14</xdr:col>
      <xdr:colOff>0</xdr:colOff>
      <xdr:row>266</xdr:row>
      <xdr:rowOff>190500</xdr:rowOff>
    </xdr:to>
    <xdr:sp>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2668250" y="1301305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265</xdr:row>
      <xdr:rowOff>57150</xdr:rowOff>
    </xdr:from>
    <xdr:to>
      <xdr:col>16</xdr:col>
      <xdr:colOff>0</xdr:colOff>
      <xdr:row>266</xdr:row>
      <xdr:rowOff>190500</xdr:rowOff>
    </xdr:to>
    <xdr:sp>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4582775" y="1301305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265</xdr:row>
      <xdr:rowOff>57150</xdr:rowOff>
    </xdr:from>
    <xdr:to>
      <xdr:col>16</xdr:col>
      <xdr:colOff>0</xdr:colOff>
      <xdr:row>266</xdr:row>
      <xdr:rowOff>190500</xdr:rowOff>
    </xdr:to>
    <xdr:sp>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4582775" y="1301305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265</xdr:row>
      <xdr:rowOff>57150</xdr:rowOff>
    </xdr:from>
    <xdr:to>
      <xdr:col>20</xdr:col>
      <xdr:colOff>0</xdr:colOff>
      <xdr:row>266</xdr:row>
      <xdr:rowOff>190500</xdr:rowOff>
    </xdr:to>
    <xdr:sp>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8992850" y="1301305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265</xdr:row>
      <xdr:rowOff>57150</xdr:rowOff>
    </xdr:from>
    <xdr:to>
      <xdr:col>22</xdr:col>
      <xdr:colOff>0</xdr:colOff>
      <xdr:row>266</xdr:row>
      <xdr:rowOff>190500</xdr:rowOff>
    </xdr:to>
    <xdr:sp>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1459825" y="130130550"/>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265</xdr:row>
      <xdr:rowOff>57150</xdr:rowOff>
    </xdr:from>
    <xdr:to>
      <xdr:col>24</xdr:col>
      <xdr:colOff>0</xdr:colOff>
      <xdr:row>266</xdr:row>
      <xdr:rowOff>190500</xdr:rowOff>
    </xdr:to>
    <xdr:sp>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4279225" y="1301305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265</xdr:row>
      <xdr:rowOff>57150</xdr:rowOff>
    </xdr:from>
    <xdr:to>
      <xdr:col>26</xdr:col>
      <xdr:colOff>0</xdr:colOff>
      <xdr:row>266</xdr:row>
      <xdr:rowOff>190500</xdr:rowOff>
    </xdr:to>
    <xdr:sp>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6317575" y="1301305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265</xdr:row>
      <xdr:rowOff>57150</xdr:rowOff>
    </xdr:from>
    <xdr:to>
      <xdr:col>28</xdr:col>
      <xdr:colOff>0</xdr:colOff>
      <xdr:row>266</xdr:row>
      <xdr:rowOff>190500</xdr:rowOff>
    </xdr:to>
    <xdr:sp>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8232100" y="1301305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29</xdr:col>
      <xdr:colOff>0</xdr:colOff>
      <xdr:row>265</xdr:row>
      <xdr:rowOff>57150</xdr:rowOff>
    </xdr:from>
    <xdr:to>
      <xdr:col>30</xdr:col>
      <xdr:colOff>0</xdr:colOff>
      <xdr:row>266</xdr:row>
      <xdr:rowOff>190500</xdr:rowOff>
    </xdr:to>
    <xdr:sp>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0299025" y="130130550"/>
          <a:ext cx="990600"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265</xdr:row>
      <xdr:rowOff>57150</xdr:rowOff>
    </xdr:from>
    <xdr:to>
      <xdr:col>20</xdr:col>
      <xdr:colOff>0</xdr:colOff>
      <xdr:row>266</xdr:row>
      <xdr:rowOff>190500</xdr:rowOff>
    </xdr:to>
    <xdr:sp>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8992850" y="1301305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265</xdr:row>
      <xdr:rowOff>57150</xdr:rowOff>
    </xdr:from>
    <xdr:to>
      <xdr:col>22</xdr:col>
      <xdr:colOff>0</xdr:colOff>
      <xdr:row>266</xdr:row>
      <xdr:rowOff>190500</xdr:rowOff>
    </xdr:to>
    <xdr:sp>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1459825" y="130130550"/>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265</xdr:row>
      <xdr:rowOff>57150</xdr:rowOff>
    </xdr:from>
    <xdr:to>
      <xdr:col>24</xdr:col>
      <xdr:colOff>0</xdr:colOff>
      <xdr:row>266</xdr:row>
      <xdr:rowOff>190500</xdr:rowOff>
    </xdr:to>
    <xdr:sp>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4279225" y="1301305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265</xdr:row>
      <xdr:rowOff>57150</xdr:rowOff>
    </xdr:from>
    <xdr:to>
      <xdr:col>26</xdr:col>
      <xdr:colOff>0</xdr:colOff>
      <xdr:row>266</xdr:row>
      <xdr:rowOff>190500</xdr:rowOff>
    </xdr:to>
    <xdr:sp>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6317575" y="1301305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265</xdr:row>
      <xdr:rowOff>57150</xdr:rowOff>
    </xdr:from>
    <xdr:to>
      <xdr:col>28</xdr:col>
      <xdr:colOff>0</xdr:colOff>
      <xdr:row>266</xdr:row>
      <xdr:rowOff>190500</xdr:rowOff>
    </xdr:to>
    <xdr:sp>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8232100" y="1301305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29</xdr:col>
      <xdr:colOff>0</xdr:colOff>
      <xdr:row>265</xdr:row>
      <xdr:rowOff>57150</xdr:rowOff>
    </xdr:from>
    <xdr:to>
      <xdr:col>30</xdr:col>
      <xdr:colOff>0</xdr:colOff>
      <xdr:row>266</xdr:row>
      <xdr:rowOff>190500</xdr:rowOff>
    </xdr:to>
    <xdr:sp>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0299025" y="130130550"/>
          <a:ext cx="990600"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265</xdr:row>
      <xdr:rowOff>57150</xdr:rowOff>
    </xdr:from>
    <xdr:to>
      <xdr:col>20</xdr:col>
      <xdr:colOff>0</xdr:colOff>
      <xdr:row>266</xdr:row>
      <xdr:rowOff>190500</xdr:rowOff>
    </xdr:to>
    <xdr:sp>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8992850" y="1301305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265</xdr:row>
      <xdr:rowOff>57150</xdr:rowOff>
    </xdr:from>
    <xdr:to>
      <xdr:col>22</xdr:col>
      <xdr:colOff>0</xdr:colOff>
      <xdr:row>266</xdr:row>
      <xdr:rowOff>190500</xdr:rowOff>
    </xdr:to>
    <xdr:sp>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1459825" y="130130550"/>
          <a:ext cx="1543050" cy="5524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265</xdr:row>
      <xdr:rowOff>57150</xdr:rowOff>
    </xdr:from>
    <xdr:to>
      <xdr:col>24</xdr:col>
      <xdr:colOff>0</xdr:colOff>
      <xdr:row>266</xdr:row>
      <xdr:rowOff>190500</xdr:rowOff>
    </xdr:to>
    <xdr:sp>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4279225" y="130130550"/>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265</xdr:row>
      <xdr:rowOff>57150</xdr:rowOff>
    </xdr:from>
    <xdr:to>
      <xdr:col>26</xdr:col>
      <xdr:colOff>0</xdr:colOff>
      <xdr:row>266</xdr:row>
      <xdr:rowOff>190500</xdr:rowOff>
    </xdr:to>
    <xdr:sp>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6317575" y="1301305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265</xdr:row>
      <xdr:rowOff>57150</xdr:rowOff>
    </xdr:from>
    <xdr:to>
      <xdr:col>28</xdr:col>
      <xdr:colOff>0</xdr:colOff>
      <xdr:row>266</xdr:row>
      <xdr:rowOff>190500</xdr:rowOff>
    </xdr:to>
    <xdr:sp>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8232100" y="1301305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29</xdr:col>
      <xdr:colOff>0</xdr:colOff>
      <xdr:row>265</xdr:row>
      <xdr:rowOff>57150</xdr:rowOff>
    </xdr:from>
    <xdr:to>
      <xdr:col>30</xdr:col>
      <xdr:colOff>0</xdr:colOff>
      <xdr:row>266</xdr:row>
      <xdr:rowOff>190500</xdr:rowOff>
    </xdr:to>
    <xdr:sp>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0299025" y="130130550"/>
          <a:ext cx="990600" cy="5524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273</xdr:row>
      <xdr:rowOff>57150</xdr:rowOff>
    </xdr:from>
    <xdr:to>
      <xdr:col>2</xdr:col>
      <xdr:colOff>0</xdr:colOff>
      <xdr:row>274</xdr:row>
      <xdr:rowOff>190500</xdr:rowOff>
    </xdr:to>
    <xdr:sp>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42950" y="133664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273</xdr:row>
      <xdr:rowOff>57150</xdr:rowOff>
    </xdr:from>
    <xdr:to>
      <xdr:col>4</xdr:col>
      <xdr:colOff>0</xdr:colOff>
      <xdr:row>274</xdr:row>
      <xdr:rowOff>190500</xdr:rowOff>
    </xdr:to>
    <xdr:sp>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657475" y="133664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273</xdr:row>
      <xdr:rowOff>57150</xdr:rowOff>
    </xdr:from>
    <xdr:to>
      <xdr:col>6</xdr:col>
      <xdr:colOff>0</xdr:colOff>
      <xdr:row>274</xdr:row>
      <xdr:rowOff>190500</xdr:rowOff>
    </xdr:to>
    <xdr:sp>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695825" y="133664325"/>
          <a:ext cx="1171575" cy="552450"/>
        </a:xfrm>
        <a:prstGeom prst="triangle">
          <a:avLst>
            <a:gd name="adj" fmla="val 50000"/>
          </a:avLst>
        </a:prstGeom>
        <a:solidFill>
          <a:srgbClr val="FFFF00"/>
        </a:solidFill>
        <a:ln w="9525">
          <a:solidFill>
            <a:srgbClr val="000000"/>
          </a:solidFill>
          <a:miter lim="800000"/>
        </a:ln>
      </xdr:spPr>
    </xdr:sp>
    <xdr:clientData/>
  </xdr:twoCellAnchor>
  <xdr:twoCellAnchor>
    <xdr:from>
      <xdr:col>7</xdr:col>
      <xdr:colOff>0</xdr:colOff>
      <xdr:row>273</xdr:row>
      <xdr:rowOff>57150</xdr:rowOff>
    </xdr:from>
    <xdr:to>
      <xdr:col>8</xdr:col>
      <xdr:colOff>0</xdr:colOff>
      <xdr:row>274</xdr:row>
      <xdr:rowOff>190500</xdr:rowOff>
    </xdr:to>
    <xdr:sp>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610350" y="133664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273</xdr:row>
      <xdr:rowOff>57150</xdr:rowOff>
    </xdr:from>
    <xdr:to>
      <xdr:col>10</xdr:col>
      <xdr:colOff>0</xdr:colOff>
      <xdr:row>274</xdr:row>
      <xdr:rowOff>190500</xdr:rowOff>
    </xdr:to>
    <xdr:sp>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8839200" y="133664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273</xdr:row>
      <xdr:rowOff>57150</xdr:rowOff>
    </xdr:from>
    <xdr:to>
      <xdr:col>12</xdr:col>
      <xdr:colOff>0</xdr:colOff>
      <xdr:row>274</xdr:row>
      <xdr:rowOff>190500</xdr:rowOff>
    </xdr:to>
    <xdr:sp>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0753725" y="133664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273</xdr:row>
      <xdr:rowOff>57150</xdr:rowOff>
    </xdr:from>
    <xdr:to>
      <xdr:col>14</xdr:col>
      <xdr:colOff>0</xdr:colOff>
      <xdr:row>274</xdr:row>
      <xdr:rowOff>190500</xdr:rowOff>
    </xdr:to>
    <xdr:sp>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2668250" y="133664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14</xdr:col>
      <xdr:colOff>746125</xdr:colOff>
      <xdr:row>273</xdr:row>
      <xdr:rowOff>57150</xdr:rowOff>
    </xdr:from>
    <xdr:to>
      <xdr:col>15</xdr:col>
      <xdr:colOff>1285875</xdr:colOff>
      <xdr:row>274</xdr:row>
      <xdr:rowOff>190500</xdr:rowOff>
    </xdr:to>
    <xdr:sp>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4582775" y="133664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3839825" y="135502650"/>
          <a:ext cx="228600" cy="209550"/>
          <a:chOff x="5475762" y="47760700"/>
          <a:chExt cx="314325" cy="230209"/>
        </a:xfrm>
      </xdr:grpSpPr>
      <xdr:cxnSp>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1925300" y="135502650"/>
          <a:ext cx="228600" cy="209550"/>
          <a:chOff x="5475762" y="47760700"/>
          <a:chExt cx="314325" cy="230209"/>
        </a:xfrm>
      </xdr:grpSpPr>
      <xdr:cxnSp>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7781925" y="135502650"/>
          <a:ext cx="228600" cy="209550"/>
          <a:chOff x="5475762" y="47760700"/>
          <a:chExt cx="314325" cy="230209"/>
        </a:xfrm>
      </xdr:grpSpPr>
      <xdr:cxnSp>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5867400" y="135502650"/>
          <a:ext cx="228600" cy="209550"/>
          <a:chOff x="5475762" y="47760700"/>
          <a:chExt cx="314325" cy="230209"/>
        </a:xfrm>
      </xdr:grpSpPr>
      <xdr:cxnSp>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829050" y="135502650"/>
          <a:ext cx="228600" cy="209550"/>
          <a:chOff x="5475762" y="47760700"/>
          <a:chExt cx="314325" cy="230209"/>
        </a:xfrm>
      </xdr:grpSpPr>
      <xdr:cxnSp>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5754350" y="135502650"/>
          <a:ext cx="228600" cy="209550"/>
          <a:chOff x="5475762" y="47760700"/>
          <a:chExt cx="314325" cy="230209"/>
        </a:xfrm>
      </xdr:grpSpPr>
      <xdr:cxnSp>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010775" y="135502650"/>
          <a:ext cx="228600" cy="209550"/>
          <a:chOff x="5475762" y="47760700"/>
          <a:chExt cx="314325" cy="230209"/>
        </a:xfrm>
      </xdr:grpSpPr>
      <xdr:cxnSp>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17</xdr:col>
      <xdr:colOff>0</xdr:colOff>
      <xdr:row>273</xdr:row>
      <xdr:rowOff>57150</xdr:rowOff>
    </xdr:from>
    <xdr:to>
      <xdr:col>18</xdr:col>
      <xdr:colOff>0</xdr:colOff>
      <xdr:row>274</xdr:row>
      <xdr:rowOff>190500</xdr:rowOff>
    </xdr:to>
    <xdr:sp>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6878300" y="133664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273</xdr:row>
      <xdr:rowOff>57150</xdr:rowOff>
    </xdr:from>
    <xdr:to>
      <xdr:col>20</xdr:col>
      <xdr:colOff>0</xdr:colOff>
      <xdr:row>274</xdr:row>
      <xdr:rowOff>190500</xdr:rowOff>
    </xdr:to>
    <xdr:sp>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8992850" y="133664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273</xdr:row>
      <xdr:rowOff>57150</xdr:rowOff>
    </xdr:from>
    <xdr:to>
      <xdr:col>22</xdr:col>
      <xdr:colOff>0</xdr:colOff>
      <xdr:row>274</xdr:row>
      <xdr:rowOff>190500</xdr:rowOff>
    </xdr:to>
    <xdr:sp>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1459825" y="13366432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273</xdr:row>
      <xdr:rowOff>57150</xdr:rowOff>
    </xdr:from>
    <xdr:to>
      <xdr:col>24</xdr:col>
      <xdr:colOff>0</xdr:colOff>
      <xdr:row>274</xdr:row>
      <xdr:rowOff>190500</xdr:rowOff>
    </xdr:to>
    <xdr:sp>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4279225" y="133664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273</xdr:row>
      <xdr:rowOff>57150</xdr:rowOff>
    </xdr:from>
    <xdr:to>
      <xdr:col>26</xdr:col>
      <xdr:colOff>0</xdr:colOff>
      <xdr:row>274</xdr:row>
      <xdr:rowOff>190500</xdr:rowOff>
    </xdr:to>
    <xdr:sp>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6317575" y="133664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273</xdr:row>
      <xdr:rowOff>57150</xdr:rowOff>
    </xdr:from>
    <xdr:to>
      <xdr:col>28</xdr:col>
      <xdr:colOff>0</xdr:colOff>
      <xdr:row>274</xdr:row>
      <xdr:rowOff>190500</xdr:rowOff>
    </xdr:to>
    <xdr:sp>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8232100" y="1336643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273</xdr:row>
      <xdr:rowOff>57150</xdr:rowOff>
    </xdr:from>
    <xdr:to>
      <xdr:col>18</xdr:col>
      <xdr:colOff>0</xdr:colOff>
      <xdr:row>274</xdr:row>
      <xdr:rowOff>190500</xdr:rowOff>
    </xdr:to>
    <xdr:sp>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6878300" y="133664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273</xdr:row>
      <xdr:rowOff>57150</xdr:rowOff>
    </xdr:from>
    <xdr:to>
      <xdr:col>20</xdr:col>
      <xdr:colOff>0</xdr:colOff>
      <xdr:row>274</xdr:row>
      <xdr:rowOff>190500</xdr:rowOff>
    </xdr:to>
    <xdr:sp>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8992850" y="133664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273</xdr:row>
      <xdr:rowOff>57150</xdr:rowOff>
    </xdr:from>
    <xdr:to>
      <xdr:col>22</xdr:col>
      <xdr:colOff>0</xdr:colOff>
      <xdr:row>274</xdr:row>
      <xdr:rowOff>190500</xdr:rowOff>
    </xdr:to>
    <xdr:sp>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1459825" y="13366432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273</xdr:row>
      <xdr:rowOff>57150</xdr:rowOff>
    </xdr:from>
    <xdr:to>
      <xdr:col>24</xdr:col>
      <xdr:colOff>0</xdr:colOff>
      <xdr:row>274</xdr:row>
      <xdr:rowOff>190500</xdr:rowOff>
    </xdr:to>
    <xdr:sp>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4279225" y="133664325"/>
          <a:ext cx="1171575" cy="552450"/>
        </a:xfrm>
        <a:prstGeom prst="triangle">
          <a:avLst>
            <a:gd name="adj" fmla="val 50000"/>
          </a:avLst>
        </a:prstGeom>
        <a:noFill/>
        <a:ln w="9525">
          <a:solidFill>
            <a:srgbClr val="000000"/>
          </a:solidFill>
          <a:miter lim="800000"/>
        </a:ln>
      </xdr:spPr>
    </xdr:sp>
    <xdr:clientData/>
  </xdr:twoCellAnchor>
  <xdr:twoCellAnchor>
    <xdr:from>
      <xdr:col>25</xdr:col>
      <xdr:colOff>0</xdr:colOff>
      <xdr:row>273</xdr:row>
      <xdr:rowOff>57150</xdr:rowOff>
    </xdr:from>
    <xdr:to>
      <xdr:col>26</xdr:col>
      <xdr:colOff>0</xdr:colOff>
      <xdr:row>274</xdr:row>
      <xdr:rowOff>190500</xdr:rowOff>
    </xdr:to>
    <xdr:sp>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6317575" y="133664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273</xdr:row>
      <xdr:rowOff>57150</xdr:rowOff>
    </xdr:from>
    <xdr:to>
      <xdr:col>28</xdr:col>
      <xdr:colOff>0</xdr:colOff>
      <xdr:row>274</xdr:row>
      <xdr:rowOff>190500</xdr:rowOff>
    </xdr:to>
    <xdr:sp>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8232100" y="133664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049875" y="135521700"/>
          <a:ext cx="228600" cy="190500"/>
          <a:chOff x="5475762" y="47760700"/>
          <a:chExt cx="314325" cy="230209"/>
        </a:xfrm>
      </xdr:grpSpPr>
      <xdr:cxnSp>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164425" y="135502650"/>
          <a:ext cx="228600" cy="209550"/>
          <a:chOff x="5475762" y="47760700"/>
          <a:chExt cx="314325" cy="230209"/>
        </a:xfrm>
      </xdr:grpSpPr>
      <xdr:cxnSp>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002875" y="135502650"/>
          <a:ext cx="228600" cy="209550"/>
          <a:chOff x="5475762" y="47760700"/>
          <a:chExt cx="314325" cy="230209"/>
        </a:xfrm>
      </xdr:grpSpPr>
      <xdr:cxnSp>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17</xdr:col>
      <xdr:colOff>0</xdr:colOff>
      <xdr:row>273</xdr:row>
      <xdr:rowOff>57150</xdr:rowOff>
    </xdr:from>
    <xdr:to>
      <xdr:col>18</xdr:col>
      <xdr:colOff>0</xdr:colOff>
      <xdr:row>274</xdr:row>
      <xdr:rowOff>190500</xdr:rowOff>
    </xdr:to>
    <xdr:sp>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6878300" y="133664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273</xdr:row>
      <xdr:rowOff>57150</xdr:rowOff>
    </xdr:from>
    <xdr:to>
      <xdr:col>20</xdr:col>
      <xdr:colOff>0</xdr:colOff>
      <xdr:row>274</xdr:row>
      <xdr:rowOff>190500</xdr:rowOff>
    </xdr:to>
    <xdr:sp>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8992850" y="133664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273</xdr:row>
      <xdr:rowOff>57150</xdr:rowOff>
    </xdr:from>
    <xdr:to>
      <xdr:col>22</xdr:col>
      <xdr:colOff>0</xdr:colOff>
      <xdr:row>274</xdr:row>
      <xdr:rowOff>190500</xdr:rowOff>
    </xdr:to>
    <xdr:sp>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1459825" y="133664325"/>
          <a:ext cx="1543050" cy="552450"/>
        </a:xfrm>
        <a:prstGeom prst="triangle">
          <a:avLst>
            <a:gd name="adj" fmla="val 50000"/>
          </a:avLst>
        </a:prstGeom>
        <a:solidFill>
          <a:srgbClr val="FFFF00"/>
        </a:solidFill>
        <a:ln w="9525">
          <a:solidFill>
            <a:srgbClr val="000000"/>
          </a:solidFill>
          <a:miter lim="800000"/>
        </a:ln>
      </xdr:spPr>
    </xdr:sp>
    <xdr:clientData/>
  </xdr:twoCellAnchor>
  <xdr:twoCellAnchor>
    <xdr:from>
      <xdr:col>25</xdr:col>
      <xdr:colOff>0</xdr:colOff>
      <xdr:row>273</xdr:row>
      <xdr:rowOff>57150</xdr:rowOff>
    </xdr:from>
    <xdr:to>
      <xdr:col>26</xdr:col>
      <xdr:colOff>0</xdr:colOff>
      <xdr:row>274</xdr:row>
      <xdr:rowOff>190500</xdr:rowOff>
    </xdr:to>
    <xdr:sp>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6317575" y="133664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273</xdr:row>
      <xdr:rowOff>57150</xdr:rowOff>
    </xdr:from>
    <xdr:to>
      <xdr:col>28</xdr:col>
      <xdr:colOff>0</xdr:colOff>
      <xdr:row>274</xdr:row>
      <xdr:rowOff>190500</xdr:rowOff>
    </xdr:to>
    <xdr:sp>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8232100" y="1336643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281</xdr:row>
      <xdr:rowOff>57150</xdr:rowOff>
    </xdr:from>
    <xdr:to>
      <xdr:col>2</xdr:col>
      <xdr:colOff>0</xdr:colOff>
      <xdr:row>282</xdr:row>
      <xdr:rowOff>190500</xdr:rowOff>
    </xdr:to>
    <xdr:sp>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42950"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281</xdr:row>
      <xdr:rowOff>57150</xdr:rowOff>
    </xdr:from>
    <xdr:to>
      <xdr:col>4</xdr:col>
      <xdr:colOff>0</xdr:colOff>
      <xdr:row>282</xdr:row>
      <xdr:rowOff>190500</xdr:rowOff>
    </xdr:to>
    <xdr:sp>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657475"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281</xdr:row>
      <xdr:rowOff>14817</xdr:rowOff>
    </xdr:from>
    <xdr:to>
      <xdr:col>6</xdr:col>
      <xdr:colOff>0</xdr:colOff>
      <xdr:row>282</xdr:row>
      <xdr:rowOff>148167</xdr:rowOff>
    </xdr:to>
    <xdr:sp>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695825" y="1374552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281</xdr:row>
      <xdr:rowOff>57150</xdr:rowOff>
    </xdr:from>
    <xdr:to>
      <xdr:col>8</xdr:col>
      <xdr:colOff>0</xdr:colOff>
      <xdr:row>282</xdr:row>
      <xdr:rowOff>190500</xdr:rowOff>
    </xdr:to>
    <xdr:sp>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610350"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281</xdr:row>
      <xdr:rowOff>57150</xdr:rowOff>
    </xdr:from>
    <xdr:to>
      <xdr:col>10</xdr:col>
      <xdr:colOff>0</xdr:colOff>
      <xdr:row>282</xdr:row>
      <xdr:rowOff>190500</xdr:rowOff>
    </xdr:to>
    <xdr:sp>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8839200"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281</xdr:row>
      <xdr:rowOff>57150</xdr:rowOff>
    </xdr:from>
    <xdr:to>
      <xdr:col>12</xdr:col>
      <xdr:colOff>0</xdr:colOff>
      <xdr:row>282</xdr:row>
      <xdr:rowOff>190500</xdr:rowOff>
    </xdr:to>
    <xdr:sp>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0753725"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281</xdr:row>
      <xdr:rowOff>57150</xdr:rowOff>
    </xdr:from>
    <xdr:to>
      <xdr:col>14</xdr:col>
      <xdr:colOff>0</xdr:colOff>
      <xdr:row>282</xdr:row>
      <xdr:rowOff>190500</xdr:rowOff>
    </xdr:to>
    <xdr:sp>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2668250"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281</xdr:row>
      <xdr:rowOff>57150</xdr:rowOff>
    </xdr:from>
    <xdr:to>
      <xdr:col>16</xdr:col>
      <xdr:colOff>0</xdr:colOff>
      <xdr:row>282</xdr:row>
      <xdr:rowOff>190500</xdr:rowOff>
    </xdr:to>
    <xdr:sp>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4582775"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281</xdr:row>
      <xdr:rowOff>57150</xdr:rowOff>
    </xdr:from>
    <xdr:to>
      <xdr:col>16</xdr:col>
      <xdr:colOff>0</xdr:colOff>
      <xdr:row>282</xdr:row>
      <xdr:rowOff>190500</xdr:rowOff>
    </xdr:to>
    <xdr:sp>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4582775"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281</xdr:row>
      <xdr:rowOff>57150</xdr:rowOff>
    </xdr:from>
    <xdr:to>
      <xdr:col>18</xdr:col>
      <xdr:colOff>0</xdr:colOff>
      <xdr:row>282</xdr:row>
      <xdr:rowOff>190500</xdr:rowOff>
    </xdr:to>
    <xdr:sp>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6878300" y="137493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281</xdr:row>
      <xdr:rowOff>57150</xdr:rowOff>
    </xdr:from>
    <xdr:to>
      <xdr:col>20</xdr:col>
      <xdr:colOff>0</xdr:colOff>
      <xdr:row>282</xdr:row>
      <xdr:rowOff>190500</xdr:rowOff>
    </xdr:to>
    <xdr:sp>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8992850" y="137493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281</xdr:row>
      <xdr:rowOff>57150</xdr:rowOff>
    </xdr:from>
    <xdr:to>
      <xdr:col>22</xdr:col>
      <xdr:colOff>0</xdr:colOff>
      <xdr:row>282</xdr:row>
      <xdr:rowOff>190500</xdr:rowOff>
    </xdr:to>
    <xdr:sp>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1459825" y="13749337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281</xdr:row>
      <xdr:rowOff>57150</xdr:rowOff>
    </xdr:from>
    <xdr:to>
      <xdr:col>24</xdr:col>
      <xdr:colOff>0</xdr:colOff>
      <xdr:row>282</xdr:row>
      <xdr:rowOff>190500</xdr:rowOff>
    </xdr:to>
    <xdr:sp>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4279225" y="137493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281</xdr:row>
      <xdr:rowOff>57150</xdr:rowOff>
    </xdr:from>
    <xdr:to>
      <xdr:col>26</xdr:col>
      <xdr:colOff>0</xdr:colOff>
      <xdr:row>282</xdr:row>
      <xdr:rowOff>190500</xdr:rowOff>
    </xdr:to>
    <xdr:sp>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6317575" y="137493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281</xdr:row>
      <xdr:rowOff>57150</xdr:rowOff>
    </xdr:from>
    <xdr:to>
      <xdr:col>28</xdr:col>
      <xdr:colOff>0</xdr:colOff>
      <xdr:row>282</xdr:row>
      <xdr:rowOff>190500</xdr:rowOff>
    </xdr:to>
    <xdr:sp>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8232100" y="1374933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281</xdr:row>
      <xdr:rowOff>57150</xdr:rowOff>
    </xdr:from>
    <xdr:to>
      <xdr:col>18</xdr:col>
      <xdr:colOff>0</xdr:colOff>
      <xdr:row>282</xdr:row>
      <xdr:rowOff>190500</xdr:rowOff>
    </xdr:to>
    <xdr:sp>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6878300"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281</xdr:row>
      <xdr:rowOff>57150</xdr:rowOff>
    </xdr:from>
    <xdr:to>
      <xdr:col>20</xdr:col>
      <xdr:colOff>0</xdr:colOff>
      <xdr:row>282</xdr:row>
      <xdr:rowOff>190500</xdr:rowOff>
    </xdr:to>
    <xdr:sp>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8992850"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281</xdr:row>
      <xdr:rowOff>57150</xdr:rowOff>
    </xdr:from>
    <xdr:to>
      <xdr:col>22</xdr:col>
      <xdr:colOff>0</xdr:colOff>
      <xdr:row>282</xdr:row>
      <xdr:rowOff>190500</xdr:rowOff>
    </xdr:to>
    <xdr:sp>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1459825" y="13749337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281</xdr:row>
      <xdr:rowOff>57150</xdr:rowOff>
    </xdr:from>
    <xdr:to>
      <xdr:col>24</xdr:col>
      <xdr:colOff>0</xdr:colOff>
      <xdr:row>282</xdr:row>
      <xdr:rowOff>190500</xdr:rowOff>
    </xdr:to>
    <xdr:sp>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4279225"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281</xdr:row>
      <xdr:rowOff>57150</xdr:rowOff>
    </xdr:from>
    <xdr:to>
      <xdr:col>26</xdr:col>
      <xdr:colOff>0</xdr:colOff>
      <xdr:row>282</xdr:row>
      <xdr:rowOff>190500</xdr:rowOff>
    </xdr:to>
    <xdr:sp>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6317575"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281</xdr:row>
      <xdr:rowOff>57150</xdr:rowOff>
    </xdr:from>
    <xdr:to>
      <xdr:col>28</xdr:col>
      <xdr:colOff>0</xdr:colOff>
      <xdr:row>282</xdr:row>
      <xdr:rowOff>190500</xdr:rowOff>
    </xdr:to>
    <xdr:sp>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8232100"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281</xdr:row>
      <xdr:rowOff>57150</xdr:rowOff>
    </xdr:from>
    <xdr:to>
      <xdr:col>18</xdr:col>
      <xdr:colOff>0</xdr:colOff>
      <xdr:row>282</xdr:row>
      <xdr:rowOff>190500</xdr:rowOff>
    </xdr:to>
    <xdr:sp>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6878300"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281</xdr:row>
      <xdr:rowOff>57150</xdr:rowOff>
    </xdr:from>
    <xdr:to>
      <xdr:col>20</xdr:col>
      <xdr:colOff>0</xdr:colOff>
      <xdr:row>282</xdr:row>
      <xdr:rowOff>190500</xdr:rowOff>
    </xdr:to>
    <xdr:sp>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8992850" y="1374933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281</xdr:row>
      <xdr:rowOff>57150</xdr:rowOff>
    </xdr:from>
    <xdr:to>
      <xdr:col>22</xdr:col>
      <xdr:colOff>0</xdr:colOff>
      <xdr:row>282</xdr:row>
      <xdr:rowOff>190500</xdr:rowOff>
    </xdr:to>
    <xdr:sp>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1459825" y="13749337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281</xdr:row>
      <xdr:rowOff>57150</xdr:rowOff>
    </xdr:from>
    <xdr:to>
      <xdr:col>24</xdr:col>
      <xdr:colOff>0</xdr:colOff>
      <xdr:row>282</xdr:row>
      <xdr:rowOff>190500</xdr:rowOff>
    </xdr:to>
    <xdr:sp>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4279225"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281</xdr:row>
      <xdr:rowOff>57150</xdr:rowOff>
    </xdr:from>
    <xdr:to>
      <xdr:col>26</xdr:col>
      <xdr:colOff>0</xdr:colOff>
      <xdr:row>282</xdr:row>
      <xdr:rowOff>190500</xdr:rowOff>
    </xdr:to>
    <xdr:sp>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6317575"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281</xdr:row>
      <xdr:rowOff>57150</xdr:rowOff>
    </xdr:from>
    <xdr:to>
      <xdr:col>28</xdr:col>
      <xdr:colOff>0</xdr:colOff>
      <xdr:row>282</xdr:row>
      <xdr:rowOff>190500</xdr:rowOff>
    </xdr:to>
    <xdr:sp>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8232100" y="1374933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xdr:col>
      <xdr:colOff>0</xdr:colOff>
      <xdr:row>289</xdr:row>
      <xdr:rowOff>57150</xdr:rowOff>
    </xdr:from>
    <xdr:to>
      <xdr:col>2</xdr:col>
      <xdr:colOff>0</xdr:colOff>
      <xdr:row>290</xdr:row>
      <xdr:rowOff>190500</xdr:rowOff>
    </xdr:to>
    <xdr:sp>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42950" y="141112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289</xdr:row>
      <xdr:rowOff>57150</xdr:rowOff>
    </xdr:from>
    <xdr:to>
      <xdr:col>4</xdr:col>
      <xdr:colOff>0</xdr:colOff>
      <xdr:row>290</xdr:row>
      <xdr:rowOff>190500</xdr:rowOff>
    </xdr:to>
    <xdr:sp>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657475" y="141112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289</xdr:row>
      <xdr:rowOff>57150</xdr:rowOff>
    </xdr:from>
    <xdr:to>
      <xdr:col>6</xdr:col>
      <xdr:colOff>0</xdr:colOff>
      <xdr:row>290</xdr:row>
      <xdr:rowOff>190500</xdr:rowOff>
    </xdr:to>
    <xdr:sp>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695825" y="141112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289</xdr:row>
      <xdr:rowOff>57150</xdr:rowOff>
    </xdr:from>
    <xdr:to>
      <xdr:col>8</xdr:col>
      <xdr:colOff>0</xdr:colOff>
      <xdr:row>290</xdr:row>
      <xdr:rowOff>190500</xdr:rowOff>
    </xdr:to>
    <xdr:sp>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610350" y="141112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289</xdr:row>
      <xdr:rowOff>57150</xdr:rowOff>
    </xdr:from>
    <xdr:to>
      <xdr:col>10</xdr:col>
      <xdr:colOff>0</xdr:colOff>
      <xdr:row>290</xdr:row>
      <xdr:rowOff>190500</xdr:rowOff>
    </xdr:to>
    <xdr:sp>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8839200" y="1411128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289</xdr:row>
      <xdr:rowOff>57150</xdr:rowOff>
    </xdr:from>
    <xdr:to>
      <xdr:col>12</xdr:col>
      <xdr:colOff>0</xdr:colOff>
      <xdr:row>290</xdr:row>
      <xdr:rowOff>190500</xdr:rowOff>
    </xdr:to>
    <xdr:sp>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0753725" y="141112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289</xdr:row>
      <xdr:rowOff>57150</xdr:rowOff>
    </xdr:from>
    <xdr:to>
      <xdr:col>14</xdr:col>
      <xdr:colOff>0</xdr:colOff>
      <xdr:row>290</xdr:row>
      <xdr:rowOff>190500</xdr:rowOff>
    </xdr:to>
    <xdr:sp>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2668250" y="141112875"/>
          <a:ext cx="1171575" cy="552450"/>
        </a:xfrm>
        <a:prstGeom prst="triangle">
          <a:avLst>
            <a:gd name="adj" fmla="val 50000"/>
          </a:avLst>
        </a:prstGeom>
        <a:solidFill>
          <a:srgbClr val="FFFF00"/>
        </a:solidFill>
        <a:ln w="9525">
          <a:solidFill>
            <a:srgbClr val="000000"/>
          </a:solidFill>
          <a:miter lim="800000"/>
        </a:ln>
      </xdr:spPr>
    </xdr:sp>
    <xdr:clientData/>
  </xdr:twoCellAnchor>
  <xdr:twoCellAnchor>
    <xdr:from>
      <xdr:col>15</xdr:col>
      <xdr:colOff>0</xdr:colOff>
      <xdr:row>289</xdr:row>
      <xdr:rowOff>57150</xdr:rowOff>
    </xdr:from>
    <xdr:to>
      <xdr:col>16</xdr:col>
      <xdr:colOff>0</xdr:colOff>
      <xdr:row>290</xdr:row>
      <xdr:rowOff>190500</xdr:rowOff>
    </xdr:to>
    <xdr:sp>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4582775" y="141112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15875</xdr:colOff>
      <xdr:row>289</xdr:row>
      <xdr:rowOff>57150</xdr:rowOff>
    </xdr:from>
    <xdr:to>
      <xdr:col>16</xdr:col>
      <xdr:colOff>15875</xdr:colOff>
      <xdr:row>290</xdr:row>
      <xdr:rowOff>190500</xdr:rowOff>
    </xdr:to>
    <xdr:sp>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4601825" y="141112875"/>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17</xdr:col>
      <xdr:colOff>0</xdr:colOff>
      <xdr:row>289</xdr:row>
      <xdr:rowOff>57150</xdr:rowOff>
    </xdr:from>
    <xdr:to>
      <xdr:col>18</xdr:col>
      <xdr:colOff>0</xdr:colOff>
      <xdr:row>290</xdr:row>
      <xdr:rowOff>190500</xdr:rowOff>
    </xdr:to>
    <xdr:sp>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6878300" y="1411128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289</xdr:row>
      <xdr:rowOff>57150</xdr:rowOff>
    </xdr:from>
    <xdr:to>
      <xdr:col>20</xdr:col>
      <xdr:colOff>0</xdr:colOff>
      <xdr:row>290</xdr:row>
      <xdr:rowOff>190500</xdr:rowOff>
    </xdr:to>
    <xdr:sp>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8992850" y="1411128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289</xdr:row>
      <xdr:rowOff>57150</xdr:rowOff>
    </xdr:from>
    <xdr:to>
      <xdr:col>22</xdr:col>
      <xdr:colOff>0</xdr:colOff>
      <xdr:row>290</xdr:row>
      <xdr:rowOff>190500</xdr:rowOff>
    </xdr:to>
    <xdr:sp>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1459825" y="14111287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289</xdr:row>
      <xdr:rowOff>57150</xdr:rowOff>
    </xdr:from>
    <xdr:to>
      <xdr:col>24</xdr:col>
      <xdr:colOff>0</xdr:colOff>
      <xdr:row>290</xdr:row>
      <xdr:rowOff>190500</xdr:rowOff>
    </xdr:to>
    <xdr:sp>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4279225" y="1411128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289</xdr:row>
      <xdr:rowOff>57150</xdr:rowOff>
    </xdr:from>
    <xdr:to>
      <xdr:col>26</xdr:col>
      <xdr:colOff>0</xdr:colOff>
      <xdr:row>290</xdr:row>
      <xdr:rowOff>190500</xdr:rowOff>
    </xdr:to>
    <xdr:sp>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6317575" y="1411128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289</xdr:row>
      <xdr:rowOff>57150</xdr:rowOff>
    </xdr:from>
    <xdr:to>
      <xdr:col>28</xdr:col>
      <xdr:colOff>0</xdr:colOff>
      <xdr:row>290</xdr:row>
      <xdr:rowOff>190500</xdr:rowOff>
    </xdr:to>
    <xdr:sp>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8232100" y="1411128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289</xdr:row>
      <xdr:rowOff>57150</xdr:rowOff>
    </xdr:from>
    <xdr:to>
      <xdr:col>18</xdr:col>
      <xdr:colOff>0</xdr:colOff>
      <xdr:row>290</xdr:row>
      <xdr:rowOff>190500</xdr:rowOff>
    </xdr:to>
    <xdr:sp>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6878300" y="141112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289</xdr:row>
      <xdr:rowOff>57150</xdr:rowOff>
    </xdr:from>
    <xdr:to>
      <xdr:col>22</xdr:col>
      <xdr:colOff>0</xdr:colOff>
      <xdr:row>290</xdr:row>
      <xdr:rowOff>190500</xdr:rowOff>
    </xdr:to>
    <xdr:sp>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1459825" y="14111287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289</xdr:row>
      <xdr:rowOff>57150</xdr:rowOff>
    </xdr:from>
    <xdr:to>
      <xdr:col>24</xdr:col>
      <xdr:colOff>0</xdr:colOff>
      <xdr:row>290</xdr:row>
      <xdr:rowOff>190500</xdr:rowOff>
    </xdr:to>
    <xdr:sp>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4279225" y="141112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289</xdr:row>
      <xdr:rowOff>57150</xdr:rowOff>
    </xdr:from>
    <xdr:to>
      <xdr:col>26</xdr:col>
      <xdr:colOff>0</xdr:colOff>
      <xdr:row>290</xdr:row>
      <xdr:rowOff>190500</xdr:rowOff>
    </xdr:to>
    <xdr:sp>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6317575" y="141112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289</xdr:row>
      <xdr:rowOff>57150</xdr:rowOff>
    </xdr:from>
    <xdr:to>
      <xdr:col>28</xdr:col>
      <xdr:colOff>0</xdr:colOff>
      <xdr:row>290</xdr:row>
      <xdr:rowOff>190500</xdr:rowOff>
    </xdr:to>
    <xdr:sp>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8232100" y="141112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289</xdr:row>
      <xdr:rowOff>57150</xdr:rowOff>
    </xdr:from>
    <xdr:to>
      <xdr:col>18</xdr:col>
      <xdr:colOff>0</xdr:colOff>
      <xdr:row>290</xdr:row>
      <xdr:rowOff>190500</xdr:rowOff>
    </xdr:to>
    <xdr:sp>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6878300" y="141112875"/>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21</xdr:col>
      <xdr:colOff>0</xdr:colOff>
      <xdr:row>289</xdr:row>
      <xdr:rowOff>57150</xdr:rowOff>
    </xdr:from>
    <xdr:to>
      <xdr:col>22</xdr:col>
      <xdr:colOff>0</xdr:colOff>
      <xdr:row>290</xdr:row>
      <xdr:rowOff>190500</xdr:rowOff>
    </xdr:to>
    <xdr:sp>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1459825" y="14111287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289</xdr:row>
      <xdr:rowOff>57150</xdr:rowOff>
    </xdr:from>
    <xdr:to>
      <xdr:col>24</xdr:col>
      <xdr:colOff>0</xdr:colOff>
      <xdr:row>290</xdr:row>
      <xdr:rowOff>190500</xdr:rowOff>
    </xdr:to>
    <xdr:sp>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4279225" y="141112875"/>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25</xdr:col>
      <xdr:colOff>0</xdr:colOff>
      <xdr:row>289</xdr:row>
      <xdr:rowOff>57150</xdr:rowOff>
    </xdr:from>
    <xdr:to>
      <xdr:col>26</xdr:col>
      <xdr:colOff>0</xdr:colOff>
      <xdr:row>290</xdr:row>
      <xdr:rowOff>190500</xdr:rowOff>
    </xdr:to>
    <xdr:sp>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6317575" y="141112875"/>
          <a:ext cx="1171575" cy="552450"/>
        </a:xfrm>
        <a:prstGeom prst="triangle">
          <a:avLst>
            <a:gd name="adj" fmla="val 50000"/>
          </a:avLst>
        </a:prstGeom>
        <a:solidFill>
          <a:schemeClr val="accent1"/>
        </a:solidFill>
        <a:ln w="9525">
          <a:solidFill>
            <a:srgbClr val="000000"/>
          </a:solidFill>
          <a:miter lim="800000"/>
        </a:ln>
      </xdr:spPr>
    </xdr:sp>
    <xdr:clientData/>
  </xdr:twoCellAnchor>
  <xdr:twoCellAnchor>
    <xdr:from>
      <xdr:col>27</xdr:col>
      <xdr:colOff>0</xdr:colOff>
      <xdr:row>289</xdr:row>
      <xdr:rowOff>57150</xdr:rowOff>
    </xdr:from>
    <xdr:to>
      <xdr:col>28</xdr:col>
      <xdr:colOff>0</xdr:colOff>
      <xdr:row>290</xdr:row>
      <xdr:rowOff>190500</xdr:rowOff>
    </xdr:to>
    <xdr:sp>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8232100" y="1411128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297</xdr:row>
      <xdr:rowOff>57150</xdr:rowOff>
    </xdr:from>
    <xdr:to>
      <xdr:col>2</xdr:col>
      <xdr:colOff>0</xdr:colOff>
      <xdr:row>298</xdr:row>
      <xdr:rowOff>190500</xdr:rowOff>
    </xdr:to>
    <xdr:sp>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42950" y="1448276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297</xdr:row>
      <xdr:rowOff>57150</xdr:rowOff>
    </xdr:from>
    <xdr:to>
      <xdr:col>4</xdr:col>
      <xdr:colOff>0</xdr:colOff>
      <xdr:row>298</xdr:row>
      <xdr:rowOff>190500</xdr:rowOff>
    </xdr:to>
    <xdr:sp>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657475" y="1448276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5</xdr:col>
      <xdr:colOff>0</xdr:colOff>
      <xdr:row>297</xdr:row>
      <xdr:rowOff>57150</xdr:rowOff>
    </xdr:from>
    <xdr:to>
      <xdr:col>6</xdr:col>
      <xdr:colOff>0</xdr:colOff>
      <xdr:row>298</xdr:row>
      <xdr:rowOff>190500</xdr:rowOff>
    </xdr:to>
    <xdr:sp>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695825" y="1448276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7</xdr:col>
      <xdr:colOff>0</xdr:colOff>
      <xdr:row>297</xdr:row>
      <xdr:rowOff>57150</xdr:rowOff>
    </xdr:from>
    <xdr:to>
      <xdr:col>8</xdr:col>
      <xdr:colOff>0</xdr:colOff>
      <xdr:row>298</xdr:row>
      <xdr:rowOff>190500</xdr:rowOff>
    </xdr:to>
    <xdr:sp>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610350" y="1448276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9</xdr:col>
      <xdr:colOff>0</xdr:colOff>
      <xdr:row>297</xdr:row>
      <xdr:rowOff>57150</xdr:rowOff>
    </xdr:from>
    <xdr:to>
      <xdr:col>10</xdr:col>
      <xdr:colOff>0</xdr:colOff>
      <xdr:row>298</xdr:row>
      <xdr:rowOff>190500</xdr:rowOff>
    </xdr:to>
    <xdr:sp>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8839200" y="1448276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11</xdr:col>
      <xdr:colOff>0</xdr:colOff>
      <xdr:row>297</xdr:row>
      <xdr:rowOff>57150</xdr:rowOff>
    </xdr:from>
    <xdr:to>
      <xdr:col>12</xdr:col>
      <xdr:colOff>0</xdr:colOff>
      <xdr:row>298</xdr:row>
      <xdr:rowOff>190500</xdr:rowOff>
    </xdr:to>
    <xdr:sp>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0753725" y="1448276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13</xdr:col>
      <xdr:colOff>0</xdr:colOff>
      <xdr:row>297</xdr:row>
      <xdr:rowOff>57150</xdr:rowOff>
    </xdr:from>
    <xdr:to>
      <xdr:col>14</xdr:col>
      <xdr:colOff>0</xdr:colOff>
      <xdr:row>298</xdr:row>
      <xdr:rowOff>190500</xdr:rowOff>
    </xdr:to>
    <xdr:sp>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2668250" y="1448276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297</xdr:row>
      <xdr:rowOff>57150</xdr:rowOff>
    </xdr:from>
    <xdr:to>
      <xdr:col>16</xdr:col>
      <xdr:colOff>0</xdr:colOff>
      <xdr:row>298</xdr:row>
      <xdr:rowOff>190500</xdr:rowOff>
    </xdr:to>
    <xdr:sp>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4582775" y="1448276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297</xdr:row>
      <xdr:rowOff>57150</xdr:rowOff>
    </xdr:from>
    <xdr:to>
      <xdr:col>16</xdr:col>
      <xdr:colOff>0</xdr:colOff>
      <xdr:row>298</xdr:row>
      <xdr:rowOff>190500</xdr:rowOff>
    </xdr:to>
    <xdr:sp>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4582775" y="1448276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297</xdr:row>
      <xdr:rowOff>57150</xdr:rowOff>
    </xdr:from>
    <xdr:to>
      <xdr:col>18</xdr:col>
      <xdr:colOff>0</xdr:colOff>
      <xdr:row>298</xdr:row>
      <xdr:rowOff>190500</xdr:rowOff>
    </xdr:to>
    <xdr:sp>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6878300" y="1448276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297</xdr:row>
      <xdr:rowOff>57150</xdr:rowOff>
    </xdr:from>
    <xdr:to>
      <xdr:col>20</xdr:col>
      <xdr:colOff>0</xdr:colOff>
      <xdr:row>298</xdr:row>
      <xdr:rowOff>190500</xdr:rowOff>
    </xdr:to>
    <xdr:sp>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8992850" y="1448276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297</xdr:row>
      <xdr:rowOff>57150</xdr:rowOff>
    </xdr:from>
    <xdr:to>
      <xdr:col>22</xdr:col>
      <xdr:colOff>0</xdr:colOff>
      <xdr:row>298</xdr:row>
      <xdr:rowOff>190500</xdr:rowOff>
    </xdr:to>
    <xdr:sp>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1459825" y="144827625"/>
          <a:ext cx="1543050"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297</xdr:row>
      <xdr:rowOff>57150</xdr:rowOff>
    </xdr:from>
    <xdr:to>
      <xdr:col>24</xdr:col>
      <xdr:colOff>0</xdr:colOff>
      <xdr:row>298</xdr:row>
      <xdr:rowOff>190500</xdr:rowOff>
    </xdr:to>
    <xdr:sp>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4279225" y="1448276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297</xdr:row>
      <xdr:rowOff>57150</xdr:rowOff>
    </xdr:from>
    <xdr:to>
      <xdr:col>28</xdr:col>
      <xdr:colOff>0</xdr:colOff>
      <xdr:row>298</xdr:row>
      <xdr:rowOff>190500</xdr:rowOff>
    </xdr:to>
    <xdr:sp>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8232100" y="1448276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29</xdr:col>
      <xdr:colOff>0</xdr:colOff>
      <xdr:row>297</xdr:row>
      <xdr:rowOff>57150</xdr:rowOff>
    </xdr:from>
    <xdr:to>
      <xdr:col>30</xdr:col>
      <xdr:colOff>0</xdr:colOff>
      <xdr:row>298</xdr:row>
      <xdr:rowOff>190500</xdr:rowOff>
    </xdr:to>
    <xdr:sp>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0299025" y="144827625"/>
          <a:ext cx="990600" cy="5524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297</xdr:row>
      <xdr:rowOff>57150</xdr:rowOff>
    </xdr:from>
    <xdr:to>
      <xdr:col>18</xdr:col>
      <xdr:colOff>0</xdr:colOff>
      <xdr:row>298</xdr:row>
      <xdr:rowOff>190500</xdr:rowOff>
    </xdr:to>
    <xdr:sp>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6878300" y="1448276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297</xdr:row>
      <xdr:rowOff>57150</xdr:rowOff>
    </xdr:from>
    <xdr:to>
      <xdr:col>20</xdr:col>
      <xdr:colOff>0</xdr:colOff>
      <xdr:row>298</xdr:row>
      <xdr:rowOff>190500</xdr:rowOff>
    </xdr:to>
    <xdr:sp>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8992850" y="1448276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297</xdr:row>
      <xdr:rowOff>57150</xdr:rowOff>
    </xdr:from>
    <xdr:to>
      <xdr:col>22</xdr:col>
      <xdr:colOff>0</xdr:colOff>
      <xdr:row>298</xdr:row>
      <xdr:rowOff>190500</xdr:rowOff>
    </xdr:to>
    <xdr:sp>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1459825" y="14482762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297</xdr:row>
      <xdr:rowOff>57150</xdr:rowOff>
    </xdr:from>
    <xdr:to>
      <xdr:col>24</xdr:col>
      <xdr:colOff>0</xdr:colOff>
      <xdr:row>298</xdr:row>
      <xdr:rowOff>190500</xdr:rowOff>
    </xdr:to>
    <xdr:sp>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4279225" y="1448276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297</xdr:row>
      <xdr:rowOff>57150</xdr:rowOff>
    </xdr:from>
    <xdr:to>
      <xdr:col>28</xdr:col>
      <xdr:colOff>0</xdr:colOff>
      <xdr:row>298</xdr:row>
      <xdr:rowOff>190500</xdr:rowOff>
    </xdr:to>
    <xdr:sp>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8232100" y="1448276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29</xdr:col>
      <xdr:colOff>0</xdr:colOff>
      <xdr:row>297</xdr:row>
      <xdr:rowOff>57150</xdr:rowOff>
    </xdr:from>
    <xdr:to>
      <xdr:col>30</xdr:col>
      <xdr:colOff>0</xdr:colOff>
      <xdr:row>298</xdr:row>
      <xdr:rowOff>190500</xdr:rowOff>
    </xdr:to>
    <xdr:sp>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0299025" y="144827625"/>
          <a:ext cx="990600"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297</xdr:row>
      <xdr:rowOff>57150</xdr:rowOff>
    </xdr:from>
    <xdr:to>
      <xdr:col>18</xdr:col>
      <xdr:colOff>0</xdr:colOff>
      <xdr:row>298</xdr:row>
      <xdr:rowOff>190500</xdr:rowOff>
    </xdr:to>
    <xdr:sp>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6878300" y="144827625"/>
          <a:ext cx="1171575" cy="552450"/>
        </a:xfrm>
        <a:prstGeom prst="triangle">
          <a:avLst>
            <a:gd name="adj" fmla="val 50000"/>
          </a:avLst>
        </a:prstGeom>
        <a:solidFill>
          <a:srgbClr val="FFFF00"/>
        </a:solidFill>
        <a:ln w="9525">
          <a:solidFill>
            <a:srgbClr val="000000"/>
          </a:solidFill>
          <a:miter lim="800000"/>
        </a:ln>
      </xdr:spPr>
    </xdr:sp>
    <xdr:clientData/>
  </xdr:twoCellAnchor>
  <xdr:twoCellAnchor>
    <xdr:from>
      <xdr:col>19</xdr:col>
      <xdr:colOff>0</xdr:colOff>
      <xdr:row>297</xdr:row>
      <xdr:rowOff>57150</xdr:rowOff>
    </xdr:from>
    <xdr:to>
      <xdr:col>20</xdr:col>
      <xdr:colOff>0</xdr:colOff>
      <xdr:row>298</xdr:row>
      <xdr:rowOff>190500</xdr:rowOff>
    </xdr:to>
    <xdr:sp>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8992850" y="1448276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297</xdr:row>
      <xdr:rowOff>57150</xdr:rowOff>
    </xdr:from>
    <xdr:to>
      <xdr:col>22</xdr:col>
      <xdr:colOff>0</xdr:colOff>
      <xdr:row>298</xdr:row>
      <xdr:rowOff>190500</xdr:rowOff>
    </xdr:to>
    <xdr:sp>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1459825" y="144827625"/>
          <a:ext cx="1543050"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297</xdr:row>
      <xdr:rowOff>57150</xdr:rowOff>
    </xdr:from>
    <xdr:to>
      <xdr:col>24</xdr:col>
      <xdr:colOff>0</xdr:colOff>
      <xdr:row>298</xdr:row>
      <xdr:rowOff>190500</xdr:rowOff>
    </xdr:to>
    <xdr:sp>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4279225" y="1448276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297</xdr:row>
      <xdr:rowOff>57150</xdr:rowOff>
    </xdr:from>
    <xdr:to>
      <xdr:col>28</xdr:col>
      <xdr:colOff>0</xdr:colOff>
      <xdr:row>298</xdr:row>
      <xdr:rowOff>190500</xdr:rowOff>
    </xdr:to>
    <xdr:sp>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8232100" y="1448276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29</xdr:col>
      <xdr:colOff>0</xdr:colOff>
      <xdr:row>297</xdr:row>
      <xdr:rowOff>57150</xdr:rowOff>
    </xdr:from>
    <xdr:to>
      <xdr:col>30</xdr:col>
      <xdr:colOff>0</xdr:colOff>
      <xdr:row>298</xdr:row>
      <xdr:rowOff>190500</xdr:rowOff>
    </xdr:to>
    <xdr:sp>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0299025" y="144827625"/>
          <a:ext cx="990600" cy="5524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305</xdr:row>
      <xdr:rowOff>247650</xdr:rowOff>
    </xdr:from>
    <xdr:to>
      <xdr:col>2</xdr:col>
      <xdr:colOff>0</xdr:colOff>
      <xdr:row>306</xdr:row>
      <xdr:rowOff>381000</xdr:rowOff>
    </xdr:to>
    <xdr:sp>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42950" y="1483995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1443</xdr:colOff>
      <xdr:row>305</xdr:row>
      <xdr:rowOff>289984</xdr:rowOff>
    </xdr:from>
    <xdr:to>
      <xdr:col>3</xdr:col>
      <xdr:colOff>1158875</xdr:colOff>
      <xdr:row>306</xdr:row>
      <xdr:rowOff>403130</xdr:rowOff>
    </xdr:to>
    <xdr:sp>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657475" y="148437600"/>
          <a:ext cx="1162050" cy="533400"/>
        </a:xfrm>
        <a:prstGeom prst="triangle">
          <a:avLst>
            <a:gd name="adj" fmla="val 50000"/>
          </a:avLst>
        </a:prstGeom>
        <a:solidFill>
          <a:schemeClr val="bg1"/>
        </a:solidFill>
        <a:ln w="9525">
          <a:solidFill>
            <a:srgbClr val="000000"/>
          </a:solidFill>
          <a:miter lim="800000"/>
        </a:ln>
      </xdr:spPr>
    </xdr:sp>
    <xdr:clientData/>
  </xdr:twoCellAnchor>
  <xdr:twoCellAnchor>
    <xdr:from>
      <xdr:col>4</xdr:col>
      <xdr:colOff>830792</xdr:colOff>
      <xdr:row>305</xdr:row>
      <xdr:rowOff>252941</xdr:rowOff>
    </xdr:from>
    <xdr:to>
      <xdr:col>6</xdr:col>
      <xdr:colOff>68792</xdr:colOff>
      <xdr:row>306</xdr:row>
      <xdr:rowOff>381962</xdr:rowOff>
    </xdr:to>
    <xdr:sp>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657725" y="148409025"/>
          <a:ext cx="1276350" cy="552450"/>
        </a:xfrm>
        <a:prstGeom prst="triangle">
          <a:avLst>
            <a:gd name="adj" fmla="val 50000"/>
          </a:avLst>
        </a:prstGeom>
        <a:solidFill>
          <a:schemeClr val="bg1"/>
        </a:solidFill>
        <a:ln w="9525">
          <a:solidFill>
            <a:srgbClr val="000000"/>
          </a:solidFill>
          <a:miter lim="800000"/>
        </a:ln>
      </xdr:spPr>
    </xdr:sp>
    <xdr:clientData/>
  </xdr:twoCellAnchor>
  <xdr:twoCellAnchor>
    <xdr:from>
      <xdr:col>6</xdr:col>
      <xdr:colOff>762000</xdr:colOff>
      <xdr:row>305</xdr:row>
      <xdr:rowOff>295275</xdr:rowOff>
    </xdr:from>
    <xdr:to>
      <xdr:col>7</xdr:col>
      <xdr:colOff>1222375</xdr:colOff>
      <xdr:row>307</xdr:row>
      <xdr:rowOff>15875</xdr:rowOff>
    </xdr:to>
    <xdr:sp>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610350" y="1484471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305</xdr:row>
      <xdr:rowOff>231775</xdr:rowOff>
    </xdr:from>
    <xdr:to>
      <xdr:col>10</xdr:col>
      <xdr:colOff>0</xdr:colOff>
      <xdr:row>306</xdr:row>
      <xdr:rowOff>365125</xdr:rowOff>
    </xdr:to>
    <xdr:sp>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8839200" y="1483804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305</xdr:row>
      <xdr:rowOff>279400</xdr:rowOff>
    </xdr:from>
    <xdr:to>
      <xdr:col>12</xdr:col>
      <xdr:colOff>0</xdr:colOff>
      <xdr:row>307</xdr:row>
      <xdr:rowOff>0</xdr:rowOff>
    </xdr:to>
    <xdr:sp>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0753725" y="1484280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12</xdr:col>
      <xdr:colOff>762000</xdr:colOff>
      <xdr:row>305</xdr:row>
      <xdr:rowOff>247650</xdr:rowOff>
    </xdr:from>
    <xdr:to>
      <xdr:col>13</xdr:col>
      <xdr:colOff>1222375</xdr:colOff>
      <xdr:row>306</xdr:row>
      <xdr:rowOff>381000</xdr:rowOff>
    </xdr:to>
    <xdr:sp>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2668250" y="14839950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20</xdr:col>
      <xdr:colOff>232833</xdr:colOff>
      <xdr:row>6</xdr:row>
      <xdr:rowOff>169332</xdr:rowOff>
    </xdr:from>
    <xdr:to>
      <xdr:col>20</xdr:col>
      <xdr:colOff>412749</xdr:colOff>
      <xdr:row>7</xdr:row>
      <xdr:rowOff>95249</xdr:rowOff>
    </xdr:to>
    <xdr:sp>
      <xdr:nvSpPr>
        <xdr:cNvPr id="1036" name="Oval 1035">
          <a:extLst>
            <a:ext uri="{FF2B5EF4-FFF2-40B4-BE49-F238E27FC236}">
              <a16:creationId xmlns:a16="http://schemas.microsoft.com/office/drawing/2014/main" id="{0bdac56a-e336-41e8-a918-ca62f9fd7b71}"/>
            </a:ext>
          </a:extLst>
        </xdr:cNvPr>
        <xdr:cNvSpPr/>
      </xdr:nvSpPr>
      <xdr:spPr>
        <a:xfrm>
          <a:off x="20393025" y="2438400"/>
          <a:ext cx="180975" cy="428625"/>
        </a:xfrm>
        <a:prstGeom prst="ellipse"/>
        <a:solidFill>
          <a:schemeClr val="tx1"/>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a:grpSpLocks/>
        </xdr:cNvGrpSpPr>
      </xdr:nvGrpSpPr>
      <xdr:grpSpPr>
        <a:xfrm>
          <a:off x="18364200" y="1504950"/>
          <a:ext cx="9220200" cy="4876800"/>
          <a:chOff x="10153650" y="1536195"/>
          <a:chExt cx="2552700" cy="2203955"/>
        </a:xfrm>
      </xdr:grpSpPr>
      <xdr:sp>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solidFill>
            <a:srgbClr val="000000"/>
          </a:solidFill>
          <a:ln w="9525">
            <a:solidFill>
              <a:srgbClr val="000000"/>
            </a:solidFill>
            <a:miter lim="800000"/>
          </a:ln>
        </xdr:spPr>
      </xdr:sp>
      <xdr:sp>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solidFill>
            <a:srgbClr val="000000"/>
          </a:solidFill>
          <a:ln w="9525">
            <a:solidFill>
              <a:srgbClr val="000000"/>
            </a:solidFill>
            <a:miter lim="800000"/>
          </a:ln>
        </xdr:spPr>
      </xdr:sp>
      <xdr:grpSp>
        <xdr:nvGrpSpPr>
          <xdr:cNvPr id="1040" name="Group 1039">
            <a:extLst>
              <a:ext uri="{FF2B5EF4-FFF2-40B4-BE49-F238E27FC236}">
                <a16:creationId xmlns:a16="http://schemas.microsoft.com/office/drawing/2014/main" id="{be0a210f-e889-4ce7-dd0c-f8291a0d0cfd}"/>
              </a:ext>
            </a:extLst>
          </xdr:cNvPr>
          <xdr:cNvGrpSpPr>
            <a:grpSpLocks/>
          </xdr:cNvGrpSpPr>
        </xdr:nvGrpSpPr>
        <xdr:grpSpPr>
          <a:xfrm>
            <a:off x="10153650" y="1536195"/>
            <a:ext cx="2552700" cy="2203955"/>
            <a:chOff x="10153650" y="1536195"/>
            <a:chExt cx="2552700" cy="2203955"/>
          </a:xfrm>
        </xdr:grpSpPr>
        <xdr:sp>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solidFill>
              <a:srgbClr val="92D050"/>
            </a:solidFill>
            <a:ln w="9525">
              <a:solidFill>
                <a:srgbClr val="000000"/>
              </a:solidFill>
              <a:miter lim="800000"/>
            </a:ln>
          </xdr:spPr>
          <xdr:txBody>
            <a:bodyPr/>
            <a:lstStyle/>
            <a:p>
              <a:endParaRPr lang="en-IN"/>
            </a:p>
          </xdr:txBody>
        </xdr:sp>
        <xdr:sp>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ln>
          </xdr:spPr>
          <xdr:txBody>
            <a:bodyPr/>
            <a:lstStyle/>
            <a:p>
              <a:endParaRPr lang="en-IN"/>
            </a:p>
          </xdr:txBody>
        </xdr:sp>
        <xdr:sp>
          <xdr:nvSpPr>
            <xdr:cNvPr id="1043" name="Freeform 10695">
              <a:extLst>
                <a:ext uri="{FF2B5EF4-FFF2-40B4-BE49-F238E27FC236}">
                  <a16:creationId xmlns:a16="http://schemas.microsoft.com/office/drawing/2014/main" id="{d93f156b-a664-41f2-3fdf-ee371f44d03a}"/>
                </a:ext>
              </a:extLst>
            </xdr:cNvPr>
            <xdr:cNvSpPr/>
          </xdr:nvSpPr>
          <xdr:spPr bwMode="auto">
            <a:xfrm>
              <a:off x="10153650" y="2266950"/>
              <a:ext cx="695325" cy="1047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sp>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solidFill>
              <a:srgbClr val="FFFF00"/>
            </a:solidFill>
            <a:ln w="9525">
              <a:solidFill>
                <a:srgbClr val="000000"/>
              </a:solidFill>
              <a:miter lim="800000"/>
            </a:ln>
          </xdr:spPr>
          <xdr:txBody>
            <a:bodyPr/>
            <a:lstStyle/>
            <a:p>
              <a:endParaRPr lang="en-US"/>
            </a:p>
          </xdr:txBody>
        </xdr:sp>
        <xdr:sp>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ln>
          </xdr:spPr>
          <xdr:txBody>
            <a:bodyPr/>
            <a:lstStyle/>
            <a:p>
              <a:endParaRPr lang="en-US"/>
            </a:p>
          </xdr:txBody>
        </xdr:sp>
        <xdr:sp>
          <xdr:nvSpPr>
            <xdr:cNvPr id="1046" name="Freeform 10706">
              <a:extLst>
                <a:ext uri="{FF2B5EF4-FFF2-40B4-BE49-F238E27FC236}">
                  <a16:creationId xmlns:a16="http://schemas.microsoft.com/office/drawing/2014/main" id="{7cdcee92-66a1-8779-d012-5faebf4d83eb}"/>
                </a:ext>
              </a:extLst>
            </xdr:cNvPr>
            <xdr:cNvSpPr/>
          </xdr:nvSpPr>
          <xdr:spPr bwMode="auto">
            <a:xfrm>
              <a:off x="11868150" y="2266950"/>
              <a:ext cx="695325" cy="1047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sp>
          <xdr:nvSpPr>
            <xdr:cNvPr id="1047" name="Freeform 10707">
              <a:extLst>
                <a:ext uri="{FF2B5EF4-FFF2-40B4-BE49-F238E27FC236}">
                  <a16:creationId xmlns:a16="http://schemas.microsoft.com/office/drawing/2014/main" id="{693bb084-20f1-0df3-22f6-3bd78894aa7f}"/>
                </a:ext>
              </a:extLst>
            </xdr:cNvPr>
            <xdr:cNvSpPr/>
          </xdr:nvSpPr>
          <xdr:spPr bwMode="auto">
            <a:xfrm>
              <a:off x="10820400" y="2266950"/>
              <a:ext cx="1038225" cy="1047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sp>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noFill/>
            <a:ln w="9525">
              <a:solidFill>
                <a:srgbClr val="000000"/>
              </a:solidFill>
              <a:round/>
              <a:tailEnd type="triangle" len="med" w="med"/>
            </a:ln>
          </xdr:spPr>
        </xdr:sp>
        <xdr:sp>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noFill/>
            <a:ln w="9525">
              <a:solidFill>
                <a:srgbClr val="000000"/>
              </a:solidFill>
              <a:round/>
              <a:tailEnd type="triangle" len="med" w="med"/>
            </a:ln>
          </xdr:spPr>
        </xdr:sp>
        <xdr:sp>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noFill/>
            <a:ln w="9525">
              <a:solidFill>
                <a:srgbClr val="000000"/>
              </a:solidFill>
              <a:round/>
              <a:tailEnd type="triangle" len="med" w="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xnSp>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ln>
              <a:solidFill>
                <a:schemeClr val="tx1"/>
              </a:solidFill>
              <a:tailEnd type="triangle"/>
            </a:ln>
          </xdr:spPr>
          <xdr:style>
            <a:lnRef idx="1">
              <a:schemeClr val="tx1"/>
            </a:lnRef>
            <a:fillRef idx="0">
              <a:schemeClr val="tx1"/>
            </a:fillRef>
            <a:effectRef idx="0">
              <a:schemeClr val="tx1"/>
            </a:effectRef>
            <a:fontRef idx="minor">
              <a:schemeClr val="tx1"/>
            </a:fontRef>
          </xdr:style>
        </xdr:cxnSp>
        <xdr:cxnSp>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ln>
              <a:solidFill>
                <a:schemeClr val="tx1"/>
              </a:solidFill>
              <a:tailEnd type="triangle"/>
            </a:ln>
          </xdr:spPr>
          <xdr:style>
            <a:lnRef idx="1">
              <a:schemeClr val="tx1"/>
            </a:lnRef>
            <a:fillRef idx="0">
              <a:schemeClr val="tx1"/>
            </a:fillRef>
            <a:effectRef idx="0">
              <a:schemeClr val="tx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4554200" y="148199475"/>
          <a:ext cx="1209675" cy="800100"/>
        </a:xfrm>
        <a:prstGeom prst="triangle">
          <a:avLst>
            <a:gd name="adj" fmla="val 50000"/>
          </a:avLst>
        </a:prstGeom>
        <a:solidFill>
          <a:schemeClr val="accent5"/>
        </a:solidFill>
        <a:ln w="9525">
          <a:solidFill>
            <a:srgbClr val="000000"/>
          </a:solidFill>
          <a:miter lim="800000"/>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r:embed="rId1"/>
        <a:stretch>
          <a:fillRect/>
        </a:stretch>
      </xdr:blipFill>
      <xdr:spPr bwMode="auto">
        <a:xfrm>
          <a:off x="10163175" y="7400925"/>
          <a:ext cx="628650" cy="1276350"/>
        </a:xfrm>
        <a:prstGeom prst="rect"/>
        <a:noFill/>
        <a:ln w="9525">
          <a:noFill/>
          <a:miter lim="800000"/>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r:embed="rId1"/>
        <a:stretch>
          <a:fillRect/>
        </a:stretch>
      </xdr:blipFill>
      <xdr:spPr bwMode="auto">
        <a:xfrm>
          <a:off x="10153650" y="11039475"/>
          <a:ext cx="666750" cy="971550"/>
        </a:xfrm>
        <a:prstGeom prst="rect"/>
        <a:noFill/>
        <a:ln w="9525">
          <a:noFill/>
          <a:miter lim="800000"/>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r:embed="rId1"/>
        <a:stretch>
          <a:fillRect/>
        </a:stretch>
      </xdr:blipFill>
      <xdr:spPr bwMode="auto">
        <a:xfrm>
          <a:off x="29527500" y="33832800"/>
          <a:ext cx="381000" cy="1838325"/>
        </a:xfrm>
        <a:prstGeom prst="rect"/>
        <a:noFill/>
        <a:ln w="9525">
          <a:noFill/>
          <a:miter lim="800000"/>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r:embed="rId1"/>
        <a:stretch>
          <a:fillRect/>
        </a:stretch>
      </xdr:blipFill>
      <xdr:spPr bwMode="auto">
        <a:xfrm>
          <a:off x="7848600" y="147942300"/>
          <a:ext cx="685800" cy="1247775"/>
        </a:xfrm>
        <a:prstGeom prst="rect"/>
        <a:noFill/>
        <a:ln w="9525">
          <a:noFill/>
          <a:miter lim="800000"/>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r:embed="rId1"/>
        <a:stretch>
          <a:fillRect/>
        </a:stretch>
      </xdr:blipFill>
      <xdr:spPr bwMode="auto">
        <a:xfrm>
          <a:off x="7886700" y="7458075"/>
          <a:ext cx="771525" cy="1266825"/>
        </a:xfrm>
        <a:prstGeom prst="rect"/>
        <a:noFill/>
        <a:ln w="9525">
          <a:noFill/>
          <a:miter lim="800000"/>
        </a:ln>
      </xdr:spPr>
    </xdr:pic>
    <xdr:clientData/>
  </xdr:twoCellAnchor>
  <xdr:twoCellAnchor>
    <xdr:from>
      <xdr:col>28</xdr:col>
      <xdr:colOff>174625</xdr:colOff>
      <xdr:row>16</xdr:row>
      <xdr:rowOff>508003</xdr:rowOff>
    </xdr:from>
    <xdr:to>
      <xdr:col>28</xdr:col>
      <xdr:colOff>597958</xdr:colOff>
      <xdr:row>19</xdr:row>
      <xdr:rowOff>359838</xdr:rowOff>
    </xdr:to>
    <xdr:sp>
      <xdr:nvSpPr>
        <xdr:cNvPr id="1064" name="Equals 2636">
          <a:extLst>
            <a:ext uri="{FF2B5EF4-FFF2-40B4-BE49-F238E27FC236}">
              <a16:creationId xmlns:a16="http://schemas.microsoft.com/office/drawing/2014/main" id="{1726e95a-c0ed-4fd6-9fee-91d73eafe4a8}"/>
            </a:ext>
          </a:extLst>
        </xdr:cNvPr>
        <xdr:cNvSpPr/>
      </xdr:nvSpPr>
      <xdr:spPr>
        <a:xfrm rot="5400000">
          <a:off x="29575125" y="7820025"/>
          <a:ext cx="419100" cy="1304925"/>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7603450" y="55206900"/>
          <a:ext cx="485775" cy="1504950"/>
          <a:chOff x="5424645" y="49113913"/>
          <a:chExt cx="313716" cy="343844"/>
        </a:xfrm>
      </xdr:grpSpPr>
      <xdr:cxnSp>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noFill/>
          <a:ln w="76200" algn="ctr">
            <a:solidFill>
              <a:srgbClr val="00003E"/>
            </a:solidFill>
            <a:round/>
          </a:ln>
        </xdr:spPr>
      </xdr:cxnSp>
      <xdr:cxnSp>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noFill/>
          <a:ln w="76200" algn="ctr">
            <a:solidFill>
              <a:srgbClr val="00003E"/>
            </a:solidFill>
            <a:round/>
          </a:ln>
        </xdr:spPr>
      </xdr:cxnSp>
      <xdr:cxnSp>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noFill/>
          <a:ln w="76200" algn="ctr">
            <a:solidFill>
              <a:srgbClr val="00003E"/>
            </a:solidFill>
            <a:round/>
          </a:ln>
        </xdr:spPr>
      </xdr:cxnSp>
      <xdr:cxnSp>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noFill/>
          <a:ln w="76200" algn="ctr">
            <a:solidFill>
              <a:srgbClr val="00003E"/>
            </a:solidFill>
            <a:round/>
          </a:ln>
        </xdr:spPr>
      </xdr:cxnSp>
      <xdr:cxnSp>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noFill/>
          <a:ln w="76200" algn="ctr">
            <a:solidFill>
              <a:srgbClr val="00003E"/>
            </a:solidFill>
            <a:round/>
          </a:ln>
        </xdr:spPr>
      </xdr:cxnSp>
      <xdr:cxnSp>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noFill/>
          <a:ln w="76200" algn="ctr">
            <a:solidFill>
              <a:srgbClr val="00003E"/>
            </a:solidFill>
            <a:round/>
          </a:ln>
        </xdr:spPr>
      </xdr:cxnSp>
      <xdr:cxnSp>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noFill/>
          <a:ln w="76200" algn="ctr">
            <a:solidFill>
              <a:srgbClr val="00003E"/>
            </a:solidFill>
            <a:rou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r:embed="rId1"/>
        <a:stretch>
          <a:fillRect/>
        </a:stretch>
      </xdr:blipFill>
      <xdr:spPr bwMode="auto">
        <a:xfrm>
          <a:off x="10058400" y="59759850"/>
          <a:ext cx="438150" cy="1000125"/>
        </a:xfrm>
        <a:prstGeom prst="rect"/>
        <a:noFill/>
        <a:ln w="9525">
          <a:noFill/>
          <a:miter lim="800000"/>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r:embed="rId1"/>
        <a:stretch>
          <a:fillRect/>
        </a:stretch>
      </xdr:blipFill>
      <xdr:spPr bwMode="auto">
        <a:xfrm>
          <a:off x="23183850" y="64265175"/>
          <a:ext cx="419100" cy="1266825"/>
        </a:xfrm>
        <a:prstGeom prst="rect"/>
        <a:noFill/>
        <a:ln w="9525">
          <a:noFill/>
          <a:miter lim="800000"/>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r:embed="rId1"/>
        <a:stretch>
          <a:fillRect/>
        </a:stretch>
      </xdr:blipFill>
      <xdr:spPr bwMode="auto">
        <a:xfrm>
          <a:off x="2000250" y="113833275"/>
          <a:ext cx="400050" cy="1181100"/>
        </a:xfrm>
        <a:prstGeom prst="rect"/>
        <a:noFill/>
        <a:ln w="9525">
          <a:noFill/>
          <a:miter lim="800000"/>
        </a:ln>
      </xdr:spPr>
    </xdr:pic>
    <xdr:clientData/>
  </xdr:twoCellAnchor>
  <xdr:twoCellAnchor>
    <xdr:from>
      <xdr:col>12</xdr:col>
      <xdr:colOff>114300</xdr:colOff>
      <xdr:row>240</xdr:row>
      <xdr:rowOff>301628</xdr:rowOff>
    </xdr:from>
    <xdr:to>
      <xdr:col>12</xdr:col>
      <xdr:colOff>596900</xdr:colOff>
      <xdr:row>243</xdr:row>
      <xdr:rowOff>301628</xdr:rowOff>
    </xdr:to>
    <xdr:sp>
      <xdr:nvSpPr>
        <xdr:cNvPr id="1076" name="Equals 2636">
          <a:extLst>
            <a:ext uri="{FF2B5EF4-FFF2-40B4-BE49-F238E27FC236}">
              <a16:creationId xmlns:a16="http://schemas.microsoft.com/office/drawing/2014/main" id="{a1e8bac2-1c89-4bcc-80ed-65d7718e3880}"/>
            </a:ext>
          </a:extLst>
        </xdr:cNvPr>
        <xdr:cNvSpPr/>
      </xdr:nvSpPr>
      <xdr:spPr>
        <a:xfrm rot="5400000">
          <a:off x="12039600" y="118214775"/>
          <a:ext cx="485775" cy="1009650"/>
        </a:xfrm>
        <a:prstGeom prst="mathEqual"/>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xdr:nvSpPr>
        <xdr:cNvPr id="1077" name="Equals 2636">
          <a:extLst>
            <a:ext uri="{FF2B5EF4-FFF2-40B4-BE49-F238E27FC236}">
              <a16:creationId xmlns:a16="http://schemas.microsoft.com/office/drawing/2014/main" id="{dfe4e93c-ec1b-4d49-b063-743d47a39bbd}"/>
            </a:ext>
          </a:extLst>
        </xdr:cNvPr>
        <xdr:cNvSpPr/>
      </xdr:nvSpPr>
      <xdr:spPr>
        <a:xfrm rot="5400000">
          <a:off x="27641550" y="140836650"/>
          <a:ext cx="590550" cy="1209675"/>
        </a:xfrm>
        <a:prstGeom prst="mathEqual"/>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r:embed="rId1"/>
        <a:stretch>
          <a:fillRect/>
        </a:stretch>
      </xdr:blipFill>
      <xdr:spPr bwMode="auto">
        <a:xfrm>
          <a:off x="2000250" y="147799425"/>
          <a:ext cx="676275" cy="1409700"/>
        </a:xfrm>
        <a:prstGeom prst="rect"/>
        <a:noFill/>
        <a:ln w="9525">
          <a:noFill/>
          <a:miter lim="800000"/>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3829050" y="87763350"/>
          <a:ext cx="295275" cy="2371725"/>
        </a:xfrm>
        <a:prstGeom prst="rect"/>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914525" y="87715725"/>
          <a:ext cx="295275" cy="2143125"/>
        </a:xfrm>
        <a:prstGeom prst="rect"/>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0164425" y="87715725"/>
          <a:ext cx="295275" cy="2143125"/>
        </a:xfrm>
        <a:prstGeom prst="rect"/>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5450800" y="83334225"/>
          <a:ext cx="295275" cy="2628900"/>
        </a:xfrm>
        <a:prstGeom prst="rect"/>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1925300" y="83334225"/>
          <a:ext cx="295275" cy="2628900"/>
        </a:xfrm>
        <a:prstGeom prst="rect"/>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0164425" y="83334225"/>
          <a:ext cx="295275" cy="2628900"/>
        </a:xfrm>
        <a:prstGeom prst="rect"/>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3002875" y="83334225"/>
          <a:ext cx="295275" cy="2628900"/>
        </a:xfrm>
        <a:prstGeom prst="rect"/>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1925300" y="87715725"/>
          <a:ext cx="295275" cy="2143125"/>
        </a:xfrm>
        <a:prstGeom prst="rect"/>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8049875" y="87715725"/>
          <a:ext cx="295275" cy="2143125"/>
        </a:xfrm>
        <a:prstGeom prst="rect"/>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9403675" y="87715725"/>
          <a:ext cx="295275" cy="2143125"/>
        </a:xfrm>
        <a:prstGeom prst="rect"/>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5450800" y="100174425"/>
          <a:ext cx="295275" cy="1990725"/>
        </a:xfrm>
        <a:prstGeom prst="rect"/>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0125075" y="83334225"/>
          <a:ext cx="295275" cy="2628900"/>
        </a:xfrm>
        <a:prstGeom prst="rect"/>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67400" y="91925775"/>
          <a:ext cx="295275" cy="2333625"/>
        </a:xfrm>
        <a:prstGeom prst="rect"/>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5754350" y="87715725"/>
          <a:ext cx="295275" cy="2143125"/>
        </a:xfrm>
        <a:prstGeom prst="rect"/>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3839825" y="87715725"/>
          <a:ext cx="295275" cy="2143125"/>
        </a:xfrm>
        <a:prstGeom prst="rect"/>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7781925" y="87715725"/>
          <a:ext cx="295275" cy="2143125"/>
        </a:xfrm>
        <a:prstGeom prst="rect"/>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9403675" y="100174425"/>
          <a:ext cx="295275" cy="1990725"/>
        </a:xfrm>
        <a:prstGeom prst="rect"/>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914525" y="103946325"/>
          <a:ext cx="295275" cy="2333625"/>
        </a:xfrm>
        <a:prstGeom prst="rect"/>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7489150" y="83334225"/>
          <a:ext cx="295275" cy="2628900"/>
        </a:xfrm>
        <a:prstGeom prst="rect"/>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1925300" y="91925775"/>
          <a:ext cx="295275" cy="2333625"/>
        </a:xfrm>
        <a:prstGeom prst="rect"/>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67400" y="74485500"/>
          <a:ext cx="295275" cy="2133600"/>
        </a:xfrm>
        <a:prstGeom prst="rect"/>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0010775" y="103946325"/>
          <a:ext cx="295275" cy="2333625"/>
        </a:xfrm>
        <a:prstGeom prst="rect"/>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0010775" y="74485500"/>
          <a:ext cx="295275" cy="2133600"/>
        </a:xfrm>
        <a:prstGeom prst="rect"/>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3839825" y="103946325"/>
          <a:ext cx="295275" cy="2333625"/>
        </a:xfrm>
        <a:prstGeom prst="rect"/>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7781925" y="74485500"/>
          <a:ext cx="295275" cy="2133600"/>
        </a:xfrm>
        <a:prstGeom prst="rect"/>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1925300" y="74485500"/>
          <a:ext cx="295275" cy="2133600"/>
        </a:xfrm>
        <a:prstGeom prst="rect"/>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3839825" y="74485500"/>
          <a:ext cx="295275" cy="2133600"/>
        </a:xfrm>
        <a:prstGeom prst="rect"/>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3002875" y="78047850"/>
          <a:ext cx="295275" cy="3209925"/>
        </a:xfrm>
        <a:prstGeom prst="rect"/>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5754350" y="108184950"/>
          <a:ext cx="295275" cy="2028825"/>
        </a:xfrm>
        <a:prstGeom prst="rect"/>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3849350" y="111128175"/>
          <a:ext cx="295275" cy="2590800"/>
        </a:xfrm>
        <a:prstGeom prst="rect"/>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7781925" y="111147225"/>
          <a:ext cx="295275" cy="2438400"/>
        </a:xfrm>
        <a:prstGeom prst="rect"/>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0067925" y="111175800"/>
          <a:ext cx="295275" cy="2390775"/>
        </a:xfrm>
        <a:prstGeom prst="rect"/>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0164425" y="70142100"/>
          <a:ext cx="276225" cy="2105025"/>
        </a:xfrm>
        <a:prstGeom prst="rect"/>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5773400" y="91116150"/>
          <a:ext cx="285750" cy="3209925"/>
        </a:xfrm>
        <a:prstGeom prst="rect"/>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3829050" y="119300625"/>
          <a:ext cx="295275" cy="3524250"/>
        </a:xfrm>
        <a:prstGeom prst="rect"/>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95975" y="119424450"/>
          <a:ext cx="285750" cy="2619375"/>
        </a:xfrm>
        <a:prstGeom prst="rect"/>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0164425" y="99307650"/>
          <a:ext cx="295275" cy="3238500"/>
        </a:xfrm>
        <a:prstGeom prst="rect"/>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8078450" y="61140975"/>
          <a:ext cx="295275" cy="2838450"/>
        </a:xfrm>
        <a:prstGeom prst="rect"/>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7489150" y="103203375"/>
          <a:ext cx="295275" cy="2162175"/>
        </a:xfrm>
        <a:prstGeom prst="rect"/>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5782925" y="61045725"/>
          <a:ext cx="295275" cy="3686175"/>
        </a:xfrm>
        <a:prstGeom prst="rect"/>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5754350" y="95516700"/>
          <a:ext cx="295275" cy="3286125"/>
        </a:xfrm>
        <a:prstGeom prst="rect"/>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8059400" y="95592900"/>
          <a:ext cx="295275" cy="3133725"/>
        </a:xfrm>
        <a:prstGeom prst="rect"/>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3829050" y="99212400"/>
          <a:ext cx="295275" cy="3429000"/>
        </a:xfrm>
        <a:prstGeom prst="rect"/>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67400" y="100193475"/>
          <a:ext cx="295275" cy="1990725"/>
        </a:xfrm>
        <a:prstGeom prst="rect"/>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1925300" y="111147225"/>
          <a:ext cx="295275" cy="3124200"/>
        </a:xfrm>
        <a:prstGeom prst="rect"/>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1963400" y="107318175"/>
          <a:ext cx="295275" cy="2181225"/>
        </a:xfrm>
        <a:prstGeom prst="rect"/>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8049875" y="92040075"/>
          <a:ext cx="295275" cy="3019425"/>
        </a:xfrm>
        <a:prstGeom prst="rect"/>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3002875" y="70980300"/>
          <a:ext cx="295275" cy="1457325"/>
        </a:xfrm>
        <a:prstGeom prst="rect"/>
      </xdr:spPr>
    </xdr:pic>
    <xdr:clientData/>
  </xdr:twoCellAnchor>
  <xdr:twoCellAnchor>
    <xdr:from>
      <xdr:col>17</xdr:col>
      <xdr:colOff>0</xdr:colOff>
      <xdr:row>265</xdr:row>
      <xdr:rowOff>57150</xdr:rowOff>
    </xdr:from>
    <xdr:to>
      <xdr:col>18</xdr:col>
      <xdr:colOff>0</xdr:colOff>
      <xdr:row>266</xdr:row>
      <xdr:rowOff>190500</xdr:rowOff>
    </xdr:to>
    <xdr:sp>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6878300" y="130130550"/>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265</xdr:row>
      <xdr:rowOff>57150</xdr:rowOff>
    </xdr:from>
    <xdr:to>
      <xdr:col>18</xdr:col>
      <xdr:colOff>0</xdr:colOff>
      <xdr:row>266</xdr:row>
      <xdr:rowOff>190500</xdr:rowOff>
    </xdr:to>
    <xdr:sp>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6878300" y="130130550"/>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297</xdr:row>
      <xdr:rowOff>57150</xdr:rowOff>
    </xdr:from>
    <xdr:to>
      <xdr:col>26</xdr:col>
      <xdr:colOff>0</xdr:colOff>
      <xdr:row>298</xdr:row>
      <xdr:rowOff>190500</xdr:rowOff>
    </xdr:to>
    <xdr:sp>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6317575" y="1448276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297</xdr:row>
      <xdr:rowOff>57150</xdr:rowOff>
    </xdr:from>
    <xdr:to>
      <xdr:col>26</xdr:col>
      <xdr:colOff>0</xdr:colOff>
      <xdr:row>298</xdr:row>
      <xdr:rowOff>190500</xdr:rowOff>
    </xdr:to>
    <xdr:sp>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6317575" y="14482762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297</xdr:row>
      <xdr:rowOff>57150</xdr:rowOff>
    </xdr:from>
    <xdr:to>
      <xdr:col>26</xdr:col>
      <xdr:colOff>0</xdr:colOff>
      <xdr:row>298</xdr:row>
      <xdr:rowOff>190500</xdr:rowOff>
    </xdr:to>
    <xdr:sp>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6317575" y="14482762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22</xdr:col>
      <xdr:colOff>4954</xdr:colOff>
      <xdr:row>257</xdr:row>
      <xdr:rowOff>31562</xdr:rowOff>
    </xdr:from>
    <xdr:to>
      <xdr:col>23</xdr:col>
      <xdr:colOff>4954</xdr:colOff>
      <xdr:row>259</xdr:row>
      <xdr:rowOff>51867</xdr:rowOff>
    </xdr:to>
    <xdr:sp>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5">
          <a:off x="23012400" y="126339600"/>
          <a:ext cx="1276350" cy="647700"/>
        </a:xfrm>
        <a:custGeom>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rect l="T18" t="T19" r="T20" b="T21"/>
          <a:pathLst>
            <a:path h="355879" w="59313">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3839825" y="91182825"/>
          <a:ext cx="295275" cy="3086100"/>
        </a:xfrm>
        <a:prstGeom prst="rect"/>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7489150" y="99412425"/>
          <a:ext cx="295275" cy="2790825"/>
        </a:xfrm>
        <a:prstGeom prst="rect"/>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r:embed="rId1"/>
        <a:stretch>
          <a:fillRect/>
        </a:stretch>
      </xdr:blipFill>
      <xdr:spPr bwMode="auto">
        <a:xfrm>
          <a:off x="2085975" y="38881050"/>
          <a:ext cx="381000" cy="1209675"/>
        </a:xfrm>
        <a:prstGeom prst="rect"/>
        <a:noFill/>
        <a:ln w="9525">
          <a:noFill/>
          <a:miter lim="800000"/>
        </a:ln>
      </xdr:spPr>
    </xdr:pic>
    <xdr:clientData/>
  </xdr:twoCellAnchor>
  <xdr:twoCellAnchor>
    <xdr:from>
      <xdr:col>11</xdr:col>
      <xdr:colOff>0</xdr:colOff>
      <xdr:row>96</xdr:row>
      <xdr:rowOff>57150</xdr:rowOff>
    </xdr:from>
    <xdr:to>
      <xdr:col>12</xdr:col>
      <xdr:colOff>0</xdr:colOff>
      <xdr:row>97</xdr:row>
      <xdr:rowOff>190500</xdr:rowOff>
    </xdr:to>
    <xdr:sp>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0753725" y="47386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10</xdr:col>
      <xdr:colOff>177799</xdr:colOff>
      <xdr:row>111</xdr:row>
      <xdr:rowOff>304802</xdr:rowOff>
    </xdr:from>
    <xdr:to>
      <xdr:col>10</xdr:col>
      <xdr:colOff>641348</xdr:colOff>
      <xdr:row>114</xdr:row>
      <xdr:rowOff>367847</xdr:rowOff>
    </xdr:to>
    <xdr:sp>
      <xdr:nvSpPr>
        <xdr:cNvPr id="1137" name="Equals 2636">
          <a:extLst>
            <a:ext uri="{FF2B5EF4-FFF2-40B4-BE49-F238E27FC236}">
              <a16:creationId xmlns:a16="http://schemas.microsoft.com/office/drawing/2014/main" id="{15809e29-22e6-4205-a094-2042ebca7d2f}"/>
            </a:ext>
          </a:extLst>
        </xdr:cNvPr>
        <xdr:cNvSpPr/>
      </xdr:nvSpPr>
      <xdr:spPr>
        <a:xfrm rot="5400000">
          <a:off x="10191750" y="55511700"/>
          <a:ext cx="466725" cy="1504950"/>
        </a:xfrm>
        <a:prstGeom prst="mathEqual"/>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xdr:nvSpPr>
        <xdr:cNvPr id="1138" name="Equals 2636">
          <a:extLst>
            <a:ext uri="{FF2B5EF4-FFF2-40B4-BE49-F238E27FC236}">
              <a16:creationId xmlns:a16="http://schemas.microsoft.com/office/drawing/2014/main" id="{942041e0-155d-48d1-a9be-79f95d3c041c}"/>
            </a:ext>
          </a:extLst>
        </xdr:cNvPr>
        <xdr:cNvSpPr/>
      </xdr:nvSpPr>
      <xdr:spPr>
        <a:xfrm rot="5400000">
          <a:off x="25660350" y="59874150"/>
          <a:ext cx="514350" cy="1209675"/>
        </a:xfrm>
        <a:prstGeom prst="mathEqual"/>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xdr:nvSpPr>
        <xdr:cNvPr id="1139" name="Block Arc 1138">
          <a:extLst>
            <a:ext uri="{FF2B5EF4-FFF2-40B4-BE49-F238E27FC236}">
              <a16:creationId xmlns:a16="http://schemas.microsoft.com/office/drawing/2014/main" id="{0e2598c1-e5de-4d1c-8125-bba54ab7da4e}"/>
            </a:ext>
          </a:extLst>
        </xdr:cNvPr>
        <xdr:cNvSpPr/>
      </xdr:nvSpPr>
      <xdr:spPr>
        <a:xfrm>
          <a:off x="15754350" y="144999075"/>
          <a:ext cx="1171575" cy="552450"/>
        </a:xfrm>
        <a:prstGeom prst="blockArc"/>
        <a:solidFill>
          <a:srgbClr val="00B0F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xdr:nvSpPr>
        <xdr:cNvPr id="1140" name="Equals 2636">
          <a:extLst>
            <a:ext uri="{FF2B5EF4-FFF2-40B4-BE49-F238E27FC236}">
              <a16:creationId xmlns:a16="http://schemas.microsoft.com/office/drawing/2014/main" id="{93eea22a-5fbc-4a4d-b3e8-885a2fb47d4e}"/>
            </a:ext>
          </a:extLst>
        </xdr:cNvPr>
        <xdr:cNvSpPr/>
      </xdr:nvSpPr>
      <xdr:spPr>
        <a:xfrm rot="5400000">
          <a:off x="29565600" y="122405775"/>
          <a:ext cx="561975" cy="1390650"/>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xdr:nvSpPr>
        <xdr:cNvPr id="1141" name="Equals 2636">
          <a:extLst>
            <a:ext uri="{FF2B5EF4-FFF2-40B4-BE49-F238E27FC236}">
              <a16:creationId xmlns:a16="http://schemas.microsoft.com/office/drawing/2014/main" id="{dd509b4b-d044-4aab-a9ef-b0cd041d46a0}"/>
            </a:ext>
          </a:extLst>
        </xdr:cNvPr>
        <xdr:cNvSpPr/>
      </xdr:nvSpPr>
      <xdr:spPr>
        <a:xfrm rot="5400000">
          <a:off x="10229850" y="98164650"/>
          <a:ext cx="495300" cy="1047750"/>
        </a:xfrm>
        <a:prstGeom prst="mathEqual"/>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xdr:nvSpPr>
        <xdr:cNvPr id="1142" name="Block Arc 1141">
          <a:extLst>
            <a:ext uri="{FF2B5EF4-FFF2-40B4-BE49-F238E27FC236}">
              <a16:creationId xmlns:a16="http://schemas.microsoft.com/office/drawing/2014/main" id="{1a83031e-5936-43a8-ae55-9d1d70273ac7}"/>
            </a:ext>
          </a:extLst>
        </xdr:cNvPr>
        <xdr:cNvSpPr/>
      </xdr:nvSpPr>
      <xdr:spPr>
        <a:xfrm>
          <a:off x="7562850" y="130311525"/>
          <a:ext cx="990600" cy="552450"/>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xdr:nvSpPr>
        <xdr:cNvPr id="1143" name="Block Arc 1142">
          <a:extLst>
            <a:ext uri="{FF2B5EF4-FFF2-40B4-BE49-F238E27FC236}">
              <a16:creationId xmlns:a16="http://schemas.microsoft.com/office/drawing/2014/main" id="{1e2bcf92-f3e5-4fa7-81af-bbdf712ae8cd}"/>
            </a:ext>
          </a:extLst>
        </xdr:cNvPr>
        <xdr:cNvSpPr/>
      </xdr:nvSpPr>
      <xdr:spPr>
        <a:xfrm>
          <a:off x="23002875" y="106413300"/>
          <a:ext cx="1323975" cy="552450"/>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xdr:nvSpPr>
        <xdr:cNvPr id="1144" name="Block Arc 1143">
          <a:extLst>
            <a:ext uri="{FF2B5EF4-FFF2-40B4-BE49-F238E27FC236}">
              <a16:creationId xmlns:a16="http://schemas.microsoft.com/office/drawing/2014/main" id="{dbed475c-909d-455d-8229-13faf46f3329}"/>
            </a:ext>
          </a:extLst>
        </xdr:cNvPr>
        <xdr:cNvSpPr/>
      </xdr:nvSpPr>
      <xdr:spPr>
        <a:xfrm>
          <a:off x="5934075" y="106270425"/>
          <a:ext cx="790575" cy="523875"/>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xdr:nvSpPr>
        <xdr:cNvPr id="1145" name="Equals 2636">
          <a:extLst>
            <a:ext uri="{FF2B5EF4-FFF2-40B4-BE49-F238E27FC236}">
              <a16:creationId xmlns:a16="http://schemas.microsoft.com/office/drawing/2014/main" id="{9182d36b-1828-48bd-b288-707c4c1c7870}"/>
            </a:ext>
          </a:extLst>
        </xdr:cNvPr>
        <xdr:cNvSpPr/>
      </xdr:nvSpPr>
      <xdr:spPr>
        <a:xfrm rot="5400000">
          <a:off x="20307300" y="76923900"/>
          <a:ext cx="495300" cy="895350"/>
        </a:xfrm>
        <a:prstGeom prst="mathEqual"/>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29632275" y="144437100"/>
          <a:ext cx="666750" cy="1076325"/>
          <a:chOff x="5424645" y="49113913"/>
          <a:chExt cx="313716" cy="343844"/>
        </a:xfrm>
      </xdr:grpSpPr>
      <xdr:cxnSp>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noFill/>
          <a:ln w="76200" algn="ctr">
            <a:solidFill>
              <a:srgbClr val="00003E"/>
            </a:solidFill>
            <a:round/>
          </a:ln>
        </xdr:spPr>
      </xdr:cxnSp>
      <xdr:cxnSp>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noFill/>
          <a:ln w="76200" algn="ctr">
            <a:solidFill>
              <a:srgbClr val="00003E"/>
            </a:solidFill>
            <a:round/>
          </a:ln>
        </xdr:spPr>
      </xdr:cxnSp>
      <xdr:cxnSp>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noFill/>
          <a:ln w="76200" algn="ctr">
            <a:solidFill>
              <a:srgbClr val="00003E"/>
            </a:solidFill>
            <a:round/>
          </a:ln>
        </xdr:spPr>
      </xdr:cxnSp>
      <xdr:cxnSp>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noFill/>
          <a:ln w="76200" algn="ctr">
            <a:solidFill>
              <a:srgbClr val="00003E"/>
            </a:solidFill>
            <a:round/>
          </a:ln>
        </xdr:spPr>
      </xdr:cxnSp>
      <xdr:cxnSp>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noFill/>
          <a:ln w="76200" algn="ctr">
            <a:solidFill>
              <a:srgbClr val="00003E"/>
            </a:solidFill>
            <a:round/>
          </a:ln>
        </xdr:spPr>
      </xdr:cxnSp>
      <xdr:cxnSp>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noFill/>
          <a:ln w="76200" algn="ctr">
            <a:solidFill>
              <a:srgbClr val="00003E"/>
            </a:solidFill>
            <a:round/>
          </a:ln>
        </xdr:spPr>
      </xdr:cxnSp>
      <xdr:cxnSp>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noFill/>
          <a:ln w="76200" algn="ctr">
            <a:solidFill>
              <a:srgbClr val="00003E"/>
            </a:solidFill>
            <a:round/>
          </a:ln>
        </xdr:spPr>
      </xdr:cxnSp>
    </xdr:grpSp>
    <xdr:clientData/>
  </xdr:twoCellAnchor>
  <xdr:twoCellAnchor>
    <xdr:from>
      <xdr:col>12</xdr:col>
      <xdr:colOff>0</xdr:colOff>
      <xdr:row>96</xdr:row>
      <xdr:rowOff>0</xdr:rowOff>
    </xdr:from>
    <xdr:to>
      <xdr:col>13</xdr:col>
      <xdr:colOff>50800</xdr:colOff>
      <xdr:row>97</xdr:row>
      <xdr:rowOff>140656</xdr:rowOff>
    </xdr:to>
    <xdr:sp>
      <xdr:nvSpPr>
        <xdr:cNvPr id="1154" name="Block Arc 1153">
          <a:extLst>
            <a:ext uri="{FF2B5EF4-FFF2-40B4-BE49-F238E27FC236}">
              <a16:creationId xmlns:a16="http://schemas.microsoft.com/office/drawing/2014/main" id="{84bb0aef-5b37-492c-acc5-6cc580caa87e}"/>
            </a:ext>
          </a:extLst>
        </xdr:cNvPr>
        <xdr:cNvSpPr/>
      </xdr:nvSpPr>
      <xdr:spPr>
        <a:xfrm>
          <a:off x="11925300" y="47329725"/>
          <a:ext cx="790575" cy="561975"/>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r:embed="rId1"/>
        <a:stretch>
          <a:fillRect/>
        </a:stretch>
      </xdr:blipFill>
      <xdr:spPr bwMode="auto">
        <a:xfrm>
          <a:off x="18202275" y="137045700"/>
          <a:ext cx="476250" cy="1181100"/>
        </a:xfrm>
        <a:prstGeom prst="rect"/>
        <a:noFill/>
        <a:ln w="9525">
          <a:noFill/>
          <a:miter lim="800000"/>
        </a:ln>
      </xdr:spPr>
    </xdr:pic>
    <xdr:clientData/>
  </xdr:twoCellAnchor>
  <xdr:twoCellAnchor>
    <xdr:from>
      <xdr:col>28</xdr:col>
      <xdr:colOff>0</xdr:colOff>
      <xdr:row>79</xdr:row>
      <xdr:rowOff>0</xdr:rowOff>
    </xdr:from>
    <xdr:to>
      <xdr:col>29</xdr:col>
      <xdr:colOff>50800</xdr:colOff>
      <xdr:row>80</xdr:row>
      <xdr:rowOff>140656</xdr:rowOff>
    </xdr:to>
    <xdr:sp>
      <xdr:nvSpPr>
        <xdr:cNvPr id="1156" name="Block Arc 1155">
          <a:extLst>
            <a:ext uri="{FF2B5EF4-FFF2-40B4-BE49-F238E27FC236}">
              <a16:creationId xmlns:a16="http://schemas.microsoft.com/office/drawing/2014/main" id="{58742c49-557d-47f7-8be2-75f6ef1cd600}"/>
            </a:ext>
          </a:extLst>
        </xdr:cNvPr>
        <xdr:cNvSpPr/>
      </xdr:nvSpPr>
      <xdr:spPr>
        <a:xfrm>
          <a:off x="29403675" y="39500175"/>
          <a:ext cx="942975" cy="561975"/>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0013275" y="2790825"/>
          <a:ext cx="676275" cy="1666875"/>
          <a:chOff x="5424645" y="49113913"/>
          <a:chExt cx="313716" cy="343844"/>
        </a:xfrm>
      </xdr:grpSpPr>
      <xdr:cxnSp>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noFill/>
          <a:ln w="76200" algn="ctr">
            <a:solidFill>
              <a:srgbClr val="00003E"/>
            </a:solidFill>
            <a:round/>
          </a:ln>
        </xdr:spPr>
      </xdr:cxnSp>
      <xdr:cxnSp>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noFill/>
          <a:ln w="76200" algn="ctr">
            <a:solidFill>
              <a:srgbClr val="00003E"/>
            </a:solidFill>
            <a:round/>
          </a:ln>
        </xdr:spPr>
      </xdr:cxnSp>
      <xdr:cxnSp>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noFill/>
          <a:ln w="76200" algn="ctr">
            <a:solidFill>
              <a:srgbClr val="00003E"/>
            </a:solidFill>
            <a:round/>
          </a:ln>
        </xdr:spPr>
      </xdr:cxnSp>
      <xdr:cxnSp>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noFill/>
          <a:ln w="76200" algn="ctr">
            <a:solidFill>
              <a:srgbClr val="00003E"/>
            </a:solidFill>
            <a:round/>
          </a:ln>
        </xdr:spPr>
      </xdr:cxnSp>
      <xdr:cxnSp>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noFill/>
          <a:ln w="76200" algn="ctr">
            <a:solidFill>
              <a:srgbClr val="00003E"/>
            </a:solidFill>
            <a:round/>
          </a:ln>
        </xdr:spPr>
      </xdr:cxnSp>
      <xdr:cxnSp>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noFill/>
          <a:ln w="76200" algn="ctr">
            <a:solidFill>
              <a:srgbClr val="00003E"/>
            </a:solidFill>
            <a:round/>
          </a:ln>
        </xdr:spPr>
      </xdr:cxnSp>
      <xdr:cxnSp>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noFill/>
          <a:ln w="76200" algn="ctr">
            <a:solidFill>
              <a:srgbClr val="00003E"/>
            </a:solidFill>
            <a:round/>
          </a:ln>
        </xdr:spPr>
      </xdr:cxnSp>
    </xdr:grpSp>
    <xdr:clientData/>
  </xdr:twoCellAnchor>
  <xdr:twoCellAnchor>
    <xdr:from>
      <xdr:col>17</xdr:col>
      <xdr:colOff>0</xdr:colOff>
      <xdr:row>14</xdr:row>
      <xdr:rowOff>0</xdr:rowOff>
    </xdr:from>
    <xdr:to>
      <xdr:col>18</xdr:col>
      <xdr:colOff>50800</xdr:colOff>
      <xdr:row>15</xdr:row>
      <xdr:rowOff>251781</xdr:rowOff>
    </xdr:to>
    <xdr:sp>
      <xdr:nvSpPr>
        <xdr:cNvPr id="1165" name="Block Arc 1164">
          <a:extLst>
            <a:ext uri="{FF2B5EF4-FFF2-40B4-BE49-F238E27FC236}">
              <a16:creationId xmlns:a16="http://schemas.microsoft.com/office/drawing/2014/main" id="{c64a662e-88f4-4efb-8480-95ef87ef0bb8}"/>
            </a:ext>
          </a:extLst>
        </xdr:cNvPr>
        <xdr:cNvSpPr/>
      </xdr:nvSpPr>
      <xdr:spPr>
        <a:xfrm>
          <a:off x="16878300" y="6305550"/>
          <a:ext cx="1219200" cy="752475"/>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xdr:nvSpPr>
        <xdr:cNvPr id="1166" name="Equals 2636">
          <a:extLst>
            <a:ext uri="{FF2B5EF4-FFF2-40B4-BE49-F238E27FC236}">
              <a16:creationId xmlns:a16="http://schemas.microsoft.com/office/drawing/2014/main" id="{802cd09f-576c-4707-ad3e-9864236814a5}"/>
            </a:ext>
          </a:extLst>
        </xdr:cNvPr>
        <xdr:cNvSpPr/>
      </xdr:nvSpPr>
      <xdr:spPr>
        <a:xfrm rot="5400000">
          <a:off x="26317575" y="5391150"/>
          <a:ext cx="485775" cy="1485900"/>
        </a:xfrm>
        <a:prstGeom prst="mathEqual"/>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xdr:nvSpPr>
        <xdr:cNvPr id="1167" name="Equals 2636">
          <a:extLst>
            <a:ext uri="{FF2B5EF4-FFF2-40B4-BE49-F238E27FC236}">
              <a16:creationId xmlns:a16="http://schemas.microsoft.com/office/drawing/2014/main" id="{7090bb83-961e-4906-981b-bac28d040180}"/>
            </a:ext>
          </a:extLst>
        </xdr:cNvPr>
        <xdr:cNvSpPr/>
      </xdr:nvSpPr>
      <xdr:spPr>
        <a:xfrm rot="5400000">
          <a:off x="27660600" y="5362575"/>
          <a:ext cx="419100" cy="1552575"/>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7781925" y="143075025"/>
          <a:ext cx="295275" cy="2409825"/>
        </a:xfrm>
        <a:prstGeom prst="rect"/>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3002875" y="100431600"/>
          <a:ext cx="295275" cy="2400300"/>
        </a:xfrm>
        <a:prstGeom prst="rect"/>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0010775" y="142160625"/>
          <a:ext cx="295275" cy="3181350"/>
        </a:xfrm>
        <a:prstGeom prst="rect"/>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3839825" y="83448525"/>
          <a:ext cx="295275" cy="3086100"/>
        </a:xfrm>
        <a:prstGeom prst="rect"/>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67400" y="83334225"/>
          <a:ext cx="295275" cy="2628900"/>
        </a:xfrm>
        <a:prstGeom prst="rect"/>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5450800" y="142046325"/>
          <a:ext cx="295275" cy="3295650"/>
        </a:xfrm>
        <a:prstGeom prst="rect"/>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8049875" y="100288725"/>
          <a:ext cx="295275" cy="2476500"/>
        </a:xfrm>
        <a:prstGeom prst="rect"/>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0010775" y="116128800"/>
          <a:ext cx="295275" cy="2619375"/>
        </a:xfrm>
        <a:prstGeom prst="rect"/>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914525" y="142979775"/>
          <a:ext cx="295275" cy="2390775"/>
        </a:xfrm>
        <a:prstGeom prst="rect"/>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3829050" y="143122650"/>
          <a:ext cx="295275" cy="2419350"/>
        </a:xfrm>
        <a:prstGeom prst="rect"/>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14525" y="132245100"/>
          <a:ext cx="228600" cy="114300"/>
          <a:chOff x="5475762" y="47760700"/>
          <a:chExt cx="314325" cy="230209"/>
        </a:xfrm>
      </xdr:grpSpPr>
      <xdr:cxnSp>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5754350" y="100383975"/>
          <a:ext cx="295275" cy="1704975"/>
        </a:xfrm>
        <a:prstGeom prst="rect"/>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9403675" y="139350750"/>
          <a:ext cx="295275" cy="1323975"/>
        </a:xfrm>
        <a:prstGeom prst="rect"/>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0010775" y="120329325"/>
          <a:ext cx="295275" cy="1781175"/>
        </a:xfrm>
        <a:prstGeom prst="rect"/>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914525" y="120215025"/>
          <a:ext cx="295275" cy="1781175"/>
        </a:xfrm>
        <a:prstGeom prst="rect"/>
      </xdr:spPr>
    </xdr:pic>
    <xdr:clientData/>
  </xdr:twoCellAnchor>
  <xdr:twoCellAnchor>
    <xdr:from>
      <xdr:col>5</xdr:col>
      <xdr:colOff>0</xdr:colOff>
      <xdr:row>79</xdr:row>
      <xdr:rowOff>57150</xdr:rowOff>
    </xdr:from>
    <xdr:to>
      <xdr:col>6</xdr:col>
      <xdr:colOff>0</xdr:colOff>
      <xdr:row>80</xdr:row>
      <xdr:rowOff>190500</xdr:rowOff>
    </xdr:to>
    <xdr:sp>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695825" y="39557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79</xdr:row>
      <xdr:rowOff>57150</xdr:rowOff>
    </xdr:from>
    <xdr:to>
      <xdr:col>10</xdr:col>
      <xdr:colOff>0</xdr:colOff>
      <xdr:row>80</xdr:row>
      <xdr:rowOff>190500</xdr:rowOff>
    </xdr:to>
    <xdr:sp>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8839200" y="3955732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87</xdr:row>
      <xdr:rowOff>57150</xdr:rowOff>
    </xdr:from>
    <xdr:to>
      <xdr:col>6</xdr:col>
      <xdr:colOff>0</xdr:colOff>
      <xdr:row>88</xdr:row>
      <xdr:rowOff>190500</xdr:rowOff>
    </xdr:to>
    <xdr:sp>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695825" y="434244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96</xdr:row>
      <xdr:rowOff>57150</xdr:rowOff>
    </xdr:from>
    <xdr:to>
      <xdr:col>24</xdr:col>
      <xdr:colOff>0</xdr:colOff>
      <xdr:row>97</xdr:row>
      <xdr:rowOff>190500</xdr:rowOff>
    </xdr:to>
    <xdr:sp>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4279225" y="473868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96</xdr:row>
      <xdr:rowOff>57150</xdr:rowOff>
    </xdr:from>
    <xdr:to>
      <xdr:col>24</xdr:col>
      <xdr:colOff>0</xdr:colOff>
      <xdr:row>97</xdr:row>
      <xdr:rowOff>190500</xdr:rowOff>
    </xdr:to>
    <xdr:sp>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4279225" y="47386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96</xdr:row>
      <xdr:rowOff>57150</xdr:rowOff>
    </xdr:from>
    <xdr:to>
      <xdr:col>24</xdr:col>
      <xdr:colOff>0</xdr:colOff>
      <xdr:row>97</xdr:row>
      <xdr:rowOff>190500</xdr:rowOff>
    </xdr:to>
    <xdr:sp>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4279225" y="47386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96</xdr:row>
      <xdr:rowOff>57150</xdr:rowOff>
    </xdr:from>
    <xdr:to>
      <xdr:col>26</xdr:col>
      <xdr:colOff>0</xdr:colOff>
      <xdr:row>97</xdr:row>
      <xdr:rowOff>190500</xdr:rowOff>
    </xdr:to>
    <xdr:sp>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6317575" y="47386875"/>
          <a:ext cx="1171575" cy="5524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96</xdr:row>
      <xdr:rowOff>57150</xdr:rowOff>
    </xdr:from>
    <xdr:to>
      <xdr:col>26</xdr:col>
      <xdr:colOff>0</xdr:colOff>
      <xdr:row>97</xdr:row>
      <xdr:rowOff>190500</xdr:rowOff>
    </xdr:to>
    <xdr:sp>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6317575" y="47386875"/>
          <a:ext cx="1171575" cy="5524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96</xdr:row>
      <xdr:rowOff>57150</xdr:rowOff>
    </xdr:from>
    <xdr:to>
      <xdr:col>26</xdr:col>
      <xdr:colOff>0</xdr:colOff>
      <xdr:row>97</xdr:row>
      <xdr:rowOff>190500</xdr:rowOff>
    </xdr:to>
    <xdr:sp>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6317575" y="47386875"/>
          <a:ext cx="1171575" cy="552450"/>
        </a:xfrm>
        <a:prstGeom prst="triangle">
          <a:avLst>
            <a:gd name="adj" fmla="val 50000"/>
          </a:avLst>
        </a:prstGeom>
        <a:solidFill>
          <a:schemeClr val="bg1"/>
        </a:solidFill>
        <a:ln w="9525">
          <a:solidFill>
            <a:srgbClr val="000000"/>
          </a:solidFill>
          <a:miter lim="800000"/>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3829050" y="83334225"/>
          <a:ext cx="295275" cy="2628900"/>
        </a:xfrm>
        <a:prstGeom prst="rect"/>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7489150" y="128225550"/>
          <a:ext cx="295275" cy="1466850"/>
        </a:xfrm>
        <a:prstGeom prst="rect"/>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7489150" y="112014000"/>
          <a:ext cx="295275" cy="1457325"/>
        </a:xfrm>
        <a:prstGeom prst="rect"/>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7781925" y="115147725"/>
          <a:ext cx="295275" cy="2505075"/>
        </a:xfrm>
        <a:prstGeom prst="rect"/>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3002875" y="107346750"/>
          <a:ext cx="295275" cy="2152650"/>
        </a:xfrm>
        <a:prstGeom prst="rect"/>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914525" y="115300125"/>
          <a:ext cx="295275" cy="2419350"/>
        </a:xfrm>
        <a:prstGeom prst="rect"/>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0164425" y="128225550"/>
          <a:ext cx="295275" cy="1543050"/>
        </a:xfrm>
        <a:prstGeom prst="rect"/>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5754350" y="104374950"/>
          <a:ext cx="295275" cy="2314575"/>
        </a:xfrm>
        <a:prstGeom prst="rect"/>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67400" y="87972900"/>
          <a:ext cx="295275" cy="1895475"/>
        </a:xfrm>
        <a:prstGeom prst="rect"/>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8049875" y="115252500"/>
          <a:ext cx="295275" cy="2466975"/>
        </a:xfrm>
        <a:prstGeom prst="rect"/>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7489150" y="92211525"/>
          <a:ext cx="295275" cy="2047875"/>
        </a:xfrm>
        <a:prstGeom prst="rect"/>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67400" y="104108250"/>
          <a:ext cx="295275" cy="2162175"/>
        </a:xfrm>
        <a:prstGeom prst="rect"/>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7781925" y="104070150"/>
          <a:ext cx="295275" cy="2162175"/>
        </a:xfrm>
        <a:prstGeom prst="rect"/>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3002875" y="128206500"/>
          <a:ext cx="295275" cy="1543050"/>
        </a:xfrm>
        <a:prstGeom prst="rect"/>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5450800" y="108089700"/>
          <a:ext cx="295275" cy="1409700"/>
        </a:xfrm>
        <a:prstGeom prst="rect"/>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0164425" y="124691775"/>
          <a:ext cx="295275" cy="1295400"/>
        </a:xfrm>
        <a:prstGeom prst="rect"/>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3040975" y="124634625"/>
          <a:ext cx="295275" cy="1362075"/>
        </a:xfrm>
        <a:prstGeom prst="rect"/>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8049875" y="139331700"/>
          <a:ext cx="295275" cy="1400175"/>
        </a:xfrm>
        <a:prstGeom prst="rect"/>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3829050" y="116062125"/>
          <a:ext cx="295275" cy="1657350"/>
        </a:xfrm>
        <a:prstGeom prst="rect"/>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3839825" y="139331700"/>
          <a:ext cx="295275" cy="1400175"/>
        </a:xfrm>
        <a:prstGeom prst="rect"/>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1925300" y="139331700"/>
          <a:ext cx="295275" cy="1400175"/>
        </a:xfrm>
        <a:prstGeom prst="rect"/>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7489150" y="139331700"/>
          <a:ext cx="295275" cy="1400175"/>
        </a:xfrm>
        <a:prstGeom prst="rect"/>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5754350" y="139331700"/>
          <a:ext cx="295275" cy="1400175"/>
        </a:xfrm>
        <a:prstGeom prst="rect"/>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0164425" y="139331700"/>
          <a:ext cx="295275" cy="1400175"/>
        </a:xfrm>
        <a:prstGeom prst="rect"/>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3002875" y="103946325"/>
          <a:ext cx="295275" cy="1495425"/>
        </a:xfrm>
        <a:prstGeom prst="rect"/>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3829050" y="139331700"/>
          <a:ext cx="295275" cy="1400175"/>
        </a:xfrm>
        <a:prstGeom prst="rect"/>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3839825" y="116062125"/>
          <a:ext cx="295275" cy="1657350"/>
        </a:xfrm>
        <a:prstGeom prst="rect"/>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3829050" y="128416050"/>
          <a:ext cx="295275" cy="1676400"/>
        </a:xfrm>
        <a:prstGeom prst="rect"/>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67400" y="128206500"/>
          <a:ext cx="295275" cy="1466850"/>
        </a:xfrm>
        <a:prstGeom prst="rect"/>
      </xdr:spPr>
    </xdr:pic>
    <xdr:clientData/>
  </xdr:twoCellAnchor>
  <xdr:twoCellAnchor>
    <xdr:from>
      <xdr:col>5</xdr:col>
      <xdr:colOff>0</xdr:colOff>
      <xdr:row>257</xdr:row>
      <xdr:rowOff>21167</xdr:rowOff>
    </xdr:from>
    <xdr:to>
      <xdr:col>6</xdr:col>
      <xdr:colOff>0</xdr:colOff>
      <xdr:row>258</xdr:row>
      <xdr:rowOff>154517</xdr:rowOff>
    </xdr:to>
    <xdr:sp>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695825" y="126330075"/>
          <a:ext cx="1171575" cy="552450"/>
        </a:xfrm>
        <a:prstGeom prst="triangle">
          <a:avLst>
            <a:gd name="adj" fmla="val 50000"/>
          </a:avLst>
        </a:prstGeom>
        <a:solidFill>
          <a:schemeClr val="bg1"/>
        </a:solidFill>
        <a:ln w="9525">
          <a:solidFill>
            <a:srgbClr val="000000"/>
          </a:solidFill>
          <a:miter lim="800000"/>
        </a:ln>
      </xdr:spPr>
    </xdr:sp>
    <xdr:clientData/>
  </xdr:twoCellAnchor>
  <xdr:oneCellAnchor>
    <xdr:from>
      <xdr:col>24</xdr:col>
      <xdr:colOff>0</xdr:colOff>
      <xdr:row>168</xdr:row>
      <xdr:rowOff>0</xdr:rowOff>
    </xdr:from>
    <xdr:ext cx="295275" cy="10001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5450800" y="83334225"/>
          <a:ext cx="295275" cy="1000125"/>
        </a:xfrm>
        <a:prstGeom prst="rect"/>
      </xdr:spPr>
    </xdr:pic>
    <xdr:clientData/>
  </xdr:oneCellAnchor>
  <xdr:oneCellAnchor>
    <xdr:from>
      <xdr:col>12</xdr:col>
      <xdr:colOff>0</xdr:colOff>
      <xdr:row>168</xdr:row>
      <xdr:rowOff>0</xdr:rowOff>
    </xdr:from>
    <xdr:ext cx="295275" cy="10001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1925300" y="83334225"/>
          <a:ext cx="295275" cy="1000125"/>
        </a:xfrm>
        <a:prstGeom prst="rect"/>
      </xdr:spPr>
    </xdr:pic>
    <xdr:clientData/>
  </xdr:oneCellAnchor>
  <xdr:oneCellAnchor>
    <xdr:from>
      <xdr:col>20</xdr:col>
      <xdr:colOff>0</xdr:colOff>
      <xdr:row>168</xdr:row>
      <xdr:rowOff>0</xdr:rowOff>
    </xdr:from>
    <xdr:ext cx="295275" cy="10001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0164425" y="83334225"/>
          <a:ext cx="295275" cy="1000125"/>
        </a:xfrm>
        <a:prstGeom prst="rect"/>
      </xdr:spPr>
    </xdr:pic>
    <xdr:clientData/>
  </xdr:oneCellAnchor>
  <xdr:oneCellAnchor>
    <xdr:from>
      <xdr:col>22</xdr:col>
      <xdr:colOff>0</xdr:colOff>
      <xdr:row>168</xdr:row>
      <xdr:rowOff>0</xdr:rowOff>
    </xdr:from>
    <xdr:ext cx="295275" cy="10001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3002875" y="83334225"/>
          <a:ext cx="295275" cy="1000125"/>
        </a:xfrm>
        <a:prstGeom prst="rect"/>
      </xdr:spPr>
    </xdr:pic>
    <xdr:clientData/>
  </xdr:oneCellAnchor>
  <xdr:oneCellAnchor>
    <xdr:from>
      <xdr:col>10</xdr:col>
      <xdr:colOff>114300</xdr:colOff>
      <xdr:row>168</xdr:row>
      <xdr:rowOff>0</xdr:rowOff>
    </xdr:from>
    <xdr:ext cx="295275" cy="10001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0125075" y="83334225"/>
          <a:ext cx="295275" cy="1000125"/>
        </a:xfrm>
        <a:prstGeom prst="rect"/>
      </xdr:spPr>
    </xdr:pic>
    <xdr:clientData/>
  </xdr:oneCellAnchor>
  <xdr:oneCellAnchor>
    <xdr:from>
      <xdr:col>26</xdr:col>
      <xdr:colOff>0</xdr:colOff>
      <xdr:row>168</xdr:row>
      <xdr:rowOff>0</xdr:rowOff>
    </xdr:from>
    <xdr:ext cx="295275" cy="10001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7489150" y="83334225"/>
          <a:ext cx="295275" cy="1000125"/>
        </a:xfrm>
        <a:prstGeom prst="rect"/>
      </xdr:spPr>
    </xdr:pic>
    <xdr:clientData/>
  </xdr:oneCellAnchor>
  <xdr:oneCellAnchor>
    <xdr:from>
      <xdr:col>14</xdr:col>
      <xdr:colOff>0</xdr:colOff>
      <xdr:row>168</xdr:row>
      <xdr:rowOff>114300</xdr:rowOff>
    </xdr:from>
    <xdr:ext cx="295275" cy="1247775"/>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3839825" y="83448525"/>
          <a:ext cx="295275" cy="1247775"/>
        </a:xfrm>
        <a:prstGeom prst="rect"/>
      </xdr:spPr>
    </xdr:pic>
    <xdr:clientData/>
  </xdr:oneCellAnchor>
  <xdr:oneCellAnchor>
    <xdr:from>
      <xdr:col>6</xdr:col>
      <xdr:colOff>0</xdr:colOff>
      <xdr:row>168</xdr:row>
      <xdr:rowOff>0</xdr:rowOff>
    </xdr:from>
    <xdr:ext cx="295275" cy="10001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67400" y="83334225"/>
          <a:ext cx="295275" cy="1000125"/>
        </a:xfrm>
        <a:prstGeom prst="rect"/>
      </xdr:spPr>
    </xdr:pic>
    <xdr:clientData/>
  </xdr:oneCellAnchor>
  <xdr:oneCellAnchor>
    <xdr:from>
      <xdr:col>4</xdr:col>
      <xdr:colOff>0</xdr:colOff>
      <xdr:row>168</xdr:row>
      <xdr:rowOff>0</xdr:rowOff>
    </xdr:from>
    <xdr:ext cx="295275" cy="10001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3829050" y="83334225"/>
          <a:ext cx="295275" cy="1000125"/>
        </a:xfrm>
        <a:prstGeom prst="rect"/>
      </xdr:spPr>
    </xdr:pic>
    <xdr:clientData/>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30</xdr:col>
      <xdr:colOff>0</xdr:colOff>
      <xdr:row>10</xdr:row>
      <xdr:rowOff>0</xdr:rowOff>
    </xdr:from>
    <xdr:to>
      <xdr:col>30</xdr:col>
      <xdr:colOff>104775</xdr:colOff>
      <xdr:row>11</xdr:row>
      <xdr:rowOff>164464</xdr:rowOff>
    </xdr:to>
    <xdr:sp>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173200" y="2428875"/>
          <a:ext cx="104775" cy="485775"/>
        </a:xfrm>
        <a:prstGeom prst="rect"/>
        <a:noFill/>
        <a:ln w="9525">
          <a:noFill/>
          <a:miter lim="800000"/>
        </a:ln>
      </xdr:spPr>
      <xdr:txBody>
        <a:bodyPr/>
        <a:p/>
      </xdr:txBody>
    </xdr:sp>
    <xdr:clientData/>
  </xdr:twoCellAnchor>
  <xdr:twoCellAnchor editAs="oneCell">
    <xdr:from>
      <xdr:col>8</xdr:col>
      <xdr:colOff>114300</xdr:colOff>
      <xdr:row>13</xdr:row>
      <xdr:rowOff>0</xdr:rowOff>
    </xdr:from>
    <xdr:to>
      <xdr:col>8</xdr:col>
      <xdr:colOff>219075</xdr:colOff>
      <xdr:row>13</xdr:row>
      <xdr:rowOff>171450</xdr:rowOff>
    </xdr:to>
    <xdr:sp>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81475" y="3171825"/>
          <a:ext cx="104775" cy="171450"/>
        </a:xfrm>
        <a:prstGeom prst="rect"/>
        <a:noFill/>
        <a:ln w="9525">
          <a:noFill/>
          <a:miter lim="800000"/>
        </a:ln>
      </xdr:spPr>
      <xdr:txBody>
        <a:bodyPr/>
        <a:p/>
      </xdr:txBody>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a:grpSpLocks/>
        </xdr:cNvGrpSpPr>
      </xdr:nvGrpSpPr>
      <xdr:grpSpPr>
        <a:xfrm>
          <a:off x="8924925" y="1057275"/>
          <a:ext cx="3457575" cy="2457450"/>
          <a:chOff x="10153650" y="1536195"/>
          <a:chExt cx="2552700" cy="2203955"/>
        </a:xfrm>
      </xdr:grpSpPr>
      <xdr:sp>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solidFill>
            <a:srgbClr val="000000"/>
          </a:solidFill>
          <a:ln w="9525">
            <a:solidFill>
              <a:srgbClr val="000000"/>
            </a:solidFill>
            <a:miter lim="800000"/>
          </a:ln>
        </xdr:spPr>
      </xdr:sp>
      <xdr:sp>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solidFill>
            <a:srgbClr val="000000"/>
          </a:solidFill>
          <a:ln w="9525">
            <a:solidFill>
              <a:srgbClr val="000000"/>
            </a:solidFill>
            <a:miter lim="800000"/>
          </a:ln>
        </xdr:spPr>
      </xdr:sp>
      <xdr:grpSp>
        <xdr:nvGrpSpPr>
          <xdr:cNvPr id="7" name="Group 6">
            <a:extLst>
              <a:ext uri="{FF2B5EF4-FFF2-40B4-BE49-F238E27FC236}">
                <a16:creationId xmlns:a16="http://schemas.microsoft.com/office/drawing/2014/main" id="{a17e2262-6f23-be13-af51-a788b58570e6}"/>
              </a:ext>
            </a:extLst>
          </xdr:cNvPr>
          <xdr:cNvGrpSpPr>
            <a:grpSpLocks/>
          </xdr:cNvGrpSpPr>
        </xdr:nvGrpSpPr>
        <xdr:grpSpPr>
          <a:xfrm>
            <a:off x="10153650" y="1536195"/>
            <a:ext cx="2552700" cy="2203955"/>
            <a:chOff x="10153650" y="1536195"/>
            <a:chExt cx="2552700" cy="2203955"/>
          </a:xfrm>
        </xdr:grpSpPr>
        <xdr:sp>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solidFill>
              <a:srgbClr val="92D050"/>
            </a:solidFill>
            <a:ln w="9525">
              <a:solidFill>
                <a:srgbClr val="000000"/>
              </a:solidFill>
              <a:miter lim="800000"/>
            </a:ln>
          </xdr:spPr>
          <xdr:txBody>
            <a:bodyPr/>
            <a:lstStyle/>
            <a:p>
              <a:endParaRPr lang="en-IN"/>
            </a:p>
          </xdr:txBody>
        </xdr:sp>
        <xdr:sp>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ln>
          </xdr:spPr>
          <xdr:txBody>
            <a:bodyPr/>
            <a:lstStyle/>
            <a:p>
              <a:endParaRPr lang="en-IN"/>
            </a:p>
          </xdr:txBody>
        </xdr:sp>
        <xdr:sp>
          <xdr:nvSpPr>
            <xdr:cNvPr id="10" name="Freeform 10695">
              <a:extLst>
                <a:ext uri="{FF2B5EF4-FFF2-40B4-BE49-F238E27FC236}">
                  <a16:creationId xmlns:a16="http://schemas.microsoft.com/office/drawing/2014/main" id="{cee6e3c0-196d-b815-176f-1da2ae6fbf7e}"/>
                </a:ext>
              </a:extLst>
            </xdr:cNvPr>
            <xdr:cNvSpPr/>
          </xdr:nvSpPr>
          <xdr:spPr bwMode="auto">
            <a:xfrm>
              <a:off x="10153650" y="2266950"/>
              <a:ext cx="695325" cy="1047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sp>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solidFill>
              <a:srgbClr val="FFFF00"/>
            </a:solidFill>
            <a:ln w="9525">
              <a:solidFill>
                <a:srgbClr val="000000"/>
              </a:solidFill>
              <a:miter lim="800000"/>
            </a:ln>
          </xdr:spPr>
          <xdr:txBody>
            <a:bodyPr/>
            <a:lstStyle/>
            <a:p>
              <a:endParaRPr lang="en-US"/>
            </a:p>
          </xdr:txBody>
        </xdr:sp>
        <xdr:sp>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ln>
          </xdr:spPr>
          <xdr:txBody>
            <a:bodyPr/>
            <a:lstStyle/>
            <a:p>
              <a:endParaRPr lang="en-US"/>
            </a:p>
          </xdr:txBody>
        </xdr:sp>
        <xdr:sp>
          <xdr:nvSpPr>
            <xdr:cNvPr id="13" name="Freeform 10706">
              <a:extLst>
                <a:ext uri="{FF2B5EF4-FFF2-40B4-BE49-F238E27FC236}">
                  <a16:creationId xmlns:a16="http://schemas.microsoft.com/office/drawing/2014/main" id="{6e208766-7efb-f041-240c-a8eccb19f206}"/>
                </a:ext>
              </a:extLst>
            </xdr:cNvPr>
            <xdr:cNvSpPr/>
          </xdr:nvSpPr>
          <xdr:spPr bwMode="auto">
            <a:xfrm>
              <a:off x="11868150" y="2266950"/>
              <a:ext cx="695325" cy="1047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sp>
          <xdr:nvSpPr>
            <xdr:cNvPr id="14" name="Freeform 10707">
              <a:extLst>
                <a:ext uri="{FF2B5EF4-FFF2-40B4-BE49-F238E27FC236}">
                  <a16:creationId xmlns:a16="http://schemas.microsoft.com/office/drawing/2014/main" id="{a5f44a68-d915-6991-1fb2-fc4c1892bba7}"/>
                </a:ext>
              </a:extLst>
            </xdr:cNvPr>
            <xdr:cNvSpPr/>
          </xdr:nvSpPr>
          <xdr:spPr bwMode="auto">
            <a:xfrm>
              <a:off x="10820400" y="2266950"/>
              <a:ext cx="1038225" cy="1047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sp>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noFill/>
            <a:ln w="9525">
              <a:solidFill>
                <a:srgbClr val="000000"/>
              </a:solidFill>
              <a:round/>
              <a:tailEnd type="triangle" len="med" w="med"/>
            </a:ln>
          </xdr:spPr>
        </xdr:sp>
        <xdr:sp>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noFill/>
            <a:ln w="9525">
              <a:solidFill>
                <a:srgbClr val="000000"/>
              </a:solidFill>
              <a:round/>
              <a:tailEnd type="triangle" len="med" w="med"/>
            </a:ln>
          </xdr:spPr>
        </xdr:sp>
        <xdr:sp>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noFill/>
            <a:ln w="9525">
              <a:solidFill>
                <a:srgbClr val="000000"/>
              </a:solidFill>
              <a:round/>
              <a:tailEnd type="triangle" len="med" w="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xnSp>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ln>
              <a:solidFill>
                <a:schemeClr val="tx1"/>
              </a:solidFill>
              <a:tailEnd type="triangle"/>
            </a:ln>
          </xdr:spPr>
          <xdr:style>
            <a:lnRef idx="1">
              <a:schemeClr val="tx1"/>
            </a:lnRef>
            <a:fillRef idx="0">
              <a:schemeClr val="tx1"/>
            </a:fillRef>
            <a:effectRef idx="0">
              <a:schemeClr val="tx1"/>
            </a:effectRef>
            <a:fontRef idx="minor">
              <a:schemeClr val="tx1"/>
            </a:fontRef>
          </xdr:style>
        </xdr:cxnSp>
        <xdr:cxnSp>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ln>
              <a:solidFill>
                <a:schemeClr val="tx1"/>
              </a:solidFill>
              <a:tailEnd type="triangle"/>
            </a:ln>
          </xdr:spPr>
          <xdr:style>
            <a:lnRef idx="1">
              <a:schemeClr val="tx1"/>
            </a:lnRef>
            <a:fillRef idx="0">
              <a:schemeClr val="tx1"/>
            </a:fillRef>
            <a:effectRef idx="0">
              <a:schemeClr val="tx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067800" y="2886075"/>
          <a:ext cx="561975" cy="0"/>
        </a:xfrm>
        <a:prstGeom prst="line"/>
        <a:noFill/>
        <a:ln w="9525">
          <a:solidFill>
            <a:srgbClr val="000000"/>
          </a:solidFill>
          <a:round/>
          <a:tailEnd type="triangle" len="med" w="med"/>
        </a:ln>
      </xdr:spPr>
    </xdr:sp>
    <xdr:clientData/>
  </xdr:twoCellAnchor>
  <xdr:twoCellAnchor>
    <xdr:from>
      <xdr:col>26</xdr:col>
      <xdr:colOff>0</xdr:colOff>
      <xdr:row>12</xdr:row>
      <xdr:rowOff>0</xdr:rowOff>
    </xdr:from>
    <xdr:to>
      <xdr:col>26</xdr:col>
      <xdr:colOff>257175</xdr:colOff>
      <xdr:row>15</xdr:row>
      <xdr:rowOff>152400</xdr:rowOff>
    </xdr:to>
    <xdr:sp>
      <xdr:nvSpPr>
        <xdr:cNvPr id="28" name="Equals 2636">
          <a:extLst>
            <a:ext uri="{FF2B5EF4-FFF2-40B4-BE49-F238E27FC236}">
              <a16:creationId xmlns:a16="http://schemas.microsoft.com/office/drawing/2014/main" id="{a3848fd5-4edc-4ff6-9ef2-2cb75dd451aa}"/>
            </a:ext>
          </a:extLst>
        </xdr:cNvPr>
        <xdr:cNvSpPr/>
      </xdr:nvSpPr>
      <xdr:spPr>
        <a:xfrm rot="5400000">
          <a:off x="12296775" y="3019425"/>
          <a:ext cx="257175" cy="723900"/>
        </a:xfrm>
        <a:prstGeom prst="mathEqual"/>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r:embed="rId1"/>
        <a:stretch>
          <a:fillRect/>
        </a:stretch>
      </xdr:blipFill>
      <xdr:spPr bwMode="auto">
        <a:xfrm>
          <a:off x="13763625" y="3019425"/>
          <a:ext cx="161925" cy="571500"/>
        </a:xfrm>
        <a:prstGeom prst="rect"/>
        <a:noFill/>
        <a:ln w="9525">
          <a:noFill/>
          <a:miter lim="800000"/>
        </a:ln>
      </xdr:spPr>
    </xdr:pic>
    <xdr:clientData/>
  </xdr:twoCellAnchor>
  <xdr:twoCellAnchor>
    <xdr:from>
      <xdr:col>27</xdr:col>
      <xdr:colOff>326622</xdr:colOff>
      <xdr:row>4</xdr:row>
      <xdr:rowOff>144349</xdr:rowOff>
    </xdr:from>
    <xdr:to>
      <xdr:col>28</xdr:col>
      <xdr:colOff>326622</xdr:colOff>
      <xdr:row>5</xdr:row>
      <xdr:rowOff>55079</xdr:rowOff>
    </xdr:to>
    <xdr:sp>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5">
          <a:off x="13058775" y="1066800"/>
          <a:ext cx="438150" cy="66675"/>
        </a:xfrm>
        <a:custGeom>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rect l="T18" t="T19" r="T20" b="T21"/>
          <a:pathLst>
            <a:path h="355879" w="59313">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3763625" y="2524125"/>
          <a:ext cx="409575" cy="371475"/>
          <a:chOff x="5424645" y="49113913"/>
          <a:chExt cx="313716" cy="343844"/>
        </a:xfrm>
      </xdr:grpSpPr>
      <xdr:cxnSp>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noFill/>
          <a:ln w="9525" algn="ctr">
            <a:solidFill>
              <a:srgbClr val="000000"/>
            </a:solidFill>
            <a:round/>
          </a:ln>
        </xdr:spPr>
      </xdr:cxnSp>
      <xdr:cxnSp>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noFill/>
          <a:ln w="9525" algn="ctr">
            <a:solidFill>
              <a:srgbClr val="000000"/>
            </a:solidFill>
            <a:round/>
          </a:ln>
        </xdr:spPr>
      </xdr:cxnSp>
      <xdr:cxnSp>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noFill/>
          <a:ln w="9525" algn="ctr">
            <a:solidFill>
              <a:srgbClr val="000000"/>
            </a:solidFill>
            <a:round/>
          </a:ln>
        </xdr:spPr>
      </xdr:cxnSp>
      <xdr:cxnSp>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noFill/>
          <a:ln w="9525" algn="ctr">
            <a:solidFill>
              <a:srgbClr val="000000"/>
            </a:solidFill>
            <a:round/>
          </a:ln>
        </xdr:spPr>
      </xdr:cxnSp>
      <xdr:cxnSp>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noFill/>
          <a:ln w="9525" algn="ctr">
            <a:solidFill>
              <a:srgbClr val="000000"/>
            </a:solidFill>
            <a:round/>
          </a:ln>
        </xdr:spPr>
      </xdr:cxnSp>
      <xdr:cxnSp>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noFill/>
          <a:ln w="9525" algn="ctr">
            <a:solidFill>
              <a:srgbClr val="000000"/>
            </a:solidFill>
            <a:round/>
          </a:ln>
        </xdr:spPr>
      </xdr:cxnSp>
      <xdr:cxnSp>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noFill/>
          <a:ln w="9525" algn="ctr">
            <a:solidFill>
              <a:srgbClr val="000000"/>
            </a:solidFill>
            <a:round/>
          </a:ln>
        </xdr:spPr>
      </xdr:cxnSp>
    </xdr:grpSp>
    <xdr:clientData/>
  </xdr:twoCellAnchor>
  <xdr:twoCellAnchor>
    <xdr:from>
      <xdr:col>1</xdr:col>
      <xdr:colOff>0</xdr:colOff>
      <xdr:row>20</xdr:row>
      <xdr:rowOff>57150</xdr:rowOff>
    </xdr:from>
    <xdr:to>
      <xdr:col>2</xdr:col>
      <xdr:colOff>0</xdr:colOff>
      <xdr:row>21</xdr:row>
      <xdr:rowOff>190500</xdr:rowOff>
    </xdr:to>
    <xdr:sp>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590550" y="4514850"/>
          <a:ext cx="6667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3</xdr:col>
      <xdr:colOff>0</xdr:colOff>
      <xdr:row>20</xdr:row>
      <xdr:rowOff>57150</xdr:rowOff>
    </xdr:from>
    <xdr:to>
      <xdr:col>4</xdr:col>
      <xdr:colOff>0</xdr:colOff>
      <xdr:row>21</xdr:row>
      <xdr:rowOff>190500</xdr:rowOff>
    </xdr:to>
    <xdr:sp>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695450" y="4514850"/>
          <a:ext cx="495300" cy="247650"/>
        </a:xfrm>
        <a:prstGeom prst="triangle">
          <a:avLst>
            <a:gd name="adj" fmla="val 50000"/>
          </a:avLst>
        </a:prstGeom>
        <a:noFill/>
        <a:ln w="9525">
          <a:solidFill>
            <a:srgbClr val="000000"/>
          </a:solidFill>
          <a:miter lim="800000"/>
        </a:ln>
      </xdr:spPr>
    </xdr:sp>
    <xdr:clientData/>
  </xdr:twoCellAnchor>
  <xdr:twoCellAnchor>
    <xdr:from>
      <xdr:col>5</xdr:col>
      <xdr:colOff>0</xdr:colOff>
      <xdr:row>20</xdr:row>
      <xdr:rowOff>57150</xdr:rowOff>
    </xdr:from>
    <xdr:to>
      <xdr:col>6</xdr:col>
      <xdr:colOff>0</xdr:colOff>
      <xdr:row>21</xdr:row>
      <xdr:rowOff>190500</xdr:rowOff>
    </xdr:to>
    <xdr:sp>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628900" y="45148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7</xdr:col>
      <xdr:colOff>0</xdr:colOff>
      <xdr:row>20</xdr:row>
      <xdr:rowOff>57150</xdr:rowOff>
    </xdr:from>
    <xdr:to>
      <xdr:col>8</xdr:col>
      <xdr:colOff>0</xdr:colOff>
      <xdr:row>21</xdr:row>
      <xdr:rowOff>190500</xdr:rowOff>
    </xdr:to>
    <xdr:sp>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562350" y="4514850"/>
          <a:ext cx="504825" cy="247650"/>
        </a:xfrm>
        <a:prstGeom prst="triangle">
          <a:avLst>
            <a:gd name="adj" fmla="val 50000"/>
          </a:avLst>
        </a:prstGeom>
        <a:solidFill>
          <a:srgbClr val="FFFFFF"/>
        </a:solidFill>
        <a:ln w="9525">
          <a:solidFill>
            <a:srgbClr val="000000"/>
          </a:solidFill>
          <a:miter lim="800000"/>
        </a:ln>
      </xdr:spPr>
    </xdr:sp>
    <xdr:clientData/>
  </xdr:twoCellAnchor>
  <xdr:twoCellAnchor>
    <xdr:from>
      <xdr:col>9</xdr:col>
      <xdr:colOff>0</xdr:colOff>
      <xdr:row>20</xdr:row>
      <xdr:rowOff>57150</xdr:rowOff>
    </xdr:from>
    <xdr:to>
      <xdr:col>10</xdr:col>
      <xdr:colOff>0</xdr:colOff>
      <xdr:row>21</xdr:row>
      <xdr:rowOff>190500</xdr:rowOff>
    </xdr:to>
    <xdr:sp>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505325" y="4514850"/>
          <a:ext cx="438150" cy="247650"/>
        </a:xfrm>
        <a:prstGeom prst="triangle">
          <a:avLst>
            <a:gd name="adj" fmla="val 50000"/>
          </a:avLst>
        </a:prstGeom>
        <a:noFill/>
        <a:ln w="9525">
          <a:solidFill>
            <a:srgbClr val="000000"/>
          </a:solidFill>
          <a:miter lim="800000"/>
        </a:ln>
      </xdr:spPr>
    </xdr:sp>
    <xdr:clientData/>
  </xdr:twoCellAnchor>
  <xdr:twoCellAnchor>
    <xdr:from>
      <xdr:col>11</xdr:col>
      <xdr:colOff>0</xdr:colOff>
      <xdr:row>20</xdr:row>
      <xdr:rowOff>57150</xdr:rowOff>
    </xdr:from>
    <xdr:to>
      <xdr:col>12</xdr:col>
      <xdr:colOff>0</xdr:colOff>
      <xdr:row>21</xdr:row>
      <xdr:rowOff>190500</xdr:rowOff>
    </xdr:to>
    <xdr:sp>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381625" y="4514850"/>
          <a:ext cx="438150" cy="247650"/>
        </a:xfrm>
        <a:prstGeom prst="triangle">
          <a:avLst>
            <a:gd name="adj" fmla="val 50000"/>
          </a:avLst>
        </a:prstGeom>
        <a:noFill/>
        <a:ln w="9525">
          <a:solidFill>
            <a:srgbClr val="000000"/>
          </a:solidFill>
          <a:miter lim="800000"/>
        </a:ln>
      </xdr:spPr>
    </xdr:sp>
    <xdr:clientData/>
  </xdr:twoCellAnchor>
  <xdr:twoCellAnchor>
    <xdr:from>
      <xdr:col>13</xdr:col>
      <xdr:colOff>0</xdr:colOff>
      <xdr:row>20</xdr:row>
      <xdr:rowOff>57150</xdr:rowOff>
    </xdr:from>
    <xdr:to>
      <xdr:col>14</xdr:col>
      <xdr:colOff>0</xdr:colOff>
      <xdr:row>21</xdr:row>
      <xdr:rowOff>190500</xdr:rowOff>
    </xdr:to>
    <xdr:sp>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257925" y="451485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20</xdr:row>
      <xdr:rowOff>57150</xdr:rowOff>
    </xdr:from>
    <xdr:to>
      <xdr:col>16</xdr:col>
      <xdr:colOff>0</xdr:colOff>
      <xdr:row>21</xdr:row>
      <xdr:rowOff>190500</xdr:rowOff>
    </xdr:to>
    <xdr:sp>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19950" y="4514850"/>
          <a:ext cx="438150" cy="247650"/>
        </a:xfrm>
        <a:prstGeom prst="triangle">
          <a:avLst>
            <a:gd name="adj" fmla="val 50000"/>
          </a:avLst>
        </a:prstGeom>
        <a:noFill/>
        <a:ln w="9525">
          <a:solidFill>
            <a:srgbClr val="000000"/>
          </a:solidFill>
          <a:miter lim="800000"/>
        </a:ln>
      </xdr:spPr>
    </xdr:sp>
    <xdr:clientData/>
  </xdr:twoCellAnchor>
  <xdr:twoCellAnchor>
    <xdr:from>
      <xdr:col>17</xdr:col>
      <xdr:colOff>0</xdr:colOff>
      <xdr:row>20</xdr:row>
      <xdr:rowOff>57150</xdr:rowOff>
    </xdr:from>
    <xdr:to>
      <xdr:col>18</xdr:col>
      <xdr:colOff>0</xdr:colOff>
      <xdr:row>21</xdr:row>
      <xdr:rowOff>190500</xdr:rowOff>
    </xdr:to>
    <xdr:sp>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096250" y="451485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20</xdr:row>
      <xdr:rowOff>57150</xdr:rowOff>
    </xdr:from>
    <xdr:to>
      <xdr:col>20</xdr:col>
      <xdr:colOff>0</xdr:colOff>
      <xdr:row>21</xdr:row>
      <xdr:rowOff>190500</xdr:rowOff>
    </xdr:to>
    <xdr:sp>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058275" y="45148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20</xdr:row>
      <xdr:rowOff>57150</xdr:rowOff>
    </xdr:from>
    <xdr:to>
      <xdr:col>22</xdr:col>
      <xdr:colOff>0</xdr:colOff>
      <xdr:row>21</xdr:row>
      <xdr:rowOff>190500</xdr:rowOff>
    </xdr:to>
    <xdr:sp>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9934575" y="45148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20</xdr:row>
      <xdr:rowOff>57150</xdr:rowOff>
    </xdr:from>
    <xdr:to>
      <xdr:col>24</xdr:col>
      <xdr:colOff>0</xdr:colOff>
      <xdr:row>21</xdr:row>
      <xdr:rowOff>190500</xdr:rowOff>
    </xdr:to>
    <xdr:sp>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868025" y="45148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20</xdr:row>
      <xdr:rowOff>57150</xdr:rowOff>
    </xdr:from>
    <xdr:to>
      <xdr:col>26</xdr:col>
      <xdr:colOff>0</xdr:colOff>
      <xdr:row>21</xdr:row>
      <xdr:rowOff>190500</xdr:rowOff>
    </xdr:to>
    <xdr:sp>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801475" y="45148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20</xdr:row>
      <xdr:rowOff>57150</xdr:rowOff>
    </xdr:from>
    <xdr:to>
      <xdr:col>28</xdr:col>
      <xdr:colOff>0</xdr:colOff>
      <xdr:row>21</xdr:row>
      <xdr:rowOff>190500</xdr:rowOff>
    </xdr:to>
    <xdr:sp>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734925" y="45148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20</xdr:row>
      <xdr:rowOff>57150</xdr:rowOff>
    </xdr:from>
    <xdr:to>
      <xdr:col>18</xdr:col>
      <xdr:colOff>0</xdr:colOff>
      <xdr:row>21</xdr:row>
      <xdr:rowOff>190500</xdr:rowOff>
    </xdr:to>
    <xdr:sp>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096250" y="4514850"/>
          <a:ext cx="523875" cy="2476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058275" y="4514850"/>
          <a:ext cx="438150" cy="2476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9934575" y="4514850"/>
          <a:ext cx="495300" cy="2476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868025" y="4514850"/>
          <a:ext cx="495300" cy="2476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801475" y="4514850"/>
          <a:ext cx="495300" cy="247650"/>
        </a:xfrm>
        <a:prstGeom prst="triangle">
          <a:avLst>
            <a:gd name="adj" fmla="val 50000"/>
          </a:avLst>
        </a:prstGeom>
        <a:noFill/>
        <a:ln w="9525">
          <a:solidFill>
            <a:srgbClr val="000000"/>
          </a:solidFill>
          <a:miter lim="800000"/>
        </a:ln>
      </xdr:spPr>
    </xdr:sp>
    <xdr:clientData/>
  </xdr:twoCellAnchor>
  <xdr:twoCellAnchor>
    <xdr:from>
      <xdr:col>27</xdr:col>
      <xdr:colOff>0</xdr:colOff>
      <xdr:row>20</xdr:row>
      <xdr:rowOff>57150</xdr:rowOff>
    </xdr:from>
    <xdr:to>
      <xdr:col>28</xdr:col>
      <xdr:colOff>0</xdr:colOff>
      <xdr:row>21</xdr:row>
      <xdr:rowOff>190500</xdr:rowOff>
    </xdr:to>
    <xdr:sp>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734925" y="4514850"/>
          <a:ext cx="438150" cy="247650"/>
        </a:xfrm>
        <a:prstGeom prst="triangle">
          <a:avLst>
            <a:gd name="adj" fmla="val 50000"/>
          </a:avLst>
        </a:prstGeom>
        <a:noFill/>
        <a:ln w="9525">
          <a:solidFill>
            <a:srgbClr val="000000"/>
          </a:solidFill>
          <a:miter lim="800000"/>
        </a:ln>
      </xdr:spPr>
    </xdr:sp>
    <xdr:clientData/>
  </xdr:twoCellAnchor>
  <xdr:twoCellAnchor>
    <xdr:from>
      <xdr:col>15</xdr:col>
      <xdr:colOff>0</xdr:colOff>
      <xdr:row>20</xdr:row>
      <xdr:rowOff>57150</xdr:rowOff>
    </xdr:from>
    <xdr:to>
      <xdr:col>16</xdr:col>
      <xdr:colOff>0</xdr:colOff>
      <xdr:row>21</xdr:row>
      <xdr:rowOff>190500</xdr:rowOff>
    </xdr:to>
    <xdr:sp>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19950" y="4514850"/>
          <a:ext cx="438150" cy="247650"/>
        </a:xfrm>
        <a:prstGeom prst="triangle">
          <a:avLst>
            <a:gd name="adj" fmla="val 50000"/>
          </a:avLst>
        </a:prstGeom>
        <a:noFill/>
        <a:ln w="9525">
          <a:solidFill>
            <a:srgbClr val="000000"/>
          </a:solidFill>
          <a:miter lim="800000"/>
        </a:ln>
      </xdr:spPr>
    </xdr:sp>
    <xdr:clientData/>
  </xdr:twoCellAnchor>
  <xdr:twoCellAnchor>
    <xdr:from>
      <xdr:col>17</xdr:col>
      <xdr:colOff>0</xdr:colOff>
      <xdr:row>20</xdr:row>
      <xdr:rowOff>57150</xdr:rowOff>
    </xdr:from>
    <xdr:to>
      <xdr:col>18</xdr:col>
      <xdr:colOff>0</xdr:colOff>
      <xdr:row>21</xdr:row>
      <xdr:rowOff>190500</xdr:rowOff>
    </xdr:to>
    <xdr:sp>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096250" y="4514850"/>
          <a:ext cx="523875" cy="247650"/>
        </a:xfrm>
        <a:prstGeom prst="triangle">
          <a:avLst>
            <a:gd name="adj" fmla="val 50000"/>
          </a:avLst>
        </a:prstGeom>
        <a:noFill/>
        <a:ln w="9525">
          <a:solidFill>
            <a:srgbClr val="000000"/>
          </a:solidFill>
          <a:miter lim="800000"/>
        </a:ln>
      </xdr:spPr>
    </xdr:sp>
    <xdr:clientData/>
  </xdr:twoCellAnchor>
  <xdr:twoCellAnchor>
    <xdr:from>
      <xdr:col>19</xdr:col>
      <xdr:colOff>0</xdr:colOff>
      <xdr:row>20</xdr:row>
      <xdr:rowOff>57150</xdr:rowOff>
    </xdr:from>
    <xdr:to>
      <xdr:col>20</xdr:col>
      <xdr:colOff>0</xdr:colOff>
      <xdr:row>21</xdr:row>
      <xdr:rowOff>190500</xdr:rowOff>
    </xdr:to>
    <xdr:sp>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058275" y="4514850"/>
          <a:ext cx="438150" cy="247650"/>
        </a:xfrm>
        <a:prstGeom prst="triangle">
          <a:avLst>
            <a:gd name="adj" fmla="val 50000"/>
          </a:avLst>
        </a:prstGeom>
        <a:noFill/>
        <a:ln w="9525">
          <a:solidFill>
            <a:srgbClr val="000000"/>
          </a:solidFill>
          <a:miter lim="800000"/>
        </a:ln>
      </xdr:spPr>
    </xdr:sp>
    <xdr:clientData/>
  </xdr:twoCellAnchor>
  <xdr:twoCellAnchor>
    <xdr:from>
      <xdr:col>21</xdr:col>
      <xdr:colOff>0</xdr:colOff>
      <xdr:row>20</xdr:row>
      <xdr:rowOff>57150</xdr:rowOff>
    </xdr:from>
    <xdr:to>
      <xdr:col>22</xdr:col>
      <xdr:colOff>0</xdr:colOff>
      <xdr:row>21</xdr:row>
      <xdr:rowOff>190500</xdr:rowOff>
    </xdr:to>
    <xdr:sp>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9934575" y="4514850"/>
          <a:ext cx="495300" cy="247650"/>
        </a:xfrm>
        <a:prstGeom prst="triangle">
          <a:avLst>
            <a:gd name="adj" fmla="val 50000"/>
          </a:avLst>
        </a:prstGeom>
        <a:noFill/>
        <a:ln w="9525">
          <a:solidFill>
            <a:srgbClr val="000000"/>
          </a:solidFill>
          <a:miter lim="800000"/>
        </a:ln>
      </xdr:spPr>
    </xdr:sp>
    <xdr:clientData/>
  </xdr:twoCellAnchor>
  <xdr:twoCellAnchor>
    <xdr:from>
      <xdr:col>23</xdr:col>
      <xdr:colOff>0</xdr:colOff>
      <xdr:row>20</xdr:row>
      <xdr:rowOff>57150</xdr:rowOff>
    </xdr:from>
    <xdr:to>
      <xdr:col>24</xdr:col>
      <xdr:colOff>0</xdr:colOff>
      <xdr:row>21</xdr:row>
      <xdr:rowOff>190500</xdr:rowOff>
    </xdr:to>
    <xdr:sp>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868025" y="4514850"/>
          <a:ext cx="495300" cy="247650"/>
        </a:xfrm>
        <a:prstGeom prst="triangle">
          <a:avLst>
            <a:gd name="adj" fmla="val 50000"/>
          </a:avLst>
        </a:prstGeom>
        <a:noFill/>
        <a:ln w="9525">
          <a:solidFill>
            <a:srgbClr val="000000"/>
          </a:solidFill>
          <a:miter lim="800000"/>
        </a:ln>
      </xdr:spPr>
    </xdr:sp>
    <xdr:clientData/>
  </xdr:twoCellAnchor>
  <xdr:twoCellAnchor>
    <xdr:from>
      <xdr:col>25</xdr:col>
      <xdr:colOff>0</xdr:colOff>
      <xdr:row>20</xdr:row>
      <xdr:rowOff>57150</xdr:rowOff>
    </xdr:from>
    <xdr:to>
      <xdr:col>26</xdr:col>
      <xdr:colOff>0</xdr:colOff>
      <xdr:row>21</xdr:row>
      <xdr:rowOff>190500</xdr:rowOff>
    </xdr:to>
    <xdr:sp>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801475" y="4514850"/>
          <a:ext cx="495300" cy="2476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734925" y="4514850"/>
          <a:ext cx="438150" cy="247650"/>
        </a:xfrm>
        <a:prstGeom prst="triangle">
          <a:avLst>
            <a:gd name="adj" fmla="val 50000"/>
          </a:avLst>
        </a:prstGeom>
        <a:noFill/>
        <a:ln w="9525">
          <a:solidFill>
            <a:srgbClr val="000000"/>
          </a:solidFill>
          <a:miter lim="800000"/>
        </a:ln>
      </xdr:spPr>
    </xdr:sp>
    <xdr:clientData/>
  </xdr:twoCellAnchor>
  <xdr:twoCellAnchor>
    <xdr:from>
      <xdr:col>1</xdr:col>
      <xdr:colOff>0</xdr:colOff>
      <xdr:row>28</xdr:row>
      <xdr:rowOff>57150</xdr:rowOff>
    </xdr:from>
    <xdr:to>
      <xdr:col>2</xdr:col>
      <xdr:colOff>0</xdr:colOff>
      <xdr:row>29</xdr:row>
      <xdr:rowOff>190500</xdr:rowOff>
    </xdr:to>
    <xdr:sp>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590550" y="5895975"/>
          <a:ext cx="666750" cy="247650"/>
        </a:xfrm>
        <a:prstGeom prst="triangle">
          <a:avLst>
            <a:gd name="adj" fmla="val 50000"/>
          </a:avLst>
        </a:prstGeom>
        <a:noFill/>
        <a:ln w="9525">
          <a:solidFill>
            <a:srgbClr val="000000"/>
          </a:solidFill>
          <a:miter lim="800000"/>
        </a:ln>
      </xdr:spPr>
    </xdr:sp>
    <xdr:clientData/>
  </xdr:twoCellAnchor>
  <xdr:twoCellAnchor>
    <xdr:from>
      <xdr:col>3</xdr:col>
      <xdr:colOff>0</xdr:colOff>
      <xdr:row>28</xdr:row>
      <xdr:rowOff>57150</xdr:rowOff>
    </xdr:from>
    <xdr:to>
      <xdr:col>4</xdr:col>
      <xdr:colOff>0</xdr:colOff>
      <xdr:row>29</xdr:row>
      <xdr:rowOff>190500</xdr:rowOff>
    </xdr:to>
    <xdr:sp>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695450" y="5895975"/>
          <a:ext cx="495300" cy="247650"/>
        </a:xfrm>
        <a:prstGeom prst="triangle">
          <a:avLst>
            <a:gd name="adj" fmla="val 50000"/>
          </a:avLst>
        </a:prstGeom>
        <a:noFill/>
        <a:ln w="9525">
          <a:solidFill>
            <a:srgbClr val="000000"/>
          </a:solidFill>
          <a:miter lim="800000"/>
        </a:ln>
      </xdr:spPr>
    </xdr:sp>
    <xdr:clientData/>
  </xdr:twoCellAnchor>
  <xdr:twoCellAnchor>
    <xdr:from>
      <xdr:col>5</xdr:col>
      <xdr:colOff>0</xdr:colOff>
      <xdr:row>28</xdr:row>
      <xdr:rowOff>57150</xdr:rowOff>
    </xdr:from>
    <xdr:to>
      <xdr:col>6</xdr:col>
      <xdr:colOff>0</xdr:colOff>
      <xdr:row>29</xdr:row>
      <xdr:rowOff>190500</xdr:rowOff>
    </xdr:to>
    <xdr:sp>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628900" y="5895975"/>
          <a:ext cx="495300" cy="247650"/>
        </a:xfrm>
        <a:prstGeom prst="triangle">
          <a:avLst>
            <a:gd name="adj" fmla="val 50000"/>
          </a:avLst>
        </a:prstGeom>
        <a:noFill/>
        <a:ln w="9525">
          <a:solidFill>
            <a:srgbClr val="000000"/>
          </a:solidFill>
          <a:miter lim="800000"/>
        </a:ln>
      </xdr:spPr>
    </xdr:sp>
    <xdr:clientData/>
  </xdr:twoCellAnchor>
  <xdr:twoCellAnchor>
    <xdr:from>
      <xdr:col>7</xdr:col>
      <xdr:colOff>0</xdr:colOff>
      <xdr:row>28</xdr:row>
      <xdr:rowOff>57150</xdr:rowOff>
    </xdr:from>
    <xdr:to>
      <xdr:col>8</xdr:col>
      <xdr:colOff>0</xdr:colOff>
      <xdr:row>29</xdr:row>
      <xdr:rowOff>190500</xdr:rowOff>
    </xdr:to>
    <xdr:sp>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562350" y="5895975"/>
          <a:ext cx="504825" cy="247650"/>
        </a:xfrm>
        <a:prstGeom prst="triangle">
          <a:avLst>
            <a:gd name="adj" fmla="val 50000"/>
          </a:avLst>
        </a:prstGeom>
        <a:noFill/>
        <a:ln w="9525">
          <a:solidFill>
            <a:srgbClr val="000000"/>
          </a:solidFill>
          <a:miter lim="800000"/>
        </a:ln>
      </xdr:spPr>
    </xdr:sp>
    <xdr:clientData/>
  </xdr:twoCellAnchor>
  <xdr:twoCellAnchor>
    <xdr:from>
      <xdr:col>9</xdr:col>
      <xdr:colOff>0</xdr:colOff>
      <xdr:row>28</xdr:row>
      <xdr:rowOff>57150</xdr:rowOff>
    </xdr:from>
    <xdr:to>
      <xdr:col>10</xdr:col>
      <xdr:colOff>0</xdr:colOff>
      <xdr:row>29</xdr:row>
      <xdr:rowOff>190500</xdr:rowOff>
    </xdr:to>
    <xdr:sp>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505325" y="5895975"/>
          <a:ext cx="438150" cy="247650"/>
        </a:xfrm>
        <a:prstGeom prst="triangle">
          <a:avLst>
            <a:gd name="adj" fmla="val 50000"/>
          </a:avLst>
        </a:prstGeom>
        <a:noFill/>
        <a:ln w="9525">
          <a:solidFill>
            <a:srgbClr val="000000"/>
          </a:solidFill>
          <a:miter lim="800000"/>
        </a:ln>
      </xdr:spPr>
    </xdr:sp>
    <xdr:clientData/>
  </xdr:twoCellAnchor>
  <xdr:twoCellAnchor>
    <xdr:from>
      <xdr:col>11</xdr:col>
      <xdr:colOff>0</xdr:colOff>
      <xdr:row>28</xdr:row>
      <xdr:rowOff>57150</xdr:rowOff>
    </xdr:from>
    <xdr:to>
      <xdr:col>12</xdr:col>
      <xdr:colOff>0</xdr:colOff>
      <xdr:row>29</xdr:row>
      <xdr:rowOff>190500</xdr:rowOff>
    </xdr:to>
    <xdr:sp>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381625" y="5895975"/>
          <a:ext cx="438150" cy="247650"/>
        </a:xfrm>
        <a:prstGeom prst="triangle">
          <a:avLst>
            <a:gd name="adj" fmla="val 50000"/>
          </a:avLst>
        </a:prstGeom>
        <a:noFill/>
        <a:ln w="9525">
          <a:solidFill>
            <a:srgbClr val="000000"/>
          </a:solidFill>
          <a:miter lim="800000"/>
        </a:ln>
      </xdr:spPr>
    </xdr:sp>
    <xdr:clientData/>
  </xdr:twoCellAnchor>
  <xdr:twoCellAnchor>
    <xdr:from>
      <xdr:col>13</xdr:col>
      <xdr:colOff>0</xdr:colOff>
      <xdr:row>28</xdr:row>
      <xdr:rowOff>57150</xdr:rowOff>
    </xdr:from>
    <xdr:to>
      <xdr:col>14</xdr:col>
      <xdr:colOff>0</xdr:colOff>
      <xdr:row>29</xdr:row>
      <xdr:rowOff>190500</xdr:rowOff>
    </xdr:to>
    <xdr:sp>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257925" y="5895975"/>
          <a:ext cx="523875" cy="247650"/>
        </a:xfrm>
        <a:prstGeom prst="triangle">
          <a:avLst>
            <a:gd name="adj" fmla="val 50000"/>
          </a:avLst>
        </a:prstGeom>
        <a:noFill/>
        <a:ln w="9525">
          <a:solidFill>
            <a:srgbClr val="000000"/>
          </a:solidFill>
          <a:miter lim="800000"/>
        </a:ln>
      </xdr:spPr>
    </xdr:sp>
    <xdr:clientData/>
  </xdr:twoCellAnchor>
  <xdr:twoCellAnchor>
    <xdr:from>
      <xdr:col>15</xdr:col>
      <xdr:colOff>0</xdr:colOff>
      <xdr:row>28</xdr:row>
      <xdr:rowOff>57150</xdr:rowOff>
    </xdr:from>
    <xdr:to>
      <xdr:col>16</xdr:col>
      <xdr:colOff>0</xdr:colOff>
      <xdr:row>29</xdr:row>
      <xdr:rowOff>190500</xdr:rowOff>
    </xdr:to>
    <xdr:sp>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19950" y="5895975"/>
          <a:ext cx="438150" cy="247650"/>
        </a:xfrm>
        <a:prstGeom prst="triangle">
          <a:avLst>
            <a:gd name="adj" fmla="val 50000"/>
          </a:avLst>
        </a:prstGeom>
        <a:noFill/>
        <a:ln w="9525">
          <a:solidFill>
            <a:srgbClr val="000000"/>
          </a:solidFill>
          <a:miter lim="800000"/>
        </a:ln>
      </xdr:spPr>
    </xdr:sp>
    <xdr:clientData/>
  </xdr:twoCellAnchor>
  <xdr:twoCellAnchor>
    <xdr:from>
      <xdr:col>17</xdr:col>
      <xdr:colOff>0</xdr:colOff>
      <xdr:row>28</xdr:row>
      <xdr:rowOff>57150</xdr:rowOff>
    </xdr:from>
    <xdr:to>
      <xdr:col>18</xdr:col>
      <xdr:colOff>0</xdr:colOff>
      <xdr:row>29</xdr:row>
      <xdr:rowOff>190500</xdr:rowOff>
    </xdr:to>
    <xdr:sp>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096250" y="5895975"/>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28</xdr:row>
      <xdr:rowOff>57150</xdr:rowOff>
    </xdr:from>
    <xdr:to>
      <xdr:col>20</xdr:col>
      <xdr:colOff>0</xdr:colOff>
      <xdr:row>29</xdr:row>
      <xdr:rowOff>190500</xdr:rowOff>
    </xdr:to>
    <xdr:sp>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058275" y="589597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28</xdr:row>
      <xdr:rowOff>57150</xdr:rowOff>
    </xdr:from>
    <xdr:to>
      <xdr:col>22</xdr:col>
      <xdr:colOff>0</xdr:colOff>
      <xdr:row>29</xdr:row>
      <xdr:rowOff>190500</xdr:rowOff>
    </xdr:to>
    <xdr:sp>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9934575" y="58959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28</xdr:row>
      <xdr:rowOff>57150</xdr:rowOff>
    </xdr:from>
    <xdr:to>
      <xdr:col>24</xdr:col>
      <xdr:colOff>0</xdr:colOff>
      <xdr:row>29</xdr:row>
      <xdr:rowOff>190500</xdr:rowOff>
    </xdr:to>
    <xdr:sp>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868025" y="58959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28</xdr:row>
      <xdr:rowOff>57150</xdr:rowOff>
    </xdr:from>
    <xdr:to>
      <xdr:col>26</xdr:col>
      <xdr:colOff>0</xdr:colOff>
      <xdr:row>29</xdr:row>
      <xdr:rowOff>190500</xdr:rowOff>
    </xdr:to>
    <xdr:sp>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801475" y="58959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28</xdr:row>
      <xdr:rowOff>57150</xdr:rowOff>
    </xdr:from>
    <xdr:to>
      <xdr:col>28</xdr:col>
      <xdr:colOff>0</xdr:colOff>
      <xdr:row>29</xdr:row>
      <xdr:rowOff>190500</xdr:rowOff>
    </xdr:to>
    <xdr:sp>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734925" y="589597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28</xdr:row>
      <xdr:rowOff>57150</xdr:rowOff>
    </xdr:from>
    <xdr:to>
      <xdr:col>18</xdr:col>
      <xdr:colOff>0</xdr:colOff>
      <xdr:row>29</xdr:row>
      <xdr:rowOff>190500</xdr:rowOff>
    </xdr:to>
    <xdr:sp>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096250" y="5895975"/>
          <a:ext cx="523875" cy="247650"/>
        </a:xfrm>
        <a:prstGeom prst="triangle">
          <a:avLst>
            <a:gd name="adj" fmla="val 50000"/>
          </a:avLst>
        </a:prstGeom>
        <a:noFill/>
        <a:ln w="9525">
          <a:solidFill>
            <a:srgbClr val="000000"/>
          </a:solidFill>
          <a:miter lim="800000"/>
        </a:ln>
      </xdr:spPr>
    </xdr:sp>
    <xdr:clientData/>
  </xdr:twoCellAnchor>
  <xdr:twoCellAnchor>
    <xdr:from>
      <xdr:col>19</xdr:col>
      <xdr:colOff>0</xdr:colOff>
      <xdr:row>28</xdr:row>
      <xdr:rowOff>57150</xdr:rowOff>
    </xdr:from>
    <xdr:to>
      <xdr:col>20</xdr:col>
      <xdr:colOff>0</xdr:colOff>
      <xdr:row>29</xdr:row>
      <xdr:rowOff>190500</xdr:rowOff>
    </xdr:to>
    <xdr:sp>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058275" y="5895975"/>
          <a:ext cx="438150" cy="247650"/>
        </a:xfrm>
        <a:prstGeom prst="triangle">
          <a:avLst>
            <a:gd name="adj" fmla="val 50000"/>
          </a:avLst>
        </a:prstGeom>
        <a:noFill/>
        <a:ln w="9525">
          <a:solidFill>
            <a:srgbClr val="000000"/>
          </a:solidFill>
          <a:miter lim="800000"/>
        </a:ln>
      </xdr:spPr>
    </xdr:sp>
    <xdr:clientData/>
  </xdr:twoCellAnchor>
  <xdr:twoCellAnchor>
    <xdr:from>
      <xdr:col>21</xdr:col>
      <xdr:colOff>0</xdr:colOff>
      <xdr:row>28</xdr:row>
      <xdr:rowOff>57150</xdr:rowOff>
    </xdr:from>
    <xdr:to>
      <xdr:col>22</xdr:col>
      <xdr:colOff>0</xdr:colOff>
      <xdr:row>29</xdr:row>
      <xdr:rowOff>190500</xdr:rowOff>
    </xdr:to>
    <xdr:sp>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9934575" y="5895975"/>
          <a:ext cx="495300" cy="247650"/>
        </a:xfrm>
        <a:prstGeom prst="triangle">
          <a:avLst>
            <a:gd name="adj" fmla="val 50000"/>
          </a:avLst>
        </a:prstGeom>
        <a:noFill/>
        <a:ln w="9525">
          <a:solidFill>
            <a:srgbClr val="000000"/>
          </a:solidFill>
          <a:miter lim="800000"/>
        </a:ln>
      </xdr:spPr>
    </xdr:sp>
    <xdr:clientData/>
  </xdr:twoCellAnchor>
  <xdr:twoCellAnchor>
    <xdr:from>
      <xdr:col>23</xdr:col>
      <xdr:colOff>0</xdr:colOff>
      <xdr:row>28</xdr:row>
      <xdr:rowOff>57150</xdr:rowOff>
    </xdr:from>
    <xdr:to>
      <xdr:col>24</xdr:col>
      <xdr:colOff>0</xdr:colOff>
      <xdr:row>29</xdr:row>
      <xdr:rowOff>190500</xdr:rowOff>
    </xdr:to>
    <xdr:sp>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868025" y="5895975"/>
          <a:ext cx="495300" cy="247650"/>
        </a:xfrm>
        <a:prstGeom prst="triangle">
          <a:avLst>
            <a:gd name="adj" fmla="val 50000"/>
          </a:avLst>
        </a:prstGeom>
        <a:noFill/>
        <a:ln w="9525">
          <a:solidFill>
            <a:srgbClr val="000000"/>
          </a:solidFill>
          <a:miter lim="800000"/>
        </a:ln>
      </xdr:spPr>
    </xdr:sp>
    <xdr:clientData/>
  </xdr:twoCellAnchor>
  <xdr:twoCellAnchor>
    <xdr:from>
      <xdr:col>25</xdr:col>
      <xdr:colOff>0</xdr:colOff>
      <xdr:row>28</xdr:row>
      <xdr:rowOff>57150</xdr:rowOff>
    </xdr:from>
    <xdr:to>
      <xdr:col>26</xdr:col>
      <xdr:colOff>0</xdr:colOff>
      <xdr:row>29</xdr:row>
      <xdr:rowOff>190500</xdr:rowOff>
    </xdr:to>
    <xdr:sp>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801475" y="5895975"/>
          <a:ext cx="495300" cy="247650"/>
        </a:xfrm>
        <a:prstGeom prst="triangle">
          <a:avLst>
            <a:gd name="adj" fmla="val 50000"/>
          </a:avLst>
        </a:prstGeom>
        <a:noFill/>
        <a:ln w="9525">
          <a:solidFill>
            <a:srgbClr val="000000"/>
          </a:solidFill>
          <a:miter lim="800000"/>
        </a:ln>
      </xdr:spPr>
    </xdr:sp>
    <xdr:clientData/>
  </xdr:twoCellAnchor>
  <xdr:twoCellAnchor>
    <xdr:from>
      <xdr:col>27</xdr:col>
      <xdr:colOff>0</xdr:colOff>
      <xdr:row>28</xdr:row>
      <xdr:rowOff>57150</xdr:rowOff>
    </xdr:from>
    <xdr:to>
      <xdr:col>28</xdr:col>
      <xdr:colOff>0</xdr:colOff>
      <xdr:row>29</xdr:row>
      <xdr:rowOff>190500</xdr:rowOff>
    </xdr:to>
    <xdr:sp>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734925" y="5895975"/>
          <a:ext cx="438150" cy="247650"/>
        </a:xfrm>
        <a:prstGeom prst="triangle">
          <a:avLst>
            <a:gd name="adj" fmla="val 50000"/>
          </a:avLst>
        </a:prstGeom>
        <a:noFill/>
        <a:ln w="9525">
          <a:solidFill>
            <a:srgbClr val="000000"/>
          </a:solidFill>
          <a:miter lim="800000"/>
        </a:ln>
      </xdr:spPr>
    </xdr:sp>
    <xdr:clientData/>
  </xdr:twoCellAnchor>
  <xdr:twoCellAnchor>
    <xdr:from>
      <xdr:col>15</xdr:col>
      <xdr:colOff>0</xdr:colOff>
      <xdr:row>28</xdr:row>
      <xdr:rowOff>57150</xdr:rowOff>
    </xdr:from>
    <xdr:to>
      <xdr:col>16</xdr:col>
      <xdr:colOff>0</xdr:colOff>
      <xdr:row>29</xdr:row>
      <xdr:rowOff>190500</xdr:rowOff>
    </xdr:to>
    <xdr:sp>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19950" y="5895975"/>
          <a:ext cx="438150" cy="247650"/>
        </a:xfrm>
        <a:prstGeom prst="triangle">
          <a:avLst>
            <a:gd name="adj" fmla="val 50000"/>
          </a:avLst>
        </a:prstGeom>
        <a:noFill/>
        <a:ln w="9525">
          <a:solidFill>
            <a:srgbClr val="000000"/>
          </a:solidFill>
          <a:miter lim="800000"/>
        </a:ln>
      </xdr:spPr>
    </xdr:sp>
    <xdr:clientData/>
  </xdr:twoCellAnchor>
  <xdr:twoCellAnchor>
    <xdr:from>
      <xdr:col>17</xdr:col>
      <xdr:colOff>0</xdr:colOff>
      <xdr:row>28</xdr:row>
      <xdr:rowOff>57150</xdr:rowOff>
    </xdr:from>
    <xdr:to>
      <xdr:col>18</xdr:col>
      <xdr:colOff>0</xdr:colOff>
      <xdr:row>29</xdr:row>
      <xdr:rowOff>190500</xdr:rowOff>
    </xdr:to>
    <xdr:sp>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096250" y="5895975"/>
          <a:ext cx="523875" cy="247650"/>
        </a:xfrm>
        <a:prstGeom prst="triangle">
          <a:avLst>
            <a:gd name="adj" fmla="val 50000"/>
          </a:avLst>
        </a:prstGeom>
        <a:noFill/>
        <a:ln w="9525">
          <a:solidFill>
            <a:srgbClr val="000000"/>
          </a:solidFill>
          <a:miter lim="800000"/>
        </a:ln>
      </xdr:spPr>
    </xdr:sp>
    <xdr:clientData/>
  </xdr:twoCellAnchor>
  <xdr:twoCellAnchor>
    <xdr:from>
      <xdr:col>19</xdr:col>
      <xdr:colOff>0</xdr:colOff>
      <xdr:row>28</xdr:row>
      <xdr:rowOff>57150</xdr:rowOff>
    </xdr:from>
    <xdr:to>
      <xdr:col>20</xdr:col>
      <xdr:colOff>0</xdr:colOff>
      <xdr:row>29</xdr:row>
      <xdr:rowOff>190500</xdr:rowOff>
    </xdr:to>
    <xdr:sp>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058275" y="5895975"/>
          <a:ext cx="438150" cy="247650"/>
        </a:xfrm>
        <a:prstGeom prst="triangle">
          <a:avLst>
            <a:gd name="adj" fmla="val 50000"/>
          </a:avLst>
        </a:prstGeom>
        <a:noFill/>
        <a:ln w="9525">
          <a:solidFill>
            <a:srgbClr val="000000"/>
          </a:solidFill>
          <a:miter lim="800000"/>
        </a:ln>
      </xdr:spPr>
    </xdr:sp>
    <xdr:clientData/>
  </xdr:twoCellAnchor>
  <xdr:twoCellAnchor>
    <xdr:from>
      <xdr:col>21</xdr:col>
      <xdr:colOff>0</xdr:colOff>
      <xdr:row>28</xdr:row>
      <xdr:rowOff>57150</xdr:rowOff>
    </xdr:from>
    <xdr:to>
      <xdr:col>22</xdr:col>
      <xdr:colOff>0</xdr:colOff>
      <xdr:row>29</xdr:row>
      <xdr:rowOff>190500</xdr:rowOff>
    </xdr:to>
    <xdr:sp>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9934575" y="5895975"/>
          <a:ext cx="495300" cy="247650"/>
        </a:xfrm>
        <a:prstGeom prst="triangle">
          <a:avLst>
            <a:gd name="adj" fmla="val 50000"/>
          </a:avLst>
        </a:prstGeom>
        <a:noFill/>
        <a:ln w="9525">
          <a:solidFill>
            <a:srgbClr val="000000"/>
          </a:solidFill>
          <a:miter lim="800000"/>
        </a:ln>
      </xdr:spPr>
    </xdr:sp>
    <xdr:clientData/>
  </xdr:twoCellAnchor>
  <xdr:twoCellAnchor>
    <xdr:from>
      <xdr:col>23</xdr:col>
      <xdr:colOff>0</xdr:colOff>
      <xdr:row>28</xdr:row>
      <xdr:rowOff>57150</xdr:rowOff>
    </xdr:from>
    <xdr:to>
      <xdr:col>24</xdr:col>
      <xdr:colOff>0</xdr:colOff>
      <xdr:row>29</xdr:row>
      <xdr:rowOff>190500</xdr:rowOff>
    </xdr:to>
    <xdr:sp>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868025" y="5895975"/>
          <a:ext cx="495300" cy="247650"/>
        </a:xfrm>
        <a:prstGeom prst="triangle">
          <a:avLst>
            <a:gd name="adj" fmla="val 50000"/>
          </a:avLst>
        </a:prstGeom>
        <a:noFill/>
        <a:ln w="9525">
          <a:solidFill>
            <a:srgbClr val="000000"/>
          </a:solidFill>
          <a:miter lim="800000"/>
        </a:ln>
      </xdr:spPr>
    </xdr:sp>
    <xdr:clientData/>
  </xdr:twoCellAnchor>
  <xdr:twoCellAnchor>
    <xdr:from>
      <xdr:col>25</xdr:col>
      <xdr:colOff>0</xdr:colOff>
      <xdr:row>28</xdr:row>
      <xdr:rowOff>57150</xdr:rowOff>
    </xdr:from>
    <xdr:to>
      <xdr:col>26</xdr:col>
      <xdr:colOff>0</xdr:colOff>
      <xdr:row>29</xdr:row>
      <xdr:rowOff>190500</xdr:rowOff>
    </xdr:to>
    <xdr:sp>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801475" y="5895975"/>
          <a:ext cx="495300" cy="247650"/>
        </a:xfrm>
        <a:prstGeom prst="triangle">
          <a:avLst>
            <a:gd name="adj" fmla="val 50000"/>
          </a:avLst>
        </a:prstGeom>
        <a:noFill/>
        <a:ln w="9525">
          <a:solidFill>
            <a:srgbClr val="000000"/>
          </a:solidFill>
          <a:miter lim="800000"/>
        </a:ln>
      </xdr:spPr>
    </xdr:sp>
    <xdr:clientData/>
  </xdr:twoCellAnchor>
  <xdr:twoCellAnchor>
    <xdr:from>
      <xdr:col>27</xdr:col>
      <xdr:colOff>0</xdr:colOff>
      <xdr:row>28</xdr:row>
      <xdr:rowOff>57150</xdr:rowOff>
    </xdr:from>
    <xdr:to>
      <xdr:col>28</xdr:col>
      <xdr:colOff>0</xdr:colOff>
      <xdr:row>29</xdr:row>
      <xdr:rowOff>190500</xdr:rowOff>
    </xdr:to>
    <xdr:sp>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734925" y="5895975"/>
          <a:ext cx="438150" cy="247650"/>
        </a:xfrm>
        <a:prstGeom prst="triangle">
          <a:avLst>
            <a:gd name="adj" fmla="val 50000"/>
          </a:avLst>
        </a:prstGeom>
        <a:noFill/>
        <a:ln w="9525">
          <a:solidFill>
            <a:srgbClr val="000000"/>
          </a:solidFill>
          <a:miter lim="800000"/>
        </a:ln>
      </xdr:spPr>
    </xdr:sp>
    <xdr:clientData/>
  </xdr:twoCellAnchor>
  <xdr:twoCellAnchor>
    <xdr:from>
      <xdr:col>1</xdr:col>
      <xdr:colOff>0</xdr:colOff>
      <xdr:row>36</xdr:row>
      <xdr:rowOff>57150</xdr:rowOff>
    </xdr:from>
    <xdr:to>
      <xdr:col>2</xdr:col>
      <xdr:colOff>0</xdr:colOff>
      <xdr:row>37</xdr:row>
      <xdr:rowOff>190500</xdr:rowOff>
    </xdr:to>
    <xdr:sp>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590550" y="7391400"/>
          <a:ext cx="666750" cy="247650"/>
        </a:xfrm>
        <a:prstGeom prst="triangle">
          <a:avLst>
            <a:gd name="adj" fmla="val 50000"/>
          </a:avLst>
        </a:prstGeom>
        <a:noFill/>
        <a:ln w="9525">
          <a:solidFill>
            <a:srgbClr val="000000"/>
          </a:solidFill>
          <a:miter lim="800000"/>
        </a:ln>
      </xdr:spPr>
    </xdr:sp>
    <xdr:clientData/>
  </xdr:twoCellAnchor>
  <xdr:twoCellAnchor>
    <xdr:from>
      <xdr:col>3</xdr:col>
      <xdr:colOff>0</xdr:colOff>
      <xdr:row>36</xdr:row>
      <xdr:rowOff>57150</xdr:rowOff>
    </xdr:from>
    <xdr:to>
      <xdr:col>4</xdr:col>
      <xdr:colOff>0</xdr:colOff>
      <xdr:row>37</xdr:row>
      <xdr:rowOff>190500</xdr:rowOff>
    </xdr:to>
    <xdr:sp>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695450" y="73914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5</xdr:col>
      <xdr:colOff>0</xdr:colOff>
      <xdr:row>36</xdr:row>
      <xdr:rowOff>57150</xdr:rowOff>
    </xdr:from>
    <xdr:to>
      <xdr:col>6</xdr:col>
      <xdr:colOff>0</xdr:colOff>
      <xdr:row>37</xdr:row>
      <xdr:rowOff>190500</xdr:rowOff>
    </xdr:to>
    <xdr:sp>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628900" y="7391400"/>
          <a:ext cx="495300" cy="247650"/>
        </a:xfrm>
        <a:prstGeom prst="triangle">
          <a:avLst>
            <a:gd name="adj" fmla="val 50000"/>
          </a:avLst>
        </a:prstGeom>
        <a:noFill/>
        <a:ln w="9525">
          <a:solidFill>
            <a:srgbClr val="000000"/>
          </a:solidFill>
          <a:miter lim="800000"/>
        </a:ln>
      </xdr:spPr>
    </xdr:sp>
    <xdr:clientData/>
  </xdr:twoCellAnchor>
  <xdr:twoCellAnchor>
    <xdr:from>
      <xdr:col>7</xdr:col>
      <xdr:colOff>0</xdr:colOff>
      <xdr:row>36</xdr:row>
      <xdr:rowOff>57150</xdr:rowOff>
    </xdr:from>
    <xdr:to>
      <xdr:col>8</xdr:col>
      <xdr:colOff>0</xdr:colOff>
      <xdr:row>37</xdr:row>
      <xdr:rowOff>190500</xdr:rowOff>
    </xdr:to>
    <xdr:sp>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562350" y="7391400"/>
          <a:ext cx="504825" cy="247650"/>
        </a:xfrm>
        <a:prstGeom prst="triangle">
          <a:avLst>
            <a:gd name="adj" fmla="val 50000"/>
          </a:avLst>
        </a:prstGeom>
        <a:noFill/>
        <a:ln w="9525">
          <a:solidFill>
            <a:srgbClr val="000000"/>
          </a:solidFill>
          <a:miter lim="800000"/>
        </a:ln>
      </xdr:spPr>
    </xdr:sp>
    <xdr:clientData/>
  </xdr:twoCellAnchor>
  <xdr:twoCellAnchor>
    <xdr:from>
      <xdr:col>9</xdr:col>
      <xdr:colOff>0</xdr:colOff>
      <xdr:row>36</xdr:row>
      <xdr:rowOff>57150</xdr:rowOff>
    </xdr:from>
    <xdr:to>
      <xdr:col>10</xdr:col>
      <xdr:colOff>0</xdr:colOff>
      <xdr:row>37</xdr:row>
      <xdr:rowOff>190500</xdr:rowOff>
    </xdr:to>
    <xdr:sp>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505325" y="7391400"/>
          <a:ext cx="438150" cy="247650"/>
        </a:xfrm>
        <a:prstGeom prst="triangle">
          <a:avLst>
            <a:gd name="adj" fmla="val 50000"/>
          </a:avLst>
        </a:prstGeom>
        <a:noFill/>
        <a:ln w="9525">
          <a:solidFill>
            <a:srgbClr val="000000"/>
          </a:solidFill>
          <a:miter lim="800000"/>
        </a:ln>
      </xdr:spPr>
    </xdr:sp>
    <xdr:clientData/>
  </xdr:twoCellAnchor>
  <xdr:twoCellAnchor>
    <xdr:from>
      <xdr:col>11</xdr:col>
      <xdr:colOff>0</xdr:colOff>
      <xdr:row>36</xdr:row>
      <xdr:rowOff>57150</xdr:rowOff>
    </xdr:from>
    <xdr:to>
      <xdr:col>12</xdr:col>
      <xdr:colOff>0</xdr:colOff>
      <xdr:row>37</xdr:row>
      <xdr:rowOff>190500</xdr:rowOff>
    </xdr:to>
    <xdr:sp>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381625" y="7391400"/>
          <a:ext cx="438150" cy="247650"/>
        </a:xfrm>
        <a:prstGeom prst="triangle">
          <a:avLst>
            <a:gd name="adj" fmla="val 50000"/>
          </a:avLst>
        </a:prstGeom>
        <a:noFill/>
        <a:ln w="9525">
          <a:solidFill>
            <a:srgbClr val="000000"/>
          </a:solidFill>
          <a:miter lim="800000"/>
        </a:ln>
      </xdr:spPr>
    </xdr:sp>
    <xdr:clientData/>
  </xdr:twoCellAnchor>
  <xdr:twoCellAnchor>
    <xdr:from>
      <xdr:col>13</xdr:col>
      <xdr:colOff>0</xdr:colOff>
      <xdr:row>36</xdr:row>
      <xdr:rowOff>57150</xdr:rowOff>
    </xdr:from>
    <xdr:to>
      <xdr:col>14</xdr:col>
      <xdr:colOff>0</xdr:colOff>
      <xdr:row>37</xdr:row>
      <xdr:rowOff>190500</xdr:rowOff>
    </xdr:to>
    <xdr:sp>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257925" y="7391400"/>
          <a:ext cx="523875" cy="247650"/>
        </a:xfrm>
        <a:prstGeom prst="triangle">
          <a:avLst>
            <a:gd name="adj" fmla="val 50000"/>
          </a:avLst>
        </a:prstGeom>
        <a:noFill/>
        <a:ln w="9525">
          <a:solidFill>
            <a:srgbClr val="000000"/>
          </a:solidFill>
          <a:miter lim="800000"/>
        </a:ln>
      </xdr:spPr>
    </xdr:sp>
    <xdr:clientData/>
  </xdr:twoCellAnchor>
  <xdr:twoCellAnchor>
    <xdr:from>
      <xdr:col>15</xdr:col>
      <xdr:colOff>0</xdr:colOff>
      <xdr:row>36</xdr:row>
      <xdr:rowOff>57150</xdr:rowOff>
    </xdr:from>
    <xdr:to>
      <xdr:col>16</xdr:col>
      <xdr:colOff>0</xdr:colOff>
      <xdr:row>37</xdr:row>
      <xdr:rowOff>190500</xdr:rowOff>
    </xdr:to>
    <xdr:sp>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19950" y="7391400"/>
          <a:ext cx="438150" cy="2476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096250" y="739140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36</xdr:row>
      <xdr:rowOff>57150</xdr:rowOff>
    </xdr:from>
    <xdr:to>
      <xdr:col>20</xdr:col>
      <xdr:colOff>0</xdr:colOff>
      <xdr:row>37</xdr:row>
      <xdr:rowOff>190500</xdr:rowOff>
    </xdr:to>
    <xdr:sp>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058275" y="73914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36</xdr:row>
      <xdr:rowOff>57150</xdr:rowOff>
    </xdr:from>
    <xdr:to>
      <xdr:col>22</xdr:col>
      <xdr:colOff>0</xdr:colOff>
      <xdr:row>37</xdr:row>
      <xdr:rowOff>190500</xdr:rowOff>
    </xdr:to>
    <xdr:sp>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9934575" y="73914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36</xdr:row>
      <xdr:rowOff>57150</xdr:rowOff>
    </xdr:from>
    <xdr:to>
      <xdr:col>24</xdr:col>
      <xdr:colOff>0</xdr:colOff>
      <xdr:row>37</xdr:row>
      <xdr:rowOff>190500</xdr:rowOff>
    </xdr:to>
    <xdr:sp>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868025" y="73914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36</xdr:row>
      <xdr:rowOff>57150</xdr:rowOff>
    </xdr:from>
    <xdr:to>
      <xdr:col>26</xdr:col>
      <xdr:colOff>0</xdr:colOff>
      <xdr:row>37</xdr:row>
      <xdr:rowOff>190500</xdr:rowOff>
    </xdr:to>
    <xdr:sp>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801475" y="73914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36</xdr:row>
      <xdr:rowOff>57150</xdr:rowOff>
    </xdr:from>
    <xdr:to>
      <xdr:col>28</xdr:col>
      <xdr:colOff>0</xdr:colOff>
      <xdr:row>37</xdr:row>
      <xdr:rowOff>190500</xdr:rowOff>
    </xdr:to>
    <xdr:sp>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734925" y="73914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36</xdr:row>
      <xdr:rowOff>57150</xdr:rowOff>
    </xdr:from>
    <xdr:to>
      <xdr:col>18</xdr:col>
      <xdr:colOff>0</xdr:colOff>
      <xdr:row>37</xdr:row>
      <xdr:rowOff>190500</xdr:rowOff>
    </xdr:to>
    <xdr:sp>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096250" y="7391400"/>
          <a:ext cx="523875" cy="2476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058275" y="7391400"/>
          <a:ext cx="438150" cy="2476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9934575" y="7391400"/>
          <a:ext cx="495300" cy="2476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868025" y="73914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36</xdr:row>
      <xdr:rowOff>57150</xdr:rowOff>
    </xdr:from>
    <xdr:to>
      <xdr:col>26</xdr:col>
      <xdr:colOff>0</xdr:colOff>
      <xdr:row>37</xdr:row>
      <xdr:rowOff>190500</xdr:rowOff>
    </xdr:to>
    <xdr:sp>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801475" y="73914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36</xdr:row>
      <xdr:rowOff>57150</xdr:rowOff>
    </xdr:from>
    <xdr:to>
      <xdr:col>28</xdr:col>
      <xdr:colOff>0</xdr:colOff>
      <xdr:row>37</xdr:row>
      <xdr:rowOff>190500</xdr:rowOff>
    </xdr:to>
    <xdr:sp>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734925" y="7391400"/>
          <a:ext cx="438150" cy="2476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19950" y="7391400"/>
          <a:ext cx="438150" cy="247650"/>
        </a:xfrm>
        <a:prstGeom prst="triangle">
          <a:avLst>
            <a:gd name="adj" fmla="val 50000"/>
          </a:avLst>
        </a:prstGeom>
        <a:noFill/>
        <a:ln w="9525">
          <a:solidFill>
            <a:srgbClr val="000000"/>
          </a:solidFill>
          <a:miter lim="800000"/>
        </a:ln>
      </xdr:spPr>
    </xdr:sp>
    <xdr:clientData/>
  </xdr:twoCellAnchor>
  <xdr:twoCellAnchor>
    <xdr:from>
      <xdr:col>17</xdr:col>
      <xdr:colOff>0</xdr:colOff>
      <xdr:row>36</xdr:row>
      <xdr:rowOff>57150</xdr:rowOff>
    </xdr:from>
    <xdr:to>
      <xdr:col>18</xdr:col>
      <xdr:colOff>0</xdr:colOff>
      <xdr:row>37</xdr:row>
      <xdr:rowOff>190500</xdr:rowOff>
    </xdr:to>
    <xdr:sp>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096250" y="7391400"/>
          <a:ext cx="523875" cy="247650"/>
        </a:xfrm>
        <a:prstGeom prst="triangle">
          <a:avLst>
            <a:gd name="adj" fmla="val 50000"/>
          </a:avLst>
        </a:prstGeom>
        <a:noFill/>
        <a:ln w="9525">
          <a:solidFill>
            <a:srgbClr val="000000"/>
          </a:solidFill>
          <a:miter lim="800000"/>
        </a:ln>
      </xdr:spPr>
    </xdr:sp>
    <xdr:clientData/>
  </xdr:twoCellAnchor>
  <xdr:twoCellAnchor>
    <xdr:from>
      <xdr:col>19</xdr:col>
      <xdr:colOff>0</xdr:colOff>
      <xdr:row>36</xdr:row>
      <xdr:rowOff>57150</xdr:rowOff>
    </xdr:from>
    <xdr:to>
      <xdr:col>20</xdr:col>
      <xdr:colOff>0</xdr:colOff>
      <xdr:row>37</xdr:row>
      <xdr:rowOff>190500</xdr:rowOff>
    </xdr:to>
    <xdr:sp>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058275" y="7391400"/>
          <a:ext cx="438150" cy="247650"/>
        </a:xfrm>
        <a:prstGeom prst="triangle">
          <a:avLst>
            <a:gd name="adj" fmla="val 50000"/>
          </a:avLst>
        </a:prstGeom>
        <a:noFill/>
        <a:ln w="9525">
          <a:solidFill>
            <a:srgbClr val="000000"/>
          </a:solidFill>
          <a:miter lim="800000"/>
        </a:ln>
      </xdr:spPr>
    </xdr:sp>
    <xdr:clientData/>
  </xdr:twoCellAnchor>
  <xdr:twoCellAnchor>
    <xdr:from>
      <xdr:col>21</xdr:col>
      <xdr:colOff>0</xdr:colOff>
      <xdr:row>36</xdr:row>
      <xdr:rowOff>57150</xdr:rowOff>
    </xdr:from>
    <xdr:to>
      <xdr:col>22</xdr:col>
      <xdr:colOff>0</xdr:colOff>
      <xdr:row>37</xdr:row>
      <xdr:rowOff>190500</xdr:rowOff>
    </xdr:to>
    <xdr:sp>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9934575" y="7391400"/>
          <a:ext cx="495300" cy="2476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868025" y="73914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36</xdr:row>
      <xdr:rowOff>57150</xdr:rowOff>
    </xdr:from>
    <xdr:to>
      <xdr:col>26</xdr:col>
      <xdr:colOff>0</xdr:colOff>
      <xdr:row>37</xdr:row>
      <xdr:rowOff>190500</xdr:rowOff>
    </xdr:to>
    <xdr:sp>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801475" y="73914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36</xdr:row>
      <xdr:rowOff>57150</xdr:rowOff>
    </xdr:from>
    <xdr:to>
      <xdr:col>28</xdr:col>
      <xdr:colOff>0</xdr:colOff>
      <xdr:row>37</xdr:row>
      <xdr:rowOff>190500</xdr:rowOff>
    </xdr:to>
    <xdr:sp>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734925" y="7391400"/>
          <a:ext cx="438150" cy="247650"/>
        </a:xfrm>
        <a:prstGeom prst="triangle">
          <a:avLst>
            <a:gd name="adj" fmla="val 50000"/>
          </a:avLst>
        </a:prstGeom>
        <a:noFill/>
        <a:ln w="9525">
          <a:solidFill>
            <a:srgbClr val="000000"/>
          </a:solidFill>
          <a:miter lim="800000"/>
        </a:ln>
      </xdr:spPr>
    </xdr:sp>
    <xdr:clientData/>
  </xdr:twoCellAnchor>
  <xdr:twoCellAnchor>
    <xdr:from>
      <xdr:col>1</xdr:col>
      <xdr:colOff>0</xdr:colOff>
      <xdr:row>44</xdr:row>
      <xdr:rowOff>57150</xdr:rowOff>
    </xdr:from>
    <xdr:to>
      <xdr:col>2</xdr:col>
      <xdr:colOff>0</xdr:colOff>
      <xdr:row>45</xdr:row>
      <xdr:rowOff>190500</xdr:rowOff>
    </xdr:to>
    <xdr:sp>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590550" y="8772525"/>
          <a:ext cx="666750" cy="285750"/>
        </a:xfrm>
        <a:prstGeom prst="triangle">
          <a:avLst>
            <a:gd name="adj" fmla="val 50000"/>
          </a:avLst>
        </a:prstGeom>
        <a:noFill/>
        <a:ln w="9525">
          <a:solidFill>
            <a:srgbClr val="000000"/>
          </a:solidFill>
          <a:miter lim="800000"/>
        </a:ln>
      </xdr:spPr>
    </xdr:sp>
    <xdr:clientData/>
  </xdr:twoCellAnchor>
  <xdr:twoCellAnchor>
    <xdr:from>
      <xdr:col>3</xdr:col>
      <xdr:colOff>0</xdr:colOff>
      <xdr:row>44</xdr:row>
      <xdr:rowOff>57150</xdr:rowOff>
    </xdr:from>
    <xdr:to>
      <xdr:col>4</xdr:col>
      <xdr:colOff>0</xdr:colOff>
      <xdr:row>45</xdr:row>
      <xdr:rowOff>190500</xdr:rowOff>
    </xdr:to>
    <xdr:sp>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695450" y="87725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5</xdr:col>
      <xdr:colOff>0</xdr:colOff>
      <xdr:row>44</xdr:row>
      <xdr:rowOff>57150</xdr:rowOff>
    </xdr:from>
    <xdr:to>
      <xdr:col>6</xdr:col>
      <xdr:colOff>0</xdr:colOff>
      <xdr:row>45</xdr:row>
      <xdr:rowOff>190500</xdr:rowOff>
    </xdr:to>
    <xdr:sp>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628900" y="8772525"/>
          <a:ext cx="495300" cy="285750"/>
        </a:xfrm>
        <a:prstGeom prst="triangle">
          <a:avLst>
            <a:gd name="adj" fmla="val 50000"/>
          </a:avLst>
        </a:prstGeom>
        <a:noFill/>
        <a:ln w="9525">
          <a:solidFill>
            <a:srgbClr val="000000"/>
          </a:solidFill>
          <a:miter lim="800000"/>
        </a:ln>
      </xdr:spPr>
    </xdr:sp>
    <xdr:clientData/>
  </xdr:twoCellAnchor>
  <xdr:twoCellAnchor>
    <xdr:from>
      <xdr:col>7</xdr:col>
      <xdr:colOff>0</xdr:colOff>
      <xdr:row>44</xdr:row>
      <xdr:rowOff>57150</xdr:rowOff>
    </xdr:from>
    <xdr:to>
      <xdr:col>8</xdr:col>
      <xdr:colOff>0</xdr:colOff>
      <xdr:row>45</xdr:row>
      <xdr:rowOff>190500</xdr:rowOff>
    </xdr:to>
    <xdr:sp>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562350" y="8772525"/>
          <a:ext cx="504825" cy="285750"/>
        </a:xfrm>
        <a:prstGeom prst="triangle">
          <a:avLst>
            <a:gd name="adj" fmla="val 50000"/>
          </a:avLst>
        </a:prstGeom>
        <a:noFill/>
        <a:ln w="9525">
          <a:solidFill>
            <a:srgbClr val="000000"/>
          </a:solidFill>
          <a:miter lim="800000"/>
        </a:ln>
      </xdr:spPr>
    </xdr:sp>
    <xdr:clientData/>
  </xdr:twoCellAnchor>
  <xdr:twoCellAnchor>
    <xdr:from>
      <xdr:col>9</xdr:col>
      <xdr:colOff>0</xdr:colOff>
      <xdr:row>44</xdr:row>
      <xdr:rowOff>57150</xdr:rowOff>
    </xdr:from>
    <xdr:to>
      <xdr:col>10</xdr:col>
      <xdr:colOff>0</xdr:colOff>
      <xdr:row>45</xdr:row>
      <xdr:rowOff>190500</xdr:rowOff>
    </xdr:to>
    <xdr:sp>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505325" y="8772525"/>
          <a:ext cx="438150" cy="285750"/>
        </a:xfrm>
        <a:prstGeom prst="triangle">
          <a:avLst>
            <a:gd name="adj" fmla="val 50000"/>
          </a:avLst>
        </a:prstGeom>
        <a:noFill/>
        <a:ln w="9525">
          <a:solidFill>
            <a:srgbClr val="000000"/>
          </a:solidFill>
          <a:miter lim="800000"/>
        </a:ln>
      </xdr:spPr>
    </xdr:sp>
    <xdr:clientData/>
  </xdr:twoCellAnchor>
  <xdr:twoCellAnchor>
    <xdr:from>
      <xdr:col>11</xdr:col>
      <xdr:colOff>0</xdr:colOff>
      <xdr:row>44</xdr:row>
      <xdr:rowOff>57150</xdr:rowOff>
    </xdr:from>
    <xdr:to>
      <xdr:col>12</xdr:col>
      <xdr:colOff>0</xdr:colOff>
      <xdr:row>45</xdr:row>
      <xdr:rowOff>190500</xdr:rowOff>
    </xdr:to>
    <xdr:sp>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381625" y="8772525"/>
          <a:ext cx="438150" cy="285750"/>
        </a:xfrm>
        <a:prstGeom prst="triangle">
          <a:avLst>
            <a:gd name="adj" fmla="val 50000"/>
          </a:avLst>
        </a:prstGeom>
        <a:noFill/>
        <a:ln w="9525">
          <a:solidFill>
            <a:srgbClr val="000000"/>
          </a:solidFill>
          <a:miter lim="800000"/>
        </a:ln>
      </xdr:spPr>
    </xdr:sp>
    <xdr:clientData/>
  </xdr:twoCellAnchor>
  <xdr:twoCellAnchor>
    <xdr:from>
      <xdr:col>13</xdr:col>
      <xdr:colOff>0</xdr:colOff>
      <xdr:row>44</xdr:row>
      <xdr:rowOff>57150</xdr:rowOff>
    </xdr:from>
    <xdr:to>
      <xdr:col>14</xdr:col>
      <xdr:colOff>0</xdr:colOff>
      <xdr:row>45</xdr:row>
      <xdr:rowOff>190500</xdr:rowOff>
    </xdr:to>
    <xdr:sp>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257925" y="8772525"/>
          <a:ext cx="523875" cy="285750"/>
        </a:xfrm>
        <a:prstGeom prst="triangle">
          <a:avLst>
            <a:gd name="adj" fmla="val 50000"/>
          </a:avLst>
        </a:prstGeom>
        <a:noFill/>
        <a:ln w="9525">
          <a:solidFill>
            <a:srgbClr val="000000"/>
          </a:solidFill>
          <a:miter lim="800000"/>
        </a:ln>
      </xdr:spPr>
    </xdr:sp>
    <xdr:clientData/>
  </xdr:twoCellAnchor>
  <xdr:twoCellAnchor>
    <xdr:from>
      <xdr:col>15</xdr:col>
      <xdr:colOff>0</xdr:colOff>
      <xdr:row>44</xdr:row>
      <xdr:rowOff>57150</xdr:rowOff>
    </xdr:from>
    <xdr:to>
      <xdr:col>16</xdr:col>
      <xdr:colOff>0</xdr:colOff>
      <xdr:row>45</xdr:row>
      <xdr:rowOff>190500</xdr:rowOff>
    </xdr:to>
    <xdr:sp>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19950" y="877252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44</xdr:row>
      <xdr:rowOff>57150</xdr:rowOff>
    </xdr:from>
    <xdr:to>
      <xdr:col>18</xdr:col>
      <xdr:colOff>0</xdr:colOff>
      <xdr:row>45</xdr:row>
      <xdr:rowOff>190500</xdr:rowOff>
    </xdr:to>
    <xdr:sp>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096250" y="877252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44</xdr:row>
      <xdr:rowOff>57150</xdr:rowOff>
    </xdr:from>
    <xdr:to>
      <xdr:col>20</xdr:col>
      <xdr:colOff>0</xdr:colOff>
      <xdr:row>45</xdr:row>
      <xdr:rowOff>190500</xdr:rowOff>
    </xdr:to>
    <xdr:sp>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058275" y="87725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44</xdr:row>
      <xdr:rowOff>57150</xdr:rowOff>
    </xdr:from>
    <xdr:to>
      <xdr:col>22</xdr:col>
      <xdr:colOff>0</xdr:colOff>
      <xdr:row>45</xdr:row>
      <xdr:rowOff>190500</xdr:rowOff>
    </xdr:to>
    <xdr:sp>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9934575" y="87725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44</xdr:row>
      <xdr:rowOff>57150</xdr:rowOff>
    </xdr:from>
    <xdr:to>
      <xdr:col>24</xdr:col>
      <xdr:colOff>0</xdr:colOff>
      <xdr:row>45</xdr:row>
      <xdr:rowOff>190500</xdr:rowOff>
    </xdr:to>
    <xdr:sp>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868025" y="87725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44</xdr:row>
      <xdr:rowOff>57150</xdr:rowOff>
    </xdr:from>
    <xdr:to>
      <xdr:col>26</xdr:col>
      <xdr:colOff>0</xdr:colOff>
      <xdr:row>45</xdr:row>
      <xdr:rowOff>190500</xdr:rowOff>
    </xdr:to>
    <xdr:sp>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801475" y="87725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44</xdr:row>
      <xdr:rowOff>57150</xdr:rowOff>
    </xdr:from>
    <xdr:to>
      <xdr:col>28</xdr:col>
      <xdr:colOff>0</xdr:colOff>
      <xdr:row>45</xdr:row>
      <xdr:rowOff>190500</xdr:rowOff>
    </xdr:to>
    <xdr:sp>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734925" y="87725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44</xdr:row>
      <xdr:rowOff>57150</xdr:rowOff>
    </xdr:from>
    <xdr:to>
      <xdr:col>18</xdr:col>
      <xdr:colOff>0</xdr:colOff>
      <xdr:row>45</xdr:row>
      <xdr:rowOff>190500</xdr:rowOff>
    </xdr:to>
    <xdr:sp>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096250" y="8772525"/>
          <a:ext cx="5238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44</xdr:row>
      <xdr:rowOff>57150</xdr:rowOff>
    </xdr:from>
    <xdr:to>
      <xdr:col>20</xdr:col>
      <xdr:colOff>0</xdr:colOff>
      <xdr:row>45</xdr:row>
      <xdr:rowOff>190500</xdr:rowOff>
    </xdr:to>
    <xdr:sp>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058275" y="877252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44</xdr:row>
      <xdr:rowOff>57150</xdr:rowOff>
    </xdr:from>
    <xdr:to>
      <xdr:col>22</xdr:col>
      <xdr:colOff>0</xdr:colOff>
      <xdr:row>45</xdr:row>
      <xdr:rowOff>190500</xdr:rowOff>
    </xdr:to>
    <xdr:sp>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9934575" y="8772525"/>
          <a:ext cx="495300" cy="2857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868025" y="8772525"/>
          <a:ext cx="495300" cy="2857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801475" y="8772525"/>
          <a:ext cx="495300" cy="2857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734925" y="8772525"/>
          <a:ext cx="438150" cy="285750"/>
        </a:xfrm>
        <a:prstGeom prst="triangle">
          <a:avLst>
            <a:gd name="adj" fmla="val 50000"/>
          </a:avLst>
        </a:prstGeom>
        <a:noFill/>
        <a:ln w="9525">
          <a:solidFill>
            <a:srgbClr val="000000"/>
          </a:solidFill>
          <a:miter lim="800000"/>
        </a:ln>
      </xdr:spPr>
    </xdr:sp>
    <xdr:clientData/>
  </xdr:twoCellAnchor>
  <xdr:twoCellAnchor>
    <xdr:from>
      <xdr:col>15</xdr:col>
      <xdr:colOff>0</xdr:colOff>
      <xdr:row>44</xdr:row>
      <xdr:rowOff>57150</xdr:rowOff>
    </xdr:from>
    <xdr:to>
      <xdr:col>16</xdr:col>
      <xdr:colOff>0</xdr:colOff>
      <xdr:row>45</xdr:row>
      <xdr:rowOff>190500</xdr:rowOff>
    </xdr:to>
    <xdr:sp>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19950" y="87725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44</xdr:row>
      <xdr:rowOff>57150</xdr:rowOff>
    </xdr:from>
    <xdr:to>
      <xdr:col>18</xdr:col>
      <xdr:colOff>0</xdr:colOff>
      <xdr:row>45</xdr:row>
      <xdr:rowOff>190500</xdr:rowOff>
    </xdr:to>
    <xdr:sp>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096250" y="877252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44</xdr:row>
      <xdr:rowOff>57150</xdr:rowOff>
    </xdr:from>
    <xdr:to>
      <xdr:col>20</xdr:col>
      <xdr:colOff>0</xdr:colOff>
      <xdr:row>45</xdr:row>
      <xdr:rowOff>190500</xdr:rowOff>
    </xdr:to>
    <xdr:sp>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058275" y="87725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44</xdr:row>
      <xdr:rowOff>57150</xdr:rowOff>
    </xdr:from>
    <xdr:to>
      <xdr:col>22</xdr:col>
      <xdr:colOff>0</xdr:colOff>
      <xdr:row>45</xdr:row>
      <xdr:rowOff>190500</xdr:rowOff>
    </xdr:to>
    <xdr:sp>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9934575" y="8772525"/>
          <a:ext cx="495300" cy="285750"/>
        </a:xfrm>
        <a:prstGeom prst="triangle">
          <a:avLst>
            <a:gd name="adj" fmla="val 50000"/>
          </a:avLst>
        </a:prstGeom>
        <a:noFill/>
        <a:ln w="9525">
          <a:solidFill>
            <a:srgbClr val="000000"/>
          </a:solidFill>
          <a:miter lim="800000"/>
        </a:ln>
      </xdr:spPr>
    </xdr:sp>
    <xdr:clientData/>
  </xdr:twoCellAnchor>
  <xdr:twoCellAnchor>
    <xdr:from>
      <xdr:col>23</xdr:col>
      <xdr:colOff>0</xdr:colOff>
      <xdr:row>44</xdr:row>
      <xdr:rowOff>57150</xdr:rowOff>
    </xdr:from>
    <xdr:to>
      <xdr:col>24</xdr:col>
      <xdr:colOff>0</xdr:colOff>
      <xdr:row>45</xdr:row>
      <xdr:rowOff>190500</xdr:rowOff>
    </xdr:to>
    <xdr:sp>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868025" y="8772525"/>
          <a:ext cx="495300" cy="285750"/>
        </a:xfrm>
        <a:prstGeom prst="triangle">
          <a:avLst>
            <a:gd name="adj" fmla="val 50000"/>
          </a:avLst>
        </a:prstGeom>
        <a:noFill/>
        <a:ln w="9525">
          <a:solidFill>
            <a:srgbClr val="000000"/>
          </a:solidFill>
          <a:miter lim="800000"/>
        </a:ln>
      </xdr:spPr>
    </xdr:sp>
    <xdr:clientData/>
  </xdr:twoCellAnchor>
  <xdr:twoCellAnchor>
    <xdr:from>
      <xdr:col>25</xdr:col>
      <xdr:colOff>0</xdr:colOff>
      <xdr:row>44</xdr:row>
      <xdr:rowOff>57150</xdr:rowOff>
    </xdr:from>
    <xdr:to>
      <xdr:col>26</xdr:col>
      <xdr:colOff>0</xdr:colOff>
      <xdr:row>45</xdr:row>
      <xdr:rowOff>190500</xdr:rowOff>
    </xdr:to>
    <xdr:sp>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801475" y="8772525"/>
          <a:ext cx="495300" cy="285750"/>
        </a:xfrm>
        <a:prstGeom prst="triangle">
          <a:avLst>
            <a:gd name="adj" fmla="val 50000"/>
          </a:avLst>
        </a:prstGeom>
        <a:noFill/>
        <a:ln w="9525">
          <a:solidFill>
            <a:srgbClr val="000000"/>
          </a:solidFill>
          <a:miter lim="800000"/>
        </a:ln>
      </xdr:spPr>
    </xdr:sp>
    <xdr:clientData/>
  </xdr:twoCellAnchor>
  <xdr:twoCellAnchor>
    <xdr:from>
      <xdr:col>27</xdr:col>
      <xdr:colOff>0</xdr:colOff>
      <xdr:row>44</xdr:row>
      <xdr:rowOff>57150</xdr:rowOff>
    </xdr:from>
    <xdr:to>
      <xdr:col>28</xdr:col>
      <xdr:colOff>0</xdr:colOff>
      <xdr:row>45</xdr:row>
      <xdr:rowOff>190500</xdr:rowOff>
    </xdr:to>
    <xdr:sp>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734925" y="8772525"/>
          <a:ext cx="438150" cy="285750"/>
        </a:xfrm>
        <a:prstGeom prst="triangle">
          <a:avLst>
            <a:gd name="adj" fmla="val 50000"/>
          </a:avLst>
        </a:prstGeom>
        <a:noFill/>
        <a:ln w="9525">
          <a:solidFill>
            <a:srgbClr val="000000"/>
          </a:solidFill>
          <a:miter lim="800000"/>
        </a:ln>
      </xdr:spPr>
    </xdr:sp>
    <xdr:clientData/>
  </xdr:twoCellAnchor>
  <xdr:twoCellAnchor>
    <xdr:from>
      <xdr:col>1</xdr:col>
      <xdr:colOff>0</xdr:colOff>
      <xdr:row>52</xdr:row>
      <xdr:rowOff>57150</xdr:rowOff>
    </xdr:from>
    <xdr:to>
      <xdr:col>2</xdr:col>
      <xdr:colOff>0</xdr:colOff>
      <xdr:row>53</xdr:row>
      <xdr:rowOff>190500</xdr:rowOff>
    </xdr:to>
    <xdr:sp>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590550" y="10410825"/>
          <a:ext cx="6667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52</xdr:row>
      <xdr:rowOff>57150</xdr:rowOff>
    </xdr:from>
    <xdr:to>
      <xdr:col>4</xdr:col>
      <xdr:colOff>0</xdr:colOff>
      <xdr:row>53</xdr:row>
      <xdr:rowOff>190500</xdr:rowOff>
    </xdr:to>
    <xdr:sp>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695450" y="10410825"/>
          <a:ext cx="495300" cy="285750"/>
        </a:xfrm>
        <a:prstGeom prst="triangle">
          <a:avLst>
            <a:gd name="adj" fmla="val 50000"/>
          </a:avLst>
        </a:prstGeom>
        <a:noFill/>
        <a:ln w="9525">
          <a:solidFill>
            <a:srgbClr val="000000"/>
          </a:solidFill>
          <a:miter lim="800000"/>
        </a:ln>
      </xdr:spPr>
    </xdr:sp>
    <xdr:clientData/>
  </xdr:twoCellAnchor>
  <xdr:twoCellAnchor>
    <xdr:from>
      <xdr:col>5</xdr:col>
      <xdr:colOff>0</xdr:colOff>
      <xdr:row>52</xdr:row>
      <xdr:rowOff>57150</xdr:rowOff>
    </xdr:from>
    <xdr:to>
      <xdr:col>6</xdr:col>
      <xdr:colOff>0</xdr:colOff>
      <xdr:row>53</xdr:row>
      <xdr:rowOff>190500</xdr:rowOff>
    </xdr:to>
    <xdr:sp>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628900" y="10410825"/>
          <a:ext cx="495300" cy="285750"/>
        </a:xfrm>
        <a:prstGeom prst="triangle">
          <a:avLst>
            <a:gd name="adj" fmla="val 50000"/>
          </a:avLst>
        </a:prstGeom>
        <a:noFill/>
        <a:ln w="9525">
          <a:solidFill>
            <a:srgbClr val="000000"/>
          </a:solidFill>
          <a:miter lim="800000"/>
        </a:ln>
      </xdr:spPr>
    </xdr:sp>
    <xdr:clientData/>
  </xdr:twoCellAnchor>
  <xdr:twoCellAnchor>
    <xdr:from>
      <xdr:col>7</xdr:col>
      <xdr:colOff>0</xdr:colOff>
      <xdr:row>52</xdr:row>
      <xdr:rowOff>57150</xdr:rowOff>
    </xdr:from>
    <xdr:to>
      <xdr:col>8</xdr:col>
      <xdr:colOff>0</xdr:colOff>
      <xdr:row>53</xdr:row>
      <xdr:rowOff>190500</xdr:rowOff>
    </xdr:to>
    <xdr:sp>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562350" y="10410825"/>
          <a:ext cx="504825" cy="285750"/>
        </a:xfrm>
        <a:prstGeom prst="triangle">
          <a:avLst>
            <a:gd name="adj" fmla="val 50000"/>
          </a:avLst>
        </a:prstGeom>
        <a:noFill/>
        <a:ln w="9525">
          <a:solidFill>
            <a:srgbClr val="000000"/>
          </a:solidFill>
          <a:miter lim="800000"/>
        </a:ln>
      </xdr:spPr>
    </xdr:sp>
    <xdr:clientData/>
  </xdr:twoCellAnchor>
  <xdr:twoCellAnchor>
    <xdr:from>
      <xdr:col>9</xdr:col>
      <xdr:colOff>0</xdr:colOff>
      <xdr:row>52</xdr:row>
      <xdr:rowOff>57150</xdr:rowOff>
    </xdr:from>
    <xdr:to>
      <xdr:col>10</xdr:col>
      <xdr:colOff>0</xdr:colOff>
      <xdr:row>53</xdr:row>
      <xdr:rowOff>190500</xdr:rowOff>
    </xdr:to>
    <xdr:sp>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505325" y="10410825"/>
          <a:ext cx="438150" cy="285750"/>
        </a:xfrm>
        <a:prstGeom prst="triangle">
          <a:avLst>
            <a:gd name="adj" fmla="val 50000"/>
          </a:avLst>
        </a:prstGeom>
        <a:noFill/>
        <a:ln w="9525">
          <a:solidFill>
            <a:srgbClr val="000000"/>
          </a:solidFill>
          <a:miter lim="800000"/>
        </a:ln>
      </xdr:spPr>
    </xdr:sp>
    <xdr:clientData/>
  </xdr:twoCellAnchor>
  <xdr:twoCellAnchor>
    <xdr:from>
      <xdr:col>11</xdr:col>
      <xdr:colOff>0</xdr:colOff>
      <xdr:row>52</xdr:row>
      <xdr:rowOff>57150</xdr:rowOff>
    </xdr:from>
    <xdr:to>
      <xdr:col>12</xdr:col>
      <xdr:colOff>0</xdr:colOff>
      <xdr:row>53</xdr:row>
      <xdr:rowOff>190500</xdr:rowOff>
    </xdr:to>
    <xdr:sp>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381625" y="10410825"/>
          <a:ext cx="438150" cy="285750"/>
        </a:xfrm>
        <a:prstGeom prst="triangle">
          <a:avLst>
            <a:gd name="adj" fmla="val 50000"/>
          </a:avLst>
        </a:prstGeom>
        <a:noFill/>
        <a:ln w="9525">
          <a:solidFill>
            <a:srgbClr val="000000"/>
          </a:solidFill>
          <a:miter lim="800000"/>
        </a:ln>
      </xdr:spPr>
    </xdr:sp>
    <xdr:clientData/>
  </xdr:twoCellAnchor>
  <xdr:twoCellAnchor>
    <xdr:from>
      <xdr:col>13</xdr:col>
      <xdr:colOff>0</xdr:colOff>
      <xdr:row>52</xdr:row>
      <xdr:rowOff>57150</xdr:rowOff>
    </xdr:from>
    <xdr:to>
      <xdr:col>14</xdr:col>
      <xdr:colOff>0</xdr:colOff>
      <xdr:row>53</xdr:row>
      <xdr:rowOff>190500</xdr:rowOff>
    </xdr:to>
    <xdr:sp>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257925" y="10410825"/>
          <a:ext cx="523875" cy="285750"/>
        </a:xfrm>
        <a:prstGeom prst="triangle">
          <a:avLst>
            <a:gd name="adj" fmla="val 50000"/>
          </a:avLst>
        </a:prstGeom>
        <a:noFill/>
        <a:ln w="9525">
          <a:solidFill>
            <a:srgbClr val="000000"/>
          </a:solidFill>
          <a:miter lim="800000"/>
        </a:ln>
      </xdr:spPr>
    </xdr:sp>
    <xdr:clientData/>
  </xdr:twoCellAnchor>
  <xdr:twoCellAnchor>
    <xdr:from>
      <xdr:col>15</xdr:col>
      <xdr:colOff>0</xdr:colOff>
      <xdr:row>52</xdr:row>
      <xdr:rowOff>57150</xdr:rowOff>
    </xdr:from>
    <xdr:to>
      <xdr:col>16</xdr:col>
      <xdr:colOff>0</xdr:colOff>
      <xdr:row>53</xdr:row>
      <xdr:rowOff>190500</xdr:rowOff>
    </xdr:to>
    <xdr:sp>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19950" y="10410825"/>
          <a:ext cx="438150" cy="2857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096250" y="1041082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52</xdr:row>
      <xdr:rowOff>57150</xdr:rowOff>
    </xdr:from>
    <xdr:to>
      <xdr:col>20</xdr:col>
      <xdr:colOff>0</xdr:colOff>
      <xdr:row>53</xdr:row>
      <xdr:rowOff>190500</xdr:rowOff>
    </xdr:to>
    <xdr:sp>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058275" y="104108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52</xdr:row>
      <xdr:rowOff>57150</xdr:rowOff>
    </xdr:from>
    <xdr:to>
      <xdr:col>22</xdr:col>
      <xdr:colOff>0</xdr:colOff>
      <xdr:row>53</xdr:row>
      <xdr:rowOff>190500</xdr:rowOff>
    </xdr:to>
    <xdr:sp>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9934575" y="104108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52</xdr:row>
      <xdr:rowOff>57150</xdr:rowOff>
    </xdr:from>
    <xdr:to>
      <xdr:col>24</xdr:col>
      <xdr:colOff>0</xdr:colOff>
      <xdr:row>53</xdr:row>
      <xdr:rowOff>190500</xdr:rowOff>
    </xdr:to>
    <xdr:sp>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868025" y="104108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52</xdr:row>
      <xdr:rowOff>57150</xdr:rowOff>
    </xdr:from>
    <xdr:to>
      <xdr:col>26</xdr:col>
      <xdr:colOff>0</xdr:colOff>
      <xdr:row>53</xdr:row>
      <xdr:rowOff>190500</xdr:rowOff>
    </xdr:to>
    <xdr:sp>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801475" y="104108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52</xdr:row>
      <xdr:rowOff>57150</xdr:rowOff>
    </xdr:from>
    <xdr:to>
      <xdr:col>28</xdr:col>
      <xdr:colOff>0</xdr:colOff>
      <xdr:row>53</xdr:row>
      <xdr:rowOff>190500</xdr:rowOff>
    </xdr:to>
    <xdr:sp>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734925" y="104108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52</xdr:row>
      <xdr:rowOff>57150</xdr:rowOff>
    </xdr:from>
    <xdr:to>
      <xdr:col>18</xdr:col>
      <xdr:colOff>0</xdr:colOff>
      <xdr:row>53</xdr:row>
      <xdr:rowOff>190500</xdr:rowOff>
    </xdr:to>
    <xdr:sp>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096250" y="10410825"/>
          <a:ext cx="523875" cy="2857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058275" y="10410825"/>
          <a:ext cx="438150" cy="285750"/>
        </a:xfrm>
        <a:prstGeom prst="triangle">
          <a:avLst>
            <a:gd name="adj" fmla="val 50000"/>
          </a:avLst>
        </a:prstGeom>
        <a:noFill/>
        <a:ln w="9525">
          <a:solidFill>
            <a:srgbClr val="000000"/>
          </a:solidFill>
          <a:miter lim="800000"/>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868025" y="1041082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52</xdr:row>
      <xdr:rowOff>57150</xdr:rowOff>
    </xdr:from>
    <xdr:to>
      <xdr:col>28</xdr:col>
      <xdr:colOff>0</xdr:colOff>
      <xdr:row>53</xdr:row>
      <xdr:rowOff>190500</xdr:rowOff>
    </xdr:to>
    <xdr:sp>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734925" y="10410825"/>
          <a:ext cx="438150" cy="285750"/>
        </a:xfrm>
        <a:prstGeom prst="triangle">
          <a:avLst>
            <a:gd name="adj" fmla="val 50000"/>
          </a:avLst>
        </a:prstGeom>
        <a:noFill/>
        <a:ln w="9525">
          <a:solidFill>
            <a:srgbClr val="000000"/>
          </a:solidFill>
          <a:miter lim="800000"/>
        </a:ln>
      </xdr:spPr>
    </xdr:sp>
    <xdr:clientData/>
  </xdr:twoCellAnchor>
  <xdr:twoCellAnchor>
    <xdr:from>
      <xdr:col>15</xdr:col>
      <xdr:colOff>0</xdr:colOff>
      <xdr:row>52</xdr:row>
      <xdr:rowOff>57150</xdr:rowOff>
    </xdr:from>
    <xdr:to>
      <xdr:col>16</xdr:col>
      <xdr:colOff>0</xdr:colOff>
      <xdr:row>53</xdr:row>
      <xdr:rowOff>190500</xdr:rowOff>
    </xdr:to>
    <xdr:sp>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19950" y="10410825"/>
          <a:ext cx="438150" cy="285750"/>
        </a:xfrm>
        <a:prstGeom prst="triangle">
          <a:avLst>
            <a:gd name="adj" fmla="val 50000"/>
          </a:avLst>
        </a:prstGeom>
        <a:noFill/>
        <a:ln w="9525">
          <a:solidFill>
            <a:srgbClr val="000000"/>
          </a:solidFill>
          <a:miter lim="800000"/>
        </a:ln>
      </xdr:spPr>
    </xdr:sp>
    <xdr:clientData/>
  </xdr:twoCellAnchor>
  <xdr:twoCellAnchor>
    <xdr:from>
      <xdr:col>17</xdr:col>
      <xdr:colOff>0</xdr:colOff>
      <xdr:row>52</xdr:row>
      <xdr:rowOff>57150</xdr:rowOff>
    </xdr:from>
    <xdr:to>
      <xdr:col>18</xdr:col>
      <xdr:colOff>0</xdr:colOff>
      <xdr:row>53</xdr:row>
      <xdr:rowOff>190500</xdr:rowOff>
    </xdr:to>
    <xdr:sp>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096250" y="10410825"/>
          <a:ext cx="523875" cy="285750"/>
        </a:xfrm>
        <a:prstGeom prst="triangle">
          <a:avLst>
            <a:gd name="adj" fmla="val 50000"/>
          </a:avLst>
        </a:prstGeom>
        <a:noFill/>
        <a:ln w="9525">
          <a:solidFill>
            <a:srgbClr val="000000"/>
          </a:solidFill>
          <a:miter lim="800000"/>
        </a:ln>
      </xdr:spPr>
    </xdr:sp>
    <xdr:clientData/>
  </xdr:twoCellAnchor>
  <xdr:twoCellAnchor>
    <xdr:from>
      <xdr:col>19</xdr:col>
      <xdr:colOff>0</xdr:colOff>
      <xdr:row>52</xdr:row>
      <xdr:rowOff>57150</xdr:rowOff>
    </xdr:from>
    <xdr:to>
      <xdr:col>20</xdr:col>
      <xdr:colOff>0</xdr:colOff>
      <xdr:row>53</xdr:row>
      <xdr:rowOff>190500</xdr:rowOff>
    </xdr:to>
    <xdr:sp>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058275" y="10410825"/>
          <a:ext cx="438150" cy="285750"/>
        </a:xfrm>
        <a:prstGeom prst="triangle">
          <a:avLst>
            <a:gd name="adj" fmla="val 50000"/>
          </a:avLst>
        </a:prstGeom>
        <a:noFill/>
        <a:ln w="9525">
          <a:solidFill>
            <a:srgbClr val="000000"/>
          </a:solidFill>
          <a:miter lim="800000"/>
        </a:ln>
      </xdr:spPr>
    </xdr:sp>
    <xdr:clientData/>
  </xdr:twoCellAnchor>
  <xdr:twoCellAnchor>
    <xdr:from>
      <xdr:col>23</xdr:col>
      <xdr:colOff>0</xdr:colOff>
      <xdr:row>52</xdr:row>
      <xdr:rowOff>57150</xdr:rowOff>
    </xdr:from>
    <xdr:to>
      <xdr:col>24</xdr:col>
      <xdr:colOff>0</xdr:colOff>
      <xdr:row>53</xdr:row>
      <xdr:rowOff>190500</xdr:rowOff>
    </xdr:to>
    <xdr:sp>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868025" y="104108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60</xdr:row>
      <xdr:rowOff>57150</xdr:rowOff>
    </xdr:from>
    <xdr:to>
      <xdr:col>2</xdr:col>
      <xdr:colOff>0</xdr:colOff>
      <xdr:row>61</xdr:row>
      <xdr:rowOff>190500</xdr:rowOff>
    </xdr:to>
    <xdr:sp>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590550" y="12077700"/>
          <a:ext cx="666750" cy="247650"/>
        </a:xfrm>
        <a:prstGeom prst="triangle">
          <a:avLst>
            <a:gd name="adj" fmla="val 50000"/>
          </a:avLst>
        </a:prstGeom>
        <a:noFill/>
        <a:ln w="9525">
          <a:solidFill>
            <a:srgbClr val="000000"/>
          </a:solidFill>
          <a:miter lim="800000"/>
        </a:ln>
      </xdr:spPr>
    </xdr:sp>
    <xdr:clientData/>
  </xdr:twoCellAnchor>
  <xdr:twoCellAnchor>
    <xdr:from>
      <xdr:col>3</xdr:col>
      <xdr:colOff>0</xdr:colOff>
      <xdr:row>60</xdr:row>
      <xdr:rowOff>57150</xdr:rowOff>
    </xdr:from>
    <xdr:to>
      <xdr:col>4</xdr:col>
      <xdr:colOff>0</xdr:colOff>
      <xdr:row>61</xdr:row>
      <xdr:rowOff>190500</xdr:rowOff>
    </xdr:to>
    <xdr:sp>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695450" y="12077700"/>
          <a:ext cx="495300" cy="247650"/>
        </a:xfrm>
        <a:prstGeom prst="triangle">
          <a:avLst>
            <a:gd name="adj" fmla="val 50000"/>
          </a:avLst>
        </a:prstGeom>
        <a:noFill/>
        <a:ln w="9525">
          <a:solidFill>
            <a:srgbClr val="000000"/>
          </a:solidFill>
          <a:miter lim="800000"/>
        </a:ln>
      </xdr:spPr>
    </xdr:sp>
    <xdr:clientData/>
  </xdr:twoCellAnchor>
  <xdr:twoCellAnchor>
    <xdr:from>
      <xdr:col>5</xdr:col>
      <xdr:colOff>0</xdr:colOff>
      <xdr:row>60</xdr:row>
      <xdr:rowOff>57150</xdr:rowOff>
    </xdr:from>
    <xdr:to>
      <xdr:col>6</xdr:col>
      <xdr:colOff>0</xdr:colOff>
      <xdr:row>61</xdr:row>
      <xdr:rowOff>190500</xdr:rowOff>
    </xdr:to>
    <xdr:sp>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628900" y="12077700"/>
          <a:ext cx="495300" cy="247650"/>
        </a:xfrm>
        <a:prstGeom prst="triangle">
          <a:avLst>
            <a:gd name="adj" fmla="val 50000"/>
          </a:avLst>
        </a:prstGeom>
        <a:noFill/>
        <a:ln w="9525">
          <a:solidFill>
            <a:srgbClr val="000000"/>
          </a:solidFill>
          <a:miter lim="800000"/>
        </a:ln>
      </xdr:spPr>
    </xdr:sp>
    <xdr:clientData/>
  </xdr:twoCellAnchor>
  <xdr:twoCellAnchor>
    <xdr:from>
      <xdr:col>7</xdr:col>
      <xdr:colOff>0</xdr:colOff>
      <xdr:row>60</xdr:row>
      <xdr:rowOff>57150</xdr:rowOff>
    </xdr:from>
    <xdr:to>
      <xdr:col>8</xdr:col>
      <xdr:colOff>0</xdr:colOff>
      <xdr:row>61</xdr:row>
      <xdr:rowOff>190500</xdr:rowOff>
    </xdr:to>
    <xdr:sp>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562350" y="12077700"/>
          <a:ext cx="504825" cy="247650"/>
        </a:xfrm>
        <a:prstGeom prst="triangle">
          <a:avLst>
            <a:gd name="adj" fmla="val 50000"/>
          </a:avLst>
        </a:prstGeom>
        <a:noFill/>
        <a:ln w="9525">
          <a:solidFill>
            <a:srgbClr val="000000"/>
          </a:solidFill>
          <a:miter lim="800000"/>
        </a:ln>
      </xdr:spPr>
    </xdr:sp>
    <xdr:clientData/>
  </xdr:twoCellAnchor>
  <xdr:twoCellAnchor>
    <xdr:from>
      <xdr:col>9</xdr:col>
      <xdr:colOff>0</xdr:colOff>
      <xdr:row>60</xdr:row>
      <xdr:rowOff>57150</xdr:rowOff>
    </xdr:from>
    <xdr:to>
      <xdr:col>10</xdr:col>
      <xdr:colOff>0</xdr:colOff>
      <xdr:row>61</xdr:row>
      <xdr:rowOff>190500</xdr:rowOff>
    </xdr:to>
    <xdr:sp>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505325" y="12077700"/>
          <a:ext cx="438150" cy="247650"/>
        </a:xfrm>
        <a:prstGeom prst="triangle">
          <a:avLst>
            <a:gd name="adj" fmla="val 50000"/>
          </a:avLst>
        </a:prstGeom>
        <a:noFill/>
        <a:ln w="9525">
          <a:solidFill>
            <a:srgbClr val="000000"/>
          </a:solidFill>
          <a:miter lim="800000"/>
        </a:ln>
      </xdr:spPr>
    </xdr:sp>
    <xdr:clientData/>
  </xdr:twoCellAnchor>
  <xdr:twoCellAnchor>
    <xdr:from>
      <xdr:col>11</xdr:col>
      <xdr:colOff>0</xdr:colOff>
      <xdr:row>60</xdr:row>
      <xdr:rowOff>57150</xdr:rowOff>
    </xdr:from>
    <xdr:to>
      <xdr:col>12</xdr:col>
      <xdr:colOff>0</xdr:colOff>
      <xdr:row>61</xdr:row>
      <xdr:rowOff>190500</xdr:rowOff>
    </xdr:to>
    <xdr:sp>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381625" y="12077700"/>
          <a:ext cx="438150" cy="247650"/>
        </a:xfrm>
        <a:prstGeom prst="triangle">
          <a:avLst>
            <a:gd name="adj" fmla="val 50000"/>
          </a:avLst>
        </a:prstGeom>
        <a:noFill/>
        <a:ln w="9525">
          <a:solidFill>
            <a:srgbClr val="000000"/>
          </a:solidFill>
          <a:miter lim="800000"/>
        </a:ln>
      </xdr:spPr>
    </xdr:sp>
    <xdr:clientData/>
  </xdr:twoCellAnchor>
  <xdr:twoCellAnchor>
    <xdr:from>
      <xdr:col>13</xdr:col>
      <xdr:colOff>0</xdr:colOff>
      <xdr:row>60</xdr:row>
      <xdr:rowOff>57150</xdr:rowOff>
    </xdr:from>
    <xdr:to>
      <xdr:col>14</xdr:col>
      <xdr:colOff>0</xdr:colOff>
      <xdr:row>61</xdr:row>
      <xdr:rowOff>190500</xdr:rowOff>
    </xdr:to>
    <xdr:sp>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257925" y="12077700"/>
          <a:ext cx="523875" cy="247650"/>
        </a:xfrm>
        <a:prstGeom prst="triangle">
          <a:avLst>
            <a:gd name="adj" fmla="val 50000"/>
          </a:avLst>
        </a:prstGeom>
        <a:noFill/>
        <a:ln w="9525">
          <a:solidFill>
            <a:srgbClr val="000000"/>
          </a:solidFill>
          <a:miter lim="800000"/>
        </a:ln>
      </xdr:spPr>
    </xdr:sp>
    <xdr:clientData/>
  </xdr:twoCellAnchor>
  <xdr:twoCellAnchor>
    <xdr:from>
      <xdr:col>15</xdr:col>
      <xdr:colOff>0</xdr:colOff>
      <xdr:row>60</xdr:row>
      <xdr:rowOff>57150</xdr:rowOff>
    </xdr:from>
    <xdr:to>
      <xdr:col>16</xdr:col>
      <xdr:colOff>0</xdr:colOff>
      <xdr:row>61</xdr:row>
      <xdr:rowOff>190500</xdr:rowOff>
    </xdr:to>
    <xdr:sp>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19950" y="12077700"/>
          <a:ext cx="438150" cy="247650"/>
        </a:xfrm>
        <a:prstGeom prst="triangle">
          <a:avLst>
            <a:gd name="adj" fmla="val 50000"/>
          </a:avLst>
        </a:prstGeom>
        <a:noFill/>
        <a:ln w="9525">
          <a:solidFill>
            <a:srgbClr val="000000"/>
          </a:solidFill>
          <a:miter lim="800000"/>
        </a:ln>
      </xdr:spPr>
    </xdr:sp>
    <xdr:clientData/>
  </xdr:twoCellAnchor>
  <xdr:twoCellAnchor>
    <xdr:from>
      <xdr:col>17</xdr:col>
      <xdr:colOff>0</xdr:colOff>
      <xdr:row>60</xdr:row>
      <xdr:rowOff>57150</xdr:rowOff>
    </xdr:from>
    <xdr:to>
      <xdr:col>18</xdr:col>
      <xdr:colOff>0</xdr:colOff>
      <xdr:row>61</xdr:row>
      <xdr:rowOff>190500</xdr:rowOff>
    </xdr:to>
    <xdr:sp>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096250" y="1207770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60</xdr:row>
      <xdr:rowOff>57150</xdr:rowOff>
    </xdr:from>
    <xdr:to>
      <xdr:col>20</xdr:col>
      <xdr:colOff>0</xdr:colOff>
      <xdr:row>61</xdr:row>
      <xdr:rowOff>190500</xdr:rowOff>
    </xdr:to>
    <xdr:sp>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058275" y="120777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60</xdr:row>
      <xdr:rowOff>57150</xdr:rowOff>
    </xdr:from>
    <xdr:to>
      <xdr:col>22</xdr:col>
      <xdr:colOff>0</xdr:colOff>
      <xdr:row>61</xdr:row>
      <xdr:rowOff>190500</xdr:rowOff>
    </xdr:to>
    <xdr:sp>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9934575" y="120777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60</xdr:row>
      <xdr:rowOff>57150</xdr:rowOff>
    </xdr:from>
    <xdr:to>
      <xdr:col>24</xdr:col>
      <xdr:colOff>0</xdr:colOff>
      <xdr:row>61</xdr:row>
      <xdr:rowOff>190500</xdr:rowOff>
    </xdr:to>
    <xdr:sp>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868025" y="120777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60</xdr:row>
      <xdr:rowOff>57150</xdr:rowOff>
    </xdr:from>
    <xdr:to>
      <xdr:col>26</xdr:col>
      <xdr:colOff>0</xdr:colOff>
      <xdr:row>61</xdr:row>
      <xdr:rowOff>190500</xdr:rowOff>
    </xdr:to>
    <xdr:sp>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801475" y="120777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60</xdr:row>
      <xdr:rowOff>57150</xdr:rowOff>
    </xdr:from>
    <xdr:to>
      <xdr:col>28</xdr:col>
      <xdr:colOff>0</xdr:colOff>
      <xdr:row>61</xdr:row>
      <xdr:rowOff>190500</xdr:rowOff>
    </xdr:to>
    <xdr:sp>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734925" y="120777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60</xdr:row>
      <xdr:rowOff>57150</xdr:rowOff>
    </xdr:from>
    <xdr:to>
      <xdr:col>18</xdr:col>
      <xdr:colOff>0</xdr:colOff>
      <xdr:row>61</xdr:row>
      <xdr:rowOff>190500</xdr:rowOff>
    </xdr:to>
    <xdr:sp>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096250" y="12077700"/>
          <a:ext cx="523875" cy="247650"/>
        </a:xfrm>
        <a:prstGeom prst="triangle">
          <a:avLst>
            <a:gd name="adj" fmla="val 50000"/>
          </a:avLst>
        </a:prstGeom>
        <a:noFill/>
        <a:ln w="9525">
          <a:solidFill>
            <a:srgbClr val="000000"/>
          </a:solidFill>
          <a:miter lim="800000"/>
        </a:ln>
      </xdr:spPr>
    </xdr:sp>
    <xdr:clientData/>
  </xdr:twoCellAnchor>
  <xdr:twoCellAnchor>
    <xdr:from>
      <xdr:col>19</xdr:col>
      <xdr:colOff>0</xdr:colOff>
      <xdr:row>60</xdr:row>
      <xdr:rowOff>57150</xdr:rowOff>
    </xdr:from>
    <xdr:to>
      <xdr:col>20</xdr:col>
      <xdr:colOff>0</xdr:colOff>
      <xdr:row>61</xdr:row>
      <xdr:rowOff>190500</xdr:rowOff>
    </xdr:to>
    <xdr:sp>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058275" y="120777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60</xdr:row>
      <xdr:rowOff>57150</xdr:rowOff>
    </xdr:from>
    <xdr:to>
      <xdr:col>22</xdr:col>
      <xdr:colOff>0</xdr:colOff>
      <xdr:row>61</xdr:row>
      <xdr:rowOff>190500</xdr:rowOff>
    </xdr:to>
    <xdr:sp>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9934575" y="120777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60</xdr:row>
      <xdr:rowOff>57150</xdr:rowOff>
    </xdr:from>
    <xdr:to>
      <xdr:col>24</xdr:col>
      <xdr:colOff>0</xdr:colOff>
      <xdr:row>61</xdr:row>
      <xdr:rowOff>190500</xdr:rowOff>
    </xdr:to>
    <xdr:sp>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868025" y="12077700"/>
          <a:ext cx="495300" cy="247650"/>
        </a:xfrm>
        <a:prstGeom prst="triangle">
          <a:avLst>
            <a:gd name="adj" fmla="val 50000"/>
          </a:avLst>
        </a:prstGeom>
        <a:noFill/>
        <a:ln w="9525">
          <a:solidFill>
            <a:srgbClr val="000000"/>
          </a:solidFill>
          <a:miter lim="800000"/>
        </a:ln>
      </xdr:spPr>
    </xdr:sp>
    <xdr:clientData/>
  </xdr:twoCellAnchor>
  <xdr:twoCellAnchor>
    <xdr:from>
      <xdr:col>25</xdr:col>
      <xdr:colOff>0</xdr:colOff>
      <xdr:row>60</xdr:row>
      <xdr:rowOff>57150</xdr:rowOff>
    </xdr:from>
    <xdr:to>
      <xdr:col>26</xdr:col>
      <xdr:colOff>0</xdr:colOff>
      <xdr:row>61</xdr:row>
      <xdr:rowOff>190500</xdr:rowOff>
    </xdr:to>
    <xdr:sp>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801475" y="12077700"/>
          <a:ext cx="495300" cy="247650"/>
        </a:xfrm>
        <a:prstGeom prst="triangle">
          <a:avLst>
            <a:gd name="adj" fmla="val 50000"/>
          </a:avLst>
        </a:prstGeom>
        <a:noFill/>
        <a:ln w="9525">
          <a:solidFill>
            <a:srgbClr val="000000"/>
          </a:solidFill>
          <a:miter lim="800000"/>
        </a:ln>
      </xdr:spPr>
    </xdr:sp>
    <xdr:clientData/>
  </xdr:twoCellAnchor>
  <xdr:twoCellAnchor>
    <xdr:from>
      <xdr:col>27</xdr:col>
      <xdr:colOff>0</xdr:colOff>
      <xdr:row>60</xdr:row>
      <xdr:rowOff>57150</xdr:rowOff>
    </xdr:from>
    <xdr:to>
      <xdr:col>28</xdr:col>
      <xdr:colOff>0</xdr:colOff>
      <xdr:row>61</xdr:row>
      <xdr:rowOff>190500</xdr:rowOff>
    </xdr:to>
    <xdr:sp>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734925" y="12077700"/>
          <a:ext cx="438150" cy="247650"/>
        </a:xfrm>
        <a:prstGeom prst="triangle">
          <a:avLst>
            <a:gd name="adj" fmla="val 50000"/>
          </a:avLst>
        </a:prstGeom>
        <a:noFill/>
        <a:ln w="9525">
          <a:solidFill>
            <a:srgbClr val="000000"/>
          </a:solidFill>
          <a:miter lim="800000"/>
        </a:ln>
      </xdr:spPr>
    </xdr:sp>
    <xdr:clientData/>
  </xdr:twoCellAnchor>
  <xdr:twoCellAnchor>
    <xdr:from>
      <xdr:col>15</xdr:col>
      <xdr:colOff>0</xdr:colOff>
      <xdr:row>60</xdr:row>
      <xdr:rowOff>57150</xdr:rowOff>
    </xdr:from>
    <xdr:to>
      <xdr:col>16</xdr:col>
      <xdr:colOff>0</xdr:colOff>
      <xdr:row>61</xdr:row>
      <xdr:rowOff>190500</xdr:rowOff>
    </xdr:to>
    <xdr:sp>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19950" y="12077700"/>
          <a:ext cx="438150" cy="247650"/>
        </a:xfrm>
        <a:prstGeom prst="triangle">
          <a:avLst>
            <a:gd name="adj" fmla="val 50000"/>
          </a:avLst>
        </a:prstGeom>
        <a:noFill/>
        <a:ln w="9525">
          <a:solidFill>
            <a:srgbClr val="000000"/>
          </a:solidFill>
          <a:miter lim="800000"/>
        </a:ln>
      </xdr:spPr>
    </xdr:sp>
    <xdr:clientData/>
  </xdr:twoCellAnchor>
  <xdr:twoCellAnchor>
    <xdr:from>
      <xdr:col>17</xdr:col>
      <xdr:colOff>0</xdr:colOff>
      <xdr:row>60</xdr:row>
      <xdr:rowOff>57150</xdr:rowOff>
    </xdr:from>
    <xdr:to>
      <xdr:col>18</xdr:col>
      <xdr:colOff>0</xdr:colOff>
      <xdr:row>61</xdr:row>
      <xdr:rowOff>190500</xdr:rowOff>
    </xdr:to>
    <xdr:sp>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096250" y="12077700"/>
          <a:ext cx="523875" cy="247650"/>
        </a:xfrm>
        <a:prstGeom prst="triangle">
          <a:avLst>
            <a:gd name="adj" fmla="val 50000"/>
          </a:avLst>
        </a:prstGeom>
        <a:noFill/>
        <a:ln w="9525">
          <a:solidFill>
            <a:srgbClr val="000000"/>
          </a:solidFill>
          <a:miter lim="800000"/>
        </a:ln>
      </xdr:spPr>
    </xdr:sp>
    <xdr:clientData/>
  </xdr:twoCellAnchor>
  <xdr:twoCellAnchor>
    <xdr:from>
      <xdr:col>19</xdr:col>
      <xdr:colOff>0</xdr:colOff>
      <xdr:row>60</xdr:row>
      <xdr:rowOff>57150</xdr:rowOff>
    </xdr:from>
    <xdr:to>
      <xdr:col>20</xdr:col>
      <xdr:colOff>0</xdr:colOff>
      <xdr:row>61</xdr:row>
      <xdr:rowOff>190500</xdr:rowOff>
    </xdr:to>
    <xdr:sp>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058275" y="120777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60</xdr:row>
      <xdr:rowOff>57150</xdr:rowOff>
    </xdr:from>
    <xdr:to>
      <xdr:col>22</xdr:col>
      <xdr:colOff>0</xdr:colOff>
      <xdr:row>61</xdr:row>
      <xdr:rowOff>190500</xdr:rowOff>
    </xdr:to>
    <xdr:sp>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9934575" y="120777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60</xdr:row>
      <xdr:rowOff>57150</xdr:rowOff>
    </xdr:from>
    <xdr:to>
      <xdr:col>24</xdr:col>
      <xdr:colOff>0</xdr:colOff>
      <xdr:row>61</xdr:row>
      <xdr:rowOff>190500</xdr:rowOff>
    </xdr:to>
    <xdr:sp>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868025" y="12077700"/>
          <a:ext cx="495300" cy="247650"/>
        </a:xfrm>
        <a:prstGeom prst="triangle">
          <a:avLst>
            <a:gd name="adj" fmla="val 50000"/>
          </a:avLst>
        </a:prstGeom>
        <a:noFill/>
        <a:ln w="9525">
          <a:solidFill>
            <a:srgbClr val="000000"/>
          </a:solidFill>
          <a:miter lim="800000"/>
        </a:ln>
      </xdr:spPr>
    </xdr:sp>
    <xdr:clientData/>
  </xdr:twoCellAnchor>
  <xdr:twoCellAnchor>
    <xdr:from>
      <xdr:col>25</xdr:col>
      <xdr:colOff>0</xdr:colOff>
      <xdr:row>60</xdr:row>
      <xdr:rowOff>57150</xdr:rowOff>
    </xdr:from>
    <xdr:to>
      <xdr:col>26</xdr:col>
      <xdr:colOff>0</xdr:colOff>
      <xdr:row>61</xdr:row>
      <xdr:rowOff>190500</xdr:rowOff>
    </xdr:to>
    <xdr:sp>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801475" y="12077700"/>
          <a:ext cx="495300" cy="247650"/>
        </a:xfrm>
        <a:prstGeom prst="triangle">
          <a:avLst>
            <a:gd name="adj" fmla="val 50000"/>
          </a:avLst>
        </a:prstGeom>
        <a:noFill/>
        <a:ln w="9525">
          <a:solidFill>
            <a:srgbClr val="000000"/>
          </a:solidFill>
          <a:miter lim="800000"/>
        </a:ln>
      </xdr:spPr>
    </xdr:sp>
    <xdr:clientData/>
  </xdr:twoCellAnchor>
  <xdr:twoCellAnchor>
    <xdr:from>
      <xdr:col>27</xdr:col>
      <xdr:colOff>0</xdr:colOff>
      <xdr:row>60</xdr:row>
      <xdr:rowOff>57150</xdr:rowOff>
    </xdr:from>
    <xdr:to>
      <xdr:col>28</xdr:col>
      <xdr:colOff>0</xdr:colOff>
      <xdr:row>61</xdr:row>
      <xdr:rowOff>190500</xdr:rowOff>
    </xdr:to>
    <xdr:sp>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734925" y="12077700"/>
          <a:ext cx="438150" cy="247650"/>
        </a:xfrm>
        <a:prstGeom prst="triangle">
          <a:avLst>
            <a:gd name="adj" fmla="val 50000"/>
          </a:avLst>
        </a:prstGeom>
        <a:noFill/>
        <a:ln w="9525">
          <a:solidFill>
            <a:srgbClr val="000000"/>
          </a:solidFill>
          <a:miter lim="800000"/>
        </a:ln>
      </xdr:spPr>
    </xdr:sp>
    <xdr:clientData/>
  </xdr:twoCellAnchor>
  <xdr:twoCellAnchor>
    <xdr:from>
      <xdr:col>1</xdr:col>
      <xdr:colOff>0</xdr:colOff>
      <xdr:row>68</xdr:row>
      <xdr:rowOff>57150</xdr:rowOff>
    </xdr:from>
    <xdr:to>
      <xdr:col>2</xdr:col>
      <xdr:colOff>0</xdr:colOff>
      <xdr:row>69</xdr:row>
      <xdr:rowOff>190500</xdr:rowOff>
    </xdr:to>
    <xdr:sp>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590550" y="13677900"/>
          <a:ext cx="666750" cy="247650"/>
        </a:xfrm>
        <a:prstGeom prst="triangle">
          <a:avLst>
            <a:gd name="adj" fmla="val 50000"/>
          </a:avLst>
        </a:prstGeom>
        <a:noFill/>
        <a:ln w="9525">
          <a:solidFill>
            <a:srgbClr val="000000"/>
          </a:solidFill>
          <a:miter lim="800000"/>
        </a:ln>
      </xdr:spPr>
    </xdr:sp>
    <xdr:clientData/>
  </xdr:twoCellAnchor>
  <xdr:twoCellAnchor>
    <xdr:from>
      <xdr:col>3</xdr:col>
      <xdr:colOff>0</xdr:colOff>
      <xdr:row>68</xdr:row>
      <xdr:rowOff>57150</xdr:rowOff>
    </xdr:from>
    <xdr:to>
      <xdr:col>4</xdr:col>
      <xdr:colOff>0</xdr:colOff>
      <xdr:row>69</xdr:row>
      <xdr:rowOff>190500</xdr:rowOff>
    </xdr:to>
    <xdr:sp>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695450" y="13677900"/>
          <a:ext cx="495300" cy="247650"/>
        </a:xfrm>
        <a:prstGeom prst="triangle">
          <a:avLst>
            <a:gd name="adj" fmla="val 50000"/>
          </a:avLst>
        </a:prstGeom>
        <a:noFill/>
        <a:ln w="9525">
          <a:solidFill>
            <a:srgbClr val="000000"/>
          </a:solidFill>
          <a:miter lim="800000"/>
        </a:ln>
      </xdr:spPr>
    </xdr:sp>
    <xdr:clientData/>
  </xdr:twoCellAnchor>
  <xdr:twoCellAnchor>
    <xdr:from>
      <xdr:col>5</xdr:col>
      <xdr:colOff>0</xdr:colOff>
      <xdr:row>68</xdr:row>
      <xdr:rowOff>57150</xdr:rowOff>
    </xdr:from>
    <xdr:to>
      <xdr:col>6</xdr:col>
      <xdr:colOff>0</xdr:colOff>
      <xdr:row>69</xdr:row>
      <xdr:rowOff>190500</xdr:rowOff>
    </xdr:to>
    <xdr:sp>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628900" y="13677900"/>
          <a:ext cx="495300" cy="247650"/>
        </a:xfrm>
        <a:prstGeom prst="triangle">
          <a:avLst>
            <a:gd name="adj" fmla="val 50000"/>
          </a:avLst>
        </a:prstGeom>
        <a:noFill/>
        <a:ln w="9525">
          <a:solidFill>
            <a:srgbClr val="000000"/>
          </a:solidFill>
          <a:miter lim="800000"/>
        </a:ln>
      </xdr:spPr>
    </xdr:sp>
    <xdr:clientData/>
  </xdr:twoCellAnchor>
  <xdr:twoCellAnchor>
    <xdr:from>
      <xdr:col>7</xdr:col>
      <xdr:colOff>0</xdr:colOff>
      <xdr:row>68</xdr:row>
      <xdr:rowOff>57150</xdr:rowOff>
    </xdr:from>
    <xdr:to>
      <xdr:col>8</xdr:col>
      <xdr:colOff>0</xdr:colOff>
      <xdr:row>69</xdr:row>
      <xdr:rowOff>190500</xdr:rowOff>
    </xdr:to>
    <xdr:sp>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562350" y="13677900"/>
          <a:ext cx="504825" cy="247650"/>
        </a:xfrm>
        <a:prstGeom prst="triangle">
          <a:avLst>
            <a:gd name="adj" fmla="val 50000"/>
          </a:avLst>
        </a:prstGeom>
        <a:noFill/>
        <a:ln w="9525">
          <a:solidFill>
            <a:srgbClr val="000000"/>
          </a:solidFill>
          <a:miter lim="800000"/>
        </a:ln>
      </xdr:spPr>
    </xdr:sp>
    <xdr:clientData/>
  </xdr:twoCellAnchor>
  <xdr:twoCellAnchor>
    <xdr:from>
      <xdr:col>9</xdr:col>
      <xdr:colOff>0</xdr:colOff>
      <xdr:row>68</xdr:row>
      <xdr:rowOff>57150</xdr:rowOff>
    </xdr:from>
    <xdr:to>
      <xdr:col>10</xdr:col>
      <xdr:colOff>0</xdr:colOff>
      <xdr:row>69</xdr:row>
      <xdr:rowOff>190500</xdr:rowOff>
    </xdr:to>
    <xdr:sp>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505325" y="13677900"/>
          <a:ext cx="438150" cy="247650"/>
        </a:xfrm>
        <a:prstGeom prst="triangle">
          <a:avLst>
            <a:gd name="adj" fmla="val 50000"/>
          </a:avLst>
        </a:prstGeom>
        <a:noFill/>
        <a:ln w="9525">
          <a:solidFill>
            <a:srgbClr val="000000"/>
          </a:solidFill>
          <a:miter lim="800000"/>
        </a:ln>
      </xdr:spPr>
    </xdr:sp>
    <xdr:clientData/>
  </xdr:twoCellAnchor>
  <xdr:twoCellAnchor>
    <xdr:from>
      <xdr:col>11</xdr:col>
      <xdr:colOff>0</xdr:colOff>
      <xdr:row>68</xdr:row>
      <xdr:rowOff>57150</xdr:rowOff>
    </xdr:from>
    <xdr:to>
      <xdr:col>12</xdr:col>
      <xdr:colOff>0</xdr:colOff>
      <xdr:row>69</xdr:row>
      <xdr:rowOff>190500</xdr:rowOff>
    </xdr:to>
    <xdr:sp>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381625" y="13677900"/>
          <a:ext cx="438150" cy="247650"/>
        </a:xfrm>
        <a:prstGeom prst="triangle">
          <a:avLst>
            <a:gd name="adj" fmla="val 50000"/>
          </a:avLst>
        </a:prstGeom>
        <a:noFill/>
        <a:ln w="9525">
          <a:solidFill>
            <a:srgbClr val="000000"/>
          </a:solidFill>
          <a:miter lim="800000"/>
        </a:ln>
      </xdr:spPr>
    </xdr:sp>
    <xdr:clientData/>
  </xdr:twoCellAnchor>
  <xdr:twoCellAnchor>
    <xdr:from>
      <xdr:col>13</xdr:col>
      <xdr:colOff>0</xdr:colOff>
      <xdr:row>68</xdr:row>
      <xdr:rowOff>57150</xdr:rowOff>
    </xdr:from>
    <xdr:to>
      <xdr:col>14</xdr:col>
      <xdr:colOff>0</xdr:colOff>
      <xdr:row>69</xdr:row>
      <xdr:rowOff>190500</xdr:rowOff>
    </xdr:to>
    <xdr:sp>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257925" y="1367790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68</xdr:row>
      <xdr:rowOff>57150</xdr:rowOff>
    </xdr:from>
    <xdr:to>
      <xdr:col>16</xdr:col>
      <xdr:colOff>0</xdr:colOff>
      <xdr:row>69</xdr:row>
      <xdr:rowOff>190500</xdr:rowOff>
    </xdr:to>
    <xdr:sp>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19950" y="136779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68</xdr:row>
      <xdr:rowOff>57150</xdr:rowOff>
    </xdr:from>
    <xdr:to>
      <xdr:col>18</xdr:col>
      <xdr:colOff>0</xdr:colOff>
      <xdr:row>69</xdr:row>
      <xdr:rowOff>190500</xdr:rowOff>
    </xdr:to>
    <xdr:sp>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096250" y="1367790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68</xdr:row>
      <xdr:rowOff>57150</xdr:rowOff>
    </xdr:from>
    <xdr:to>
      <xdr:col>20</xdr:col>
      <xdr:colOff>0</xdr:colOff>
      <xdr:row>69</xdr:row>
      <xdr:rowOff>190500</xdr:rowOff>
    </xdr:to>
    <xdr:sp>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058275" y="136779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68</xdr:row>
      <xdr:rowOff>57150</xdr:rowOff>
    </xdr:from>
    <xdr:to>
      <xdr:col>22</xdr:col>
      <xdr:colOff>0</xdr:colOff>
      <xdr:row>69</xdr:row>
      <xdr:rowOff>190500</xdr:rowOff>
    </xdr:to>
    <xdr:sp>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9934575" y="136779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68</xdr:row>
      <xdr:rowOff>57150</xdr:rowOff>
    </xdr:from>
    <xdr:to>
      <xdr:col>24</xdr:col>
      <xdr:colOff>0</xdr:colOff>
      <xdr:row>69</xdr:row>
      <xdr:rowOff>190500</xdr:rowOff>
    </xdr:to>
    <xdr:sp>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868025" y="136779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68</xdr:row>
      <xdr:rowOff>57150</xdr:rowOff>
    </xdr:from>
    <xdr:to>
      <xdr:col>26</xdr:col>
      <xdr:colOff>0</xdr:colOff>
      <xdr:row>69</xdr:row>
      <xdr:rowOff>190500</xdr:rowOff>
    </xdr:to>
    <xdr:sp>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801475" y="136779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68</xdr:row>
      <xdr:rowOff>57150</xdr:rowOff>
    </xdr:from>
    <xdr:to>
      <xdr:col>28</xdr:col>
      <xdr:colOff>0</xdr:colOff>
      <xdr:row>69</xdr:row>
      <xdr:rowOff>190500</xdr:rowOff>
    </xdr:to>
    <xdr:sp>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734925" y="136779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68</xdr:row>
      <xdr:rowOff>57150</xdr:rowOff>
    </xdr:from>
    <xdr:to>
      <xdr:col>18</xdr:col>
      <xdr:colOff>0</xdr:colOff>
      <xdr:row>69</xdr:row>
      <xdr:rowOff>190500</xdr:rowOff>
    </xdr:to>
    <xdr:sp>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096250" y="13677900"/>
          <a:ext cx="523875" cy="247650"/>
        </a:xfrm>
        <a:prstGeom prst="triangle">
          <a:avLst>
            <a:gd name="adj" fmla="val 50000"/>
          </a:avLst>
        </a:prstGeom>
        <a:noFill/>
        <a:ln w="9525">
          <a:solidFill>
            <a:srgbClr val="000000"/>
          </a:solidFill>
          <a:miter lim="800000"/>
        </a:ln>
      </xdr:spPr>
    </xdr:sp>
    <xdr:clientData/>
  </xdr:twoCellAnchor>
  <xdr:twoCellAnchor>
    <xdr:from>
      <xdr:col>21</xdr:col>
      <xdr:colOff>0</xdr:colOff>
      <xdr:row>68</xdr:row>
      <xdr:rowOff>57150</xdr:rowOff>
    </xdr:from>
    <xdr:to>
      <xdr:col>22</xdr:col>
      <xdr:colOff>0</xdr:colOff>
      <xdr:row>69</xdr:row>
      <xdr:rowOff>190500</xdr:rowOff>
    </xdr:to>
    <xdr:sp>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9934575" y="13677900"/>
          <a:ext cx="495300" cy="247650"/>
        </a:xfrm>
        <a:prstGeom prst="triangle">
          <a:avLst>
            <a:gd name="adj" fmla="val 50000"/>
          </a:avLst>
        </a:prstGeom>
        <a:noFill/>
        <a:ln w="9525">
          <a:solidFill>
            <a:srgbClr val="000000"/>
          </a:solidFill>
          <a:miter lim="800000"/>
        </a:ln>
      </xdr:spPr>
    </xdr:sp>
    <xdr:clientData/>
  </xdr:twoCellAnchor>
  <xdr:twoCellAnchor>
    <xdr:from>
      <xdr:col>23</xdr:col>
      <xdr:colOff>0</xdr:colOff>
      <xdr:row>68</xdr:row>
      <xdr:rowOff>57150</xdr:rowOff>
    </xdr:from>
    <xdr:to>
      <xdr:col>24</xdr:col>
      <xdr:colOff>0</xdr:colOff>
      <xdr:row>69</xdr:row>
      <xdr:rowOff>190500</xdr:rowOff>
    </xdr:to>
    <xdr:sp>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868025" y="13677900"/>
          <a:ext cx="495300" cy="247650"/>
        </a:xfrm>
        <a:prstGeom prst="triangle">
          <a:avLst>
            <a:gd name="adj" fmla="val 50000"/>
          </a:avLst>
        </a:prstGeom>
        <a:noFill/>
        <a:ln w="9525">
          <a:solidFill>
            <a:srgbClr val="000000"/>
          </a:solidFill>
          <a:miter lim="800000"/>
        </a:ln>
      </xdr:spPr>
    </xdr:sp>
    <xdr:clientData/>
  </xdr:twoCellAnchor>
  <xdr:twoCellAnchor>
    <xdr:from>
      <xdr:col>25</xdr:col>
      <xdr:colOff>0</xdr:colOff>
      <xdr:row>68</xdr:row>
      <xdr:rowOff>57150</xdr:rowOff>
    </xdr:from>
    <xdr:to>
      <xdr:col>26</xdr:col>
      <xdr:colOff>0</xdr:colOff>
      <xdr:row>69</xdr:row>
      <xdr:rowOff>190500</xdr:rowOff>
    </xdr:to>
    <xdr:sp>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801475" y="13677900"/>
          <a:ext cx="495300" cy="247650"/>
        </a:xfrm>
        <a:prstGeom prst="triangle">
          <a:avLst>
            <a:gd name="adj" fmla="val 50000"/>
          </a:avLst>
        </a:prstGeom>
        <a:noFill/>
        <a:ln w="9525">
          <a:solidFill>
            <a:srgbClr val="000000"/>
          </a:solidFill>
          <a:miter lim="800000"/>
        </a:ln>
      </xdr:spPr>
    </xdr:sp>
    <xdr:clientData/>
  </xdr:twoCellAnchor>
  <xdr:twoCellAnchor>
    <xdr:from>
      <xdr:col>27</xdr:col>
      <xdr:colOff>0</xdr:colOff>
      <xdr:row>68</xdr:row>
      <xdr:rowOff>57150</xdr:rowOff>
    </xdr:from>
    <xdr:to>
      <xdr:col>28</xdr:col>
      <xdr:colOff>0</xdr:colOff>
      <xdr:row>69</xdr:row>
      <xdr:rowOff>190500</xdr:rowOff>
    </xdr:to>
    <xdr:sp>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734925" y="136779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68</xdr:row>
      <xdr:rowOff>57150</xdr:rowOff>
    </xdr:from>
    <xdr:to>
      <xdr:col>16</xdr:col>
      <xdr:colOff>0</xdr:colOff>
      <xdr:row>69</xdr:row>
      <xdr:rowOff>190500</xdr:rowOff>
    </xdr:to>
    <xdr:sp>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19950" y="136779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68</xdr:row>
      <xdr:rowOff>57150</xdr:rowOff>
    </xdr:from>
    <xdr:to>
      <xdr:col>18</xdr:col>
      <xdr:colOff>0</xdr:colOff>
      <xdr:row>69</xdr:row>
      <xdr:rowOff>190500</xdr:rowOff>
    </xdr:to>
    <xdr:sp>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096250" y="13677900"/>
          <a:ext cx="523875" cy="247650"/>
        </a:xfrm>
        <a:prstGeom prst="triangle">
          <a:avLst>
            <a:gd name="adj" fmla="val 50000"/>
          </a:avLst>
        </a:prstGeom>
        <a:noFill/>
        <a:ln w="9525">
          <a:solidFill>
            <a:srgbClr val="000000"/>
          </a:solidFill>
          <a:miter lim="800000"/>
        </a:ln>
      </xdr:spPr>
    </xdr:sp>
    <xdr:clientData/>
  </xdr:twoCellAnchor>
  <xdr:twoCellAnchor>
    <xdr:from>
      <xdr:col>19</xdr:col>
      <xdr:colOff>0</xdr:colOff>
      <xdr:row>68</xdr:row>
      <xdr:rowOff>57150</xdr:rowOff>
    </xdr:from>
    <xdr:to>
      <xdr:col>20</xdr:col>
      <xdr:colOff>0</xdr:colOff>
      <xdr:row>69</xdr:row>
      <xdr:rowOff>190500</xdr:rowOff>
    </xdr:to>
    <xdr:sp>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058275" y="13677900"/>
          <a:ext cx="438150" cy="247650"/>
        </a:xfrm>
        <a:prstGeom prst="triangle">
          <a:avLst>
            <a:gd name="adj" fmla="val 50000"/>
          </a:avLst>
        </a:prstGeom>
        <a:noFill/>
        <a:ln w="9525">
          <a:solidFill>
            <a:srgbClr val="000000"/>
          </a:solidFill>
          <a:miter lim="800000"/>
        </a:ln>
      </xdr:spPr>
    </xdr:sp>
    <xdr:clientData/>
  </xdr:twoCellAnchor>
  <xdr:twoCellAnchor>
    <xdr:from>
      <xdr:col>21</xdr:col>
      <xdr:colOff>0</xdr:colOff>
      <xdr:row>68</xdr:row>
      <xdr:rowOff>57150</xdr:rowOff>
    </xdr:from>
    <xdr:to>
      <xdr:col>22</xdr:col>
      <xdr:colOff>0</xdr:colOff>
      <xdr:row>69</xdr:row>
      <xdr:rowOff>190500</xdr:rowOff>
    </xdr:to>
    <xdr:sp>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9934575" y="13677900"/>
          <a:ext cx="495300" cy="247650"/>
        </a:xfrm>
        <a:prstGeom prst="triangle">
          <a:avLst>
            <a:gd name="adj" fmla="val 50000"/>
          </a:avLst>
        </a:prstGeom>
        <a:noFill/>
        <a:ln w="9525">
          <a:solidFill>
            <a:srgbClr val="000000"/>
          </a:solidFill>
          <a:miter lim="800000"/>
        </a:ln>
      </xdr:spPr>
    </xdr:sp>
    <xdr:clientData/>
  </xdr:twoCellAnchor>
  <xdr:twoCellAnchor>
    <xdr:from>
      <xdr:col>23</xdr:col>
      <xdr:colOff>0</xdr:colOff>
      <xdr:row>68</xdr:row>
      <xdr:rowOff>57150</xdr:rowOff>
    </xdr:from>
    <xdr:to>
      <xdr:col>24</xdr:col>
      <xdr:colOff>0</xdr:colOff>
      <xdr:row>69</xdr:row>
      <xdr:rowOff>190500</xdr:rowOff>
    </xdr:to>
    <xdr:sp>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868025" y="13677900"/>
          <a:ext cx="495300" cy="247650"/>
        </a:xfrm>
        <a:prstGeom prst="triangle">
          <a:avLst>
            <a:gd name="adj" fmla="val 50000"/>
          </a:avLst>
        </a:prstGeom>
        <a:noFill/>
        <a:ln w="9525">
          <a:solidFill>
            <a:srgbClr val="000000"/>
          </a:solidFill>
          <a:miter lim="800000"/>
        </a:ln>
      </xdr:spPr>
    </xdr:sp>
    <xdr:clientData/>
  </xdr:twoCellAnchor>
  <xdr:twoCellAnchor>
    <xdr:from>
      <xdr:col>25</xdr:col>
      <xdr:colOff>0</xdr:colOff>
      <xdr:row>68</xdr:row>
      <xdr:rowOff>57150</xdr:rowOff>
    </xdr:from>
    <xdr:to>
      <xdr:col>26</xdr:col>
      <xdr:colOff>0</xdr:colOff>
      <xdr:row>69</xdr:row>
      <xdr:rowOff>190500</xdr:rowOff>
    </xdr:to>
    <xdr:sp>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801475" y="13677900"/>
          <a:ext cx="495300" cy="247650"/>
        </a:xfrm>
        <a:prstGeom prst="triangle">
          <a:avLst>
            <a:gd name="adj" fmla="val 50000"/>
          </a:avLst>
        </a:prstGeom>
        <a:noFill/>
        <a:ln w="9525">
          <a:solidFill>
            <a:srgbClr val="000000"/>
          </a:solidFill>
          <a:miter lim="800000"/>
        </a:ln>
      </xdr:spPr>
    </xdr:sp>
    <xdr:clientData/>
  </xdr:twoCellAnchor>
  <xdr:twoCellAnchor>
    <xdr:from>
      <xdr:col>27</xdr:col>
      <xdr:colOff>0</xdr:colOff>
      <xdr:row>68</xdr:row>
      <xdr:rowOff>57150</xdr:rowOff>
    </xdr:from>
    <xdr:to>
      <xdr:col>28</xdr:col>
      <xdr:colOff>0</xdr:colOff>
      <xdr:row>69</xdr:row>
      <xdr:rowOff>190500</xdr:rowOff>
    </xdr:to>
    <xdr:sp>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734925" y="136779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76</xdr:row>
      <xdr:rowOff>57150</xdr:rowOff>
    </xdr:from>
    <xdr:to>
      <xdr:col>2</xdr:col>
      <xdr:colOff>0</xdr:colOff>
      <xdr:row>77</xdr:row>
      <xdr:rowOff>190500</xdr:rowOff>
    </xdr:to>
    <xdr:sp>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590550" y="15278100"/>
          <a:ext cx="666750" cy="247650"/>
        </a:xfrm>
        <a:prstGeom prst="triangle">
          <a:avLst>
            <a:gd name="adj" fmla="val 50000"/>
          </a:avLst>
        </a:prstGeom>
        <a:noFill/>
        <a:ln w="9525">
          <a:solidFill>
            <a:srgbClr val="000000"/>
          </a:solidFill>
          <a:miter lim="800000"/>
        </a:ln>
      </xdr:spPr>
    </xdr:sp>
    <xdr:clientData/>
  </xdr:twoCellAnchor>
  <xdr:twoCellAnchor>
    <xdr:from>
      <xdr:col>3</xdr:col>
      <xdr:colOff>0</xdr:colOff>
      <xdr:row>76</xdr:row>
      <xdr:rowOff>57150</xdr:rowOff>
    </xdr:from>
    <xdr:to>
      <xdr:col>4</xdr:col>
      <xdr:colOff>0</xdr:colOff>
      <xdr:row>77</xdr:row>
      <xdr:rowOff>190500</xdr:rowOff>
    </xdr:to>
    <xdr:sp>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695450" y="15278100"/>
          <a:ext cx="495300" cy="247650"/>
        </a:xfrm>
        <a:prstGeom prst="triangle">
          <a:avLst>
            <a:gd name="adj" fmla="val 50000"/>
          </a:avLst>
        </a:prstGeom>
        <a:noFill/>
        <a:ln w="9525">
          <a:solidFill>
            <a:srgbClr val="000000"/>
          </a:solidFill>
          <a:miter lim="800000"/>
        </a:ln>
      </xdr:spPr>
    </xdr:sp>
    <xdr:clientData/>
  </xdr:twoCellAnchor>
  <xdr:twoCellAnchor>
    <xdr:from>
      <xdr:col>5</xdr:col>
      <xdr:colOff>0</xdr:colOff>
      <xdr:row>76</xdr:row>
      <xdr:rowOff>57150</xdr:rowOff>
    </xdr:from>
    <xdr:to>
      <xdr:col>6</xdr:col>
      <xdr:colOff>0</xdr:colOff>
      <xdr:row>77</xdr:row>
      <xdr:rowOff>190500</xdr:rowOff>
    </xdr:to>
    <xdr:sp>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628900" y="15278100"/>
          <a:ext cx="495300" cy="247650"/>
        </a:xfrm>
        <a:prstGeom prst="triangle">
          <a:avLst>
            <a:gd name="adj" fmla="val 50000"/>
          </a:avLst>
        </a:prstGeom>
        <a:noFill/>
        <a:ln w="9525">
          <a:solidFill>
            <a:srgbClr val="000000"/>
          </a:solidFill>
          <a:miter lim="800000"/>
        </a:ln>
      </xdr:spPr>
    </xdr:sp>
    <xdr:clientData/>
  </xdr:twoCellAnchor>
  <xdr:twoCellAnchor>
    <xdr:from>
      <xdr:col>7</xdr:col>
      <xdr:colOff>0</xdr:colOff>
      <xdr:row>76</xdr:row>
      <xdr:rowOff>57150</xdr:rowOff>
    </xdr:from>
    <xdr:to>
      <xdr:col>8</xdr:col>
      <xdr:colOff>0</xdr:colOff>
      <xdr:row>77</xdr:row>
      <xdr:rowOff>190500</xdr:rowOff>
    </xdr:to>
    <xdr:sp>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562350" y="15278100"/>
          <a:ext cx="504825" cy="247650"/>
        </a:xfrm>
        <a:prstGeom prst="triangle">
          <a:avLst>
            <a:gd name="adj" fmla="val 50000"/>
          </a:avLst>
        </a:prstGeom>
        <a:noFill/>
        <a:ln w="9525">
          <a:solidFill>
            <a:srgbClr val="000000"/>
          </a:solidFill>
          <a:miter lim="800000"/>
        </a:ln>
      </xdr:spPr>
    </xdr:sp>
    <xdr:clientData/>
  </xdr:twoCellAnchor>
  <xdr:twoCellAnchor>
    <xdr:from>
      <xdr:col>9</xdr:col>
      <xdr:colOff>0</xdr:colOff>
      <xdr:row>76</xdr:row>
      <xdr:rowOff>57150</xdr:rowOff>
    </xdr:from>
    <xdr:to>
      <xdr:col>10</xdr:col>
      <xdr:colOff>0</xdr:colOff>
      <xdr:row>77</xdr:row>
      <xdr:rowOff>190500</xdr:rowOff>
    </xdr:to>
    <xdr:sp>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505325" y="15278100"/>
          <a:ext cx="438150" cy="247650"/>
        </a:xfrm>
        <a:prstGeom prst="triangle">
          <a:avLst>
            <a:gd name="adj" fmla="val 50000"/>
          </a:avLst>
        </a:prstGeom>
        <a:noFill/>
        <a:ln w="9525">
          <a:solidFill>
            <a:srgbClr val="000000"/>
          </a:solidFill>
          <a:miter lim="800000"/>
        </a:ln>
      </xdr:spPr>
    </xdr:sp>
    <xdr:clientData/>
  </xdr:twoCellAnchor>
  <xdr:twoCellAnchor>
    <xdr:from>
      <xdr:col>11</xdr:col>
      <xdr:colOff>0</xdr:colOff>
      <xdr:row>76</xdr:row>
      <xdr:rowOff>57150</xdr:rowOff>
    </xdr:from>
    <xdr:to>
      <xdr:col>12</xdr:col>
      <xdr:colOff>0</xdr:colOff>
      <xdr:row>77</xdr:row>
      <xdr:rowOff>190500</xdr:rowOff>
    </xdr:to>
    <xdr:sp>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381625" y="15278100"/>
          <a:ext cx="438150" cy="247650"/>
        </a:xfrm>
        <a:prstGeom prst="triangle">
          <a:avLst>
            <a:gd name="adj" fmla="val 50000"/>
          </a:avLst>
        </a:prstGeom>
        <a:noFill/>
        <a:ln w="9525">
          <a:solidFill>
            <a:srgbClr val="000000"/>
          </a:solidFill>
          <a:miter lim="800000"/>
        </a:ln>
      </xdr:spPr>
    </xdr:sp>
    <xdr:clientData/>
  </xdr:twoCellAnchor>
  <xdr:twoCellAnchor>
    <xdr:from>
      <xdr:col>13</xdr:col>
      <xdr:colOff>0</xdr:colOff>
      <xdr:row>76</xdr:row>
      <xdr:rowOff>57150</xdr:rowOff>
    </xdr:from>
    <xdr:to>
      <xdr:col>14</xdr:col>
      <xdr:colOff>0</xdr:colOff>
      <xdr:row>77</xdr:row>
      <xdr:rowOff>190500</xdr:rowOff>
    </xdr:to>
    <xdr:sp>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257925" y="15278100"/>
          <a:ext cx="523875" cy="247650"/>
        </a:xfrm>
        <a:prstGeom prst="triangle">
          <a:avLst>
            <a:gd name="adj" fmla="val 50000"/>
          </a:avLst>
        </a:prstGeom>
        <a:noFill/>
        <a:ln w="9525">
          <a:solidFill>
            <a:srgbClr val="000000"/>
          </a:solidFill>
          <a:miter lim="800000"/>
        </a:ln>
      </xdr:spPr>
    </xdr:sp>
    <xdr:clientData/>
  </xdr:twoCellAnchor>
  <xdr:twoCellAnchor>
    <xdr:from>
      <xdr:col>15</xdr:col>
      <xdr:colOff>0</xdr:colOff>
      <xdr:row>76</xdr:row>
      <xdr:rowOff>57150</xdr:rowOff>
    </xdr:from>
    <xdr:to>
      <xdr:col>16</xdr:col>
      <xdr:colOff>0</xdr:colOff>
      <xdr:row>77</xdr:row>
      <xdr:rowOff>190500</xdr:rowOff>
    </xdr:to>
    <xdr:sp>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19950" y="15278100"/>
          <a:ext cx="438150" cy="247650"/>
        </a:xfrm>
        <a:prstGeom prst="triangle">
          <a:avLst>
            <a:gd name="adj" fmla="val 50000"/>
          </a:avLst>
        </a:prstGeom>
        <a:noFill/>
        <a:ln w="9525">
          <a:solidFill>
            <a:srgbClr val="000000"/>
          </a:solidFill>
          <a:miter lim="800000"/>
        </a:ln>
      </xdr:spPr>
    </xdr:sp>
    <xdr:clientData/>
  </xdr:twoCellAnchor>
  <xdr:twoCellAnchor>
    <xdr:from>
      <xdr:col>17</xdr:col>
      <xdr:colOff>0</xdr:colOff>
      <xdr:row>76</xdr:row>
      <xdr:rowOff>57150</xdr:rowOff>
    </xdr:from>
    <xdr:to>
      <xdr:col>18</xdr:col>
      <xdr:colOff>0</xdr:colOff>
      <xdr:row>77</xdr:row>
      <xdr:rowOff>190500</xdr:rowOff>
    </xdr:to>
    <xdr:sp>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096250" y="1527810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76</xdr:row>
      <xdr:rowOff>57150</xdr:rowOff>
    </xdr:from>
    <xdr:to>
      <xdr:col>20</xdr:col>
      <xdr:colOff>0</xdr:colOff>
      <xdr:row>77</xdr:row>
      <xdr:rowOff>190500</xdr:rowOff>
    </xdr:to>
    <xdr:sp>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058275" y="152781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76</xdr:row>
      <xdr:rowOff>57150</xdr:rowOff>
    </xdr:from>
    <xdr:to>
      <xdr:col>22</xdr:col>
      <xdr:colOff>0</xdr:colOff>
      <xdr:row>77</xdr:row>
      <xdr:rowOff>190500</xdr:rowOff>
    </xdr:to>
    <xdr:sp>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9934575" y="152781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76</xdr:row>
      <xdr:rowOff>57150</xdr:rowOff>
    </xdr:from>
    <xdr:to>
      <xdr:col>24</xdr:col>
      <xdr:colOff>0</xdr:colOff>
      <xdr:row>77</xdr:row>
      <xdr:rowOff>190500</xdr:rowOff>
    </xdr:to>
    <xdr:sp>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868025" y="152781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76</xdr:row>
      <xdr:rowOff>57150</xdr:rowOff>
    </xdr:from>
    <xdr:to>
      <xdr:col>26</xdr:col>
      <xdr:colOff>0</xdr:colOff>
      <xdr:row>77</xdr:row>
      <xdr:rowOff>190500</xdr:rowOff>
    </xdr:to>
    <xdr:sp>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801475" y="152781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76</xdr:row>
      <xdr:rowOff>57150</xdr:rowOff>
    </xdr:from>
    <xdr:to>
      <xdr:col>28</xdr:col>
      <xdr:colOff>0</xdr:colOff>
      <xdr:row>77</xdr:row>
      <xdr:rowOff>190500</xdr:rowOff>
    </xdr:to>
    <xdr:sp>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734925" y="152781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76</xdr:row>
      <xdr:rowOff>57150</xdr:rowOff>
    </xdr:from>
    <xdr:to>
      <xdr:col>18</xdr:col>
      <xdr:colOff>0</xdr:colOff>
      <xdr:row>77</xdr:row>
      <xdr:rowOff>190500</xdr:rowOff>
    </xdr:to>
    <xdr:sp>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096250" y="15278100"/>
          <a:ext cx="523875" cy="247650"/>
        </a:xfrm>
        <a:prstGeom prst="triangle">
          <a:avLst>
            <a:gd name="adj" fmla="val 50000"/>
          </a:avLst>
        </a:prstGeom>
        <a:noFill/>
        <a:ln w="9525">
          <a:solidFill>
            <a:srgbClr val="000000"/>
          </a:solidFill>
          <a:miter lim="800000"/>
        </a:ln>
      </xdr:spPr>
    </xdr:sp>
    <xdr:clientData/>
  </xdr:twoCellAnchor>
  <xdr:twoCellAnchor>
    <xdr:from>
      <xdr:col>19</xdr:col>
      <xdr:colOff>0</xdr:colOff>
      <xdr:row>76</xdr:row>
      <xdr:rowOff>57150</xdr:rowOff>
    </xdr:from>
    <xdr:to>
      <xdr:col>20</xdr:col>
      <xdr:colOff>0</xdr:colOff>
      <xdr:row>77</xdr:row>
      <xdr:rowOff>190500</xdr:rowOff>
    </xdr:to>
    <xdr:sp>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058275" y="15278100"/>
          <a:ext cx="438150" cy="247650"/>
        </a:xfrm>
        <a:prstGeom prst="triangle">
          <a:avLst>
            <a:gd name="adj" fmla="val 50000"/>
          </a:avLst>
        </a:prstGeom>
        <a:noFill/>
        <a:ln w="9525">
          <a:solidFill>
            <a:srgbClr val="000000"/>
          </a:solidFill>
          <a:miter lim="800000"/>
        </a:ln>
      </xdr:spPr>
    </xdr:sp>
    <xdr:clientData/>
  </xdr:twoCellAnchor>
  <xdr:twoCellAnchor>
    <xdr:from>
      <xdr:col>21</xdr:col>
      <xdr:colOff>0</xdr:colOff>
      <xdr:row>76</xdr:row>
      <xdr:rowOff>57150</xdr:rowOff>
    </xdr:from>
    <xdr:to>
      <xdr:col>22</xdr:col>
      <xdr:colOff>0</xdr:colOff>
      <xdr:row>77</xdr:row>
      <xdr:rowOff>190500</xdr:rowOff>
    </xdr:to>
    <xdr:sp>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9934575" y="15278100"/>
          <a:ext cx="495300" cy="247650"/>
        </a:xfrm>
        <a:prstGeom prst="triangle">
          <a:avLst>
            <a:gd name="adj" fmla="val 50000"/>
          </a:avLst>
        </a:prstGeom>
        <a:noFill/>
        <a:ln w="9525">
          <a:solidFill>
            <a:srgbClr val="000000"/>
          </a:solidFill>
          <a:miter lim="800000"/>
        </a:ln>
      </xdr:spPr>
    </xdr:sp>
    <xdr:clientData/>
  </xdr:twoCellAnchor>
  <xdr:twoCellAnchor>
    <xdr:from>
      <xdr:col>23</xdr:col>
      <xdr:colOff>0</xdr:colOff>
      <xdr:row>76</xdr:row>
      <xdr:rowOff>57150</xdr:rowOff>
    </xdr:from>
    <xdr:to>
      <xdr:col>24</xdr:col>
      <xdr:colOff>0</xdr:colOff>
      <xdr:row>77</xdr:row>
      <xdr:rowOff>190500</xdr:rowOff>
    </xdr:to>
    <xdr:sp>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868025" y="15278100"/>
          <a:ext cx="495300" cy="247650"/>
        </a:xfrm>
        <a:prstGeom prst="triangle">
          <a:avLst>
            <a:gd name="adj" fmla="val 50000"/>
          </a:avLst>
        </a:prstGeom>
        <a:noFill/>
        <a:ln w="9525">
          <a:solidFill>
            <a:srgbClr val="000000"/>
          </a:solidFill>
          <a:miter lim="800000"/>
        </a:ln>
      </xdr:spPr>
    </xdr:sp>
    <xdr:clientData/>
  </xdr:twoCellAnchor>
  <xdr:twoCellAnchor>
    <xdr:from>
      <xdr:col>25</xdr:col>
      <xdr:colOff>0</xdr:colOff>
      <xdr:row>76</xdr:row>
      <xdr:rowOff>57150</xdr:rowOff>
    </xdr:from>
    <xdr:to>
      <xdr:col>26</xdr:col>
      <xdr:colOff>0</xdr:colOff>
      <xdr:row>77</xdr:row>
      <xdr:rowOff>190500</xdr:rowOff>
    </xdr:to>
    <xdr:sp>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801475" y="15278100"/>
          <a:ext cx="495300" cy="247650"/>
        </a:xfrm>
        <a:prstGeom prst="triangle">
          <a:avLst>
            <a:gd name="adj" fmla="val 50000"/>
          </a:avLst>
        </a:prstGeom>
        <a:noFill/>
        <a:ln w="9525">
          <a:solidFill>
            <a:srgbClr val="000000"/>
          </a:solidFill>
          <a:miter lim="800000"/>
        </a:ln>
      </xdr:spPr>
    </xdr:sp>
    <xdr:clientData/>
  </xdr:twoCellAnchor>
  <xdr:twoCellAnchor>
    <xdr:from>
      <xdr:col>27</xdr:col>
      <xdr:colOff>0</xdr:colOff>
      <xdr:row>76</xdr:row>
      <xdr:rowOff>57150</xdr:rowOff>
    </xdr:from>
    <xdr:to>
      <xdr:col>28</xdr:col>
      <xdr:colOff>0</xdr:colOff>
      <xdr:row>77</xdr:row>
      <xdr:rowOff>190500</xdr:rowOff>
    </xdr:to>
    <xdr:sp>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734925" y="15278100"/>
          <a:ext cx="438150" cy="247650"/>
        </a:xfrm>
        <a:prstGeom prst="triangle">
          <a:avLst>
            <a:gd name="adj" fmla="val 50000"/>
          </a:avLst>
        </a:prstGeom>
        <a:noFill/>
        <a:ln w="9525">
          <a:solidFill>
            <a:srgbClr val="000000"/>
          </a:solidFill>
          <a:miter lim="800000"/>
        </a:ln>
      </xdr:spPr>
    </xdr:sp>
    <xdr:clientData/>
  </xdr:twoCellAnchor>
  <xdr:twoCellAnchor>
    <xdr:from>
      <xdr:col>15</xdr:col>
      <xdr:colOff>0</xdr:colOff>
      <xdr:row>76</xdr:row>
      <xdr:rowOff>57150</xdr:rowOff>
    </xdr:from>
    <xdr:to>
      <xdr:col>16</xdr:col>
      <xdr:colOff>0</xdr:colOff>
      <xdr:row>77</xdr:row>
      <xdr:rowOff>190500</xdr:rowOff>
    </xdr:to>
    <xdr:sp>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19950" y="15278100"/>
          <a:ext cx="438150" cy="247650"/>
        </a:xfrm>
        <a:prstGeom prst="triangle">
          <a:avLst>
            <a:gd name="adj" fmla="val 50000"/>
          </a:avLst>
        </a:prstGeom>
        <a:noFill/>
        <a:ln w="9525">
          <a:solidFill>
            <a:srgbClr val="000000"/>
          </a:solidFill>
          <a:miter lim="800000"/>
        </a:ln>
      </xdr:spPr>
    </xdr:sp>
    <xdr:clientData/>
  </xdr:twoCellAnchor>
  <xdr:twoCellAnchor>
    <xdr:from>
      <xdr:col>17</xdr:col>
      <xdr:colOff>0</xdr:colOff>
      <xdr:row>76</xdr:row>
      <xdr:rowOff>57150</xdr:rowOff>
    </xdr:from>
    <xdr:to>
      <xdr:col>18</xdr:col>
      <xdr:colOff>0</xdr:colOff>
      <xdr:row>77</xdr:row>
      <xdr:rowOff>190500</xdr:rowOff>
    </xdr:to>
    <xdr:sp>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096250" y="15278100"/>
          <a:ext cx="523875" cy="247650"/>
        </a:xfrm>
        <a:prstGeom prst="triangle">
          <a:avLst>
            <a:gd name="adj" fmla="val 50000"/>
          </a:avLst>
        </a:prstGeom>
        <a:noFill/>
        <a:ln w="9525">
          <a:solidFill>
            <a:srgbClr val="000000"/>
          </a:solidFill>
          <a:miter lim="800000"/>
        </a:ln>
      </xdr:spPr>
    </xdr:sp>
    <xdr:clientData/>
  </xdr:twoCellAnchor>
  <xdr:twoCellAnchor>
    <xdr:from>
      <xdr:col>19</xdr:col>
      <xdr:colOff>0</xdr:colOff>
      <xdr:row>76</xdr:row>
      <xdr:rowOff>57150</xdr:rowOff>
    </xdr:from>
    <xdr:to>
      <xdr:col>20</xdr:col>
      <xdr:colOff>0</xdr:colOff>
      <xdr:row>77</xdr:row>
      <xdr:rowOff>190500</xdr:rowOff>
    </xdr:to>
    <xdr:sp>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058275" y="15278100"/>
          <a:ext cx="438150" cy="247650"/>
        </a:xfrm>
        <a:prstGeom prst="triangle">
          <a:avLst>
            <a:gd name="adj" fmla="val 50000"/>
          </a:avLst>
        </a:prstGeom>
        <a:noFill/>
        <a:ln w="9525">
          <a:solidFill>
            <a:srgbClr val="000000"/>
          </a:solidFill>
          <a:miter lim="800000"/>
        </a:ln>
      </xdr:spPr>
    </xdr:sp>
    <xdr:clientData/>
  </xdr:twoCellAnchor>
  <xdr:twoCellAnchor>
    <xdr:from>
      <xdr:col>21</xdr:col>
      <xdr:colOff>0</xdr:colOff>
      <xdr:row>76</xdr:row>
      <xdr:rowOff>57150</xdr:rowOff>
    </xdr:from>
    <xdr:to>
      <xdr:col>22</xdr:col>
      <xdr:colOff>0</xdr:colOff>
      <xdr:row>77</xdr:row>
      <xdr:rowOff>190500</xdr:rowOff>
    </xdr:to>
    <xdr:sp>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9934575" y="15278100"/>
          <a:ext cx="495300" cy="247650"/>
        </a:xfrm>
        <a:prstGeom prst="triangle">
          <a:avLst>
            <a:gd name="adj" fmla="val 50000"/>
          </a:avLst>
        </a:prstGeom>
        <a:noFill/>
        <a:ln w="9525">
          <a:solidFill>
            <a:srgbClr val="000000"/>
          </a:solidFill>
          <a:miter lim="800000"/>
        </a:ln>
      </xdr:spPr>
    </xdr:sp>
    <xdr:clientData/>
  </xdr:twoCellAnchor>
  <xdr:twoCellAnchor>
    <xdr:from>
      <xdr:col>23</xdr:col>
      <xdr:colOff>0</xdr:colOff>
      <xdr:row>76</xdr:row>
      <xdr:rowOff>57150</xdr:rowOff>
    </xdr:from>
    <xdr:to>
      <xdr:col>24</xdr:col>
      <xdr:colOff>0</xdr:colOff>
      <xdr:row>77</xdr:row>
      <xdr:rowOff>190500</xdr:rowOff>
    </xdr:to>
    <xdr:sp>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868025" y="15278100"/>
          <a:ext cx="495300" cy="247650"/>
        </a:xfrm>
        <a:prstGeom prst="triangle">
          <a:avLst>
            <a:gd name="adj" fmla="val 50000"/>
          </a:avLst>
        </a:prstGeom>
        <a:noFill/>
        <a:ln w="9525">
          <a:solidFill>
            <a:srgbClr val="000000"/>
          </a:solidFill>
          <a:miter lim="800000"/>
        </a:ln>
      </xdr:spPr>
    </xdr:sp>
    <xdr:clientData/>
  </xdr:twoCellAnchor>
  <xdr:twoCellAnchor>
    <xdr:from>
      <xdr:col>25</xdr:col>
      <xdr:colOff>0</xdr:colOff>
      <xdr:row>76</xdr:row>
      <xdr:rowOff>57150</xdr:rowOff>
    </xdr:from>
    <xdr:to>
      <xdr:col>26</xdr:col>
      <xdr:colOff>0</xdr:colOff>
      <xdr:row>77</xdr:row>
      <xdr:rowOff>190500</xdr:rowOff>
    </xdr:to>
    <xdr:sp>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801475" y="15278100"/>
          <a:ext cx="495300" cy="247650"/>
        </a:xfrm>
        <a:prstGeom prst="triangle">
          <a:avLst>
            <a:gd name="adj" fmla="val 50000"/>
          </a:avLst>
        </a:prstGeom>
        <a:noFill/>
        <a:ln w="9525">
          <a:solidFill>
            <a:srgbClr val="000000"/>
          </a:solidFill>
          <a:miter lim="800000"/>
        </a:ln>
      </xdr:spPr>
    </xdr:sp>
    <xdr:clientData/>
  </xdr:twoCellAnchor>
  <xdr:twoCellAnchor>
    <xdr:from>
      <xdr:col>27</xdr:col>
      <xdr:colOff>0</xdr:colOff>
      <xdr:row>76</xdr:row>
      <xdr:rowOff>57150</xdr:rowOff>
    </xdr:from>
    <xdr:to>
      <xdr:col>28</xdr:col>
      <xdr:colOff>0</xdr:colOff>
      <xdr:row>77</xdr:row>
      <xdr:rowOff>190500</xdr:rowOff>
    </xdr:to>
    <xdr:sp>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734925" y="15278100"/>
          <a:ext cx="438150" cy="247650"/>
        </a:xfrm>
        <a:prstGeom prst="triangle">
          <a:avLst>
            <a:gd name="adj" fmla="val 50000"/>
          </a:avLst>
        </a:prstGeom>
        <a:noFill/>
        <a:ln w="9525">
          <a:solidFill>
            <a:srgbClr val="000000"/>
          </a:solidFill>
          <a:miter lim="800000"/>
        </a:ln>
      </xdr:spPr>
    </xdr:sp>
    <xdr:clientData/>
  </xdr:twoCellAnchor>
  <xdr:twoCellAnchor>
    <xdr:from>
      <xdr:col>1</xdr:col>
      <xdr:colOff>0</xdr:colOff>
      <xdr:row>84</xdr:row>
      <xdr:rowOff>57150</xdr:rowOff>
    </xdr:from>
    <xdr:to>
      <xdr:col>2</xdr:col>
      <xdr:colOff>0</xdr:colOff>
      <xdr:row>85</xdr:row>
      <xdr:rowOff>190500</xdr:rowOff>
    </xdr:to>
    <xdr:sp>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590550" y="16878300"/>
          <a:ext cx="666750" cy="2476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84</xdr:row>
      <xdr:rowOff>57150</xdr:rowOff>
    </xdr:from>
    <xdr:to>
      <xdr:col>4</xdr:col>
      <xdr:colOff>0</xdr:colOff>
      <xdr:row>85</xdr:row>
      <xdr:rowOff>190500</xdr:rowOff>
    </xdr:to>
    <xdr:sp>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695450" y="168783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84</xdr:row>
      <xdr:rowOff>57150</xdr:rowOff>
    </xdr:from>
    <xdr:to>
      <xdr:col>6</xdr:col>
      <xdr:colOff>0</xdr:colOff>
      <xdr:row>85</xdr:row>
      <xdr:rowOff>190500</xdr:rowOff>
    </xdr:to>
    <xdr:sp>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628900" y="168783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84</xdr:row>
      <xdr:rowOff>57150</xdr:rowOff>
    </xdr:from>
    <xdr:to>
      <xdr:col>8</xdr:col>
      <xdr:colOff>0</xdr:colOff>
      <xdr:row>85</xdr:row>
      <xdr:rowOff>190500</xdr:rowOff>
    </xdr:to>
    <xdr:sp>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562350" y="16878300"/>
          <a:ext cx="504825" cy="2476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84</xdr:row>
      <xdr:rowOff>57150</xdr:rowOff>
    </xdr:from>
    <xdr:to>
      <xdr:col>10</xdr:col>
      <xdr:colOff>0</xdr:colOff>
      <xdr:row>85</xdr:row>
      <xdr:rowOff>190500</xdr:rowOff>
    </xdr:to>
    <xdr:sp>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505325" y="168783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84</xdr:row>
      <xdr:rowOff>57150</xdr:rowOff>
    </xdr:from>
    <xdr:to>
      <xdr:col>12</xdr:col>
      <xdr:colOff>0</xdr:colOff>
      <xdr:row>85</xdr:row>
      <xdr:rowOff>190500</xdr:rowOff>
    </xdr:to>
    <xdr:sp>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381625" y="168783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84</xdr:row>
      <xdr:rowOff>57150</xdr:rowOff>
    </xdr:from>
    <xdr:to>
      <xdr:col>14</xdr:col>
      <xdr:colOff>0</xdr:colOff>
      <xdr:row>85</xdr:row>
      <xdr:rowOff>190500</xdr:rowOff>
    </xdr:to>
    <xdr:sp>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257925" y="1687830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84</xdr:row>
      <xdr:rowOff>57150</xdr:rowOff>
    </xdr:from>
    <xdr:to>
      <xdr:col>16</xdr:col>
      <xdr:colOff>0</xdr:colOff>
      <xdr:row>85</xdr:row>
      <xdr:rowOff>190500</xdr:rowOff>
    </xdr:to>
    <xdr:sp>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19950" y="168783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84</xdr:row>
      <xdr:rowOff>57150</xdr:rowOff>
    </xdr:from>
    <xdr:to>
      <xdr:col>18</xdr:col>
      <xdr:colOff>0</xdr:colOff>
      <xdr:row>85</xdr:row>
      <xdr:rowOff>190500</xdr:rowOff>
    </xdr:to>
    <xdr:sp>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096250" y="1687830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84</xdr:row>
      <xdr:rowOff>57150</xdr:rowOff>
    </xdr:from>
    <xdr:to>
      <xdr:col>20</xdr:col>
      <xdr:colOff>0</xdr:colOff>
      <xdr:row>85</xdr:row>
      <xdr:rowOff>190500</xdr:rowOff>
    </xdr:to>
    <xdr:sp>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058275" y="168783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84</xdr:row>
      <xdr:rowOff>57150</xdr:rowOff>
    </xdr:from>
    <xdr:to>
      <xdr:col>22</xdr:col>
      <xdr:colOff>0</xdr:colOff>
      <xdr:row>85</xdr:row>
      <xdr:rowOff>190500</xdr:rowOff>
    </xdr:to>
    <xdr:sp>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9934575" y="168783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84</xdr:row>
      <xdr:rowOff>57150</xdr:rowOff>
    </xdr:from>
    <xdr:to>
      <xdr:col>24</xdr:col>
      <xdr:colOff>0</xdr:colOff>
      <xdr:row>85</xdr:row>
      <xdr:rowOff>190500</xdr:rowOff>
    </xdr:to>
    <xdr:sp>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868025" y="168783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84</xdr:row>
      <xdr:rowOff>57150</xdr:rowOff>
    </xdr:from>
    <xdr:to>
      <xdr:col>26</xdr:col>
      <xdr:colOff>0</xdr:colOff>
      <xdr:row>85</xdr:row>
      <xdr:rowOff>190500</xdr:rowOff>
    </xdr:to>
    <xdr:sp>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801475" y="168783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84</xdr:row>
      <xdr:rowOff>57150</xdr:rowOff>
    </xdr:from>
    <xdr:to>
      <xdr:col>28</xdr:col>
      <xdr:colOff>0</xdr:colOff>
      <xdr:row>85</xdr:row>
      <xdr:rowOff>190500</xdr:rowOff>
    </xdr:to>
    <xdr:sp>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734925" y="168783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84</xdr:row>
      <xdr:rowOff>57150</xdr:rowOff>
    </xdr:from>
    <xdr:to>
      <xdr:col>18</xdr:col>
      <xdr:colOff>0</xdr:colOff>
      <xdr:row>85</xdr:row>
      <xdr:rowOff>190500</xdr:rowOff>
    </xdr:to>
    <xdr:sp>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096250" y="16878300"/>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84</xdr:row>
      <xdr:rowOff>57150</xdr:rowOff>
    </xdr:from>
    <xdr:to>
      <xdr:col>20</xdr:col>
      <xdr:colOff>0</xdr:colOff>
      <xdr:row>85</xdr:row>
      <xdr:rowOff>190500</xdr:rowOff>
    </xdr:to>
    <xdr:sp>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058275" y="168783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84</xdr:row>
      <xdr:rowOff>57150</xdr:rowOff>
    </xdr:from>
    <xdr:to>
      <xdr:col>22</xdr:col>
      <xdr:colOff>0</xdr:colOff>
      <xdr:row>85</xdr:row>
      <xdr:rowOff>190500</xdr:rowOff>
    </xdr:to>
    <xdr:sp>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9934575" y="168783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84</xdr:row>
      <xdr:rowOff>57150</xdr:rowOff>
    </xdr:from>
    <xdr:to>
      <xdr:col>24</xdr:col>
      <xdr:colOff>0</xdr:colOff>
      <xdr:row>85</xdr:row>
      <xdr:rowOff>190500</xdr:rowOff>
    </xdr:to>
    <xdr:sp>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868025" y="168783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84</xdr:row>
      <xdr:rowOff>57150</xdr:rowOff>
    </xdr:from>
    <xdr:to>
      <xdr:col>26</xdr:col>
      <xdr:colOff>0</xdr:colOff>
      <xdr:row>85</xdr:row>
      <xdr:rowOff>190500</xdr:rowOff>
    </xdr:to>
    <xdr:sp>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801475" y="168783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84</xdr:row>
      <xdr:rowOff>57150</xdr:rowOff>
    </xdr:from>
    <xdr:to>
      <xdr:col>28</xdr:col>
      <xdr:colOff>0</xdr:colOff>
      <xdr:row>85</xdr:row>
      <xdr:rowOff>190500</xdr:rowOff>
    </xdr:to>
    <xdr:sp>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734925" y="168783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84</xdr:row>
      <xdr:rowOff>57150</xdr:rowOff>
    </xdr:from>
    <xdr:to>
      <xdr:col>16</xdr:col>
      <xdr:colOff>0</xdr:colOff>
      <xdr:row>85</xdr:row>
      <xdr:rowOff>190500</xdr:rowOff>
    </xdr:to>
    <xdr:sp>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19950" y="168783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84</xdr:row>
      <xdr:rowOff>57150</xdr:rowOff>
    </xdr:from>
    <xdr:to>
      <xdr:col>18</xdr:col>
      <xdr:colOff>0</xdr:colOff>
      <xdr:row>85</xdr:row>
      <xdr:rowOff>190500</xdr:rowOff>
    </xdr:to>
    <xdr:sp>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096250" y="1687830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84</xdr:row>
      <xdr:rowOff>57150</xdr:rowOff>
    </xdr:from>
    <xdr:to>
      <xdr:col>20</xdr:col>
      <xdr:colOff>0</xdr:colOff>
      <xdr:row>85</xdr:row>
      <xdr:rowOff>190500</xdr:rowOff>
    </xdr:to>
    <xdr:sp>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058275" y="168783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84</xdr:row>
      <xdr:rowOff>57150</xdr:rowOff>
    </xdr:from>
    <xdr:to>
      <xdr:col>22</xdr:col>
      <xdr:colOff>0</xdr:colOff>
      <xdr:row>85</xdr:row>
      <xdr:rowOff>190500</xdr:rowOff>
    </xdr:to>
    <xdr:sp>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9934575" y="168783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84</xdr:row>
      <xdr:rowOff>57150</xdr:rowOff>
    </xdr:from>
    <xdr:to>
      <xdr:col>24</xdr:col>
      <xdr:colOff>0</xdr:colOff>
      <xdr:row>85</xdr:row>
      <xdr:rowOff>190500</xdr:rowOff>
    </xdr:to>
    <xdr:sp>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868025" y="168783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84</xdr:row>
      <xdr:rowOff>57150</xdr:rowOff>
    </xdr:from>
    <xdr:to>
      <xdr:col>26</xdr:col>
      <xdr:colOff>0</xdr:colOff>
      <xdr:row>85</xdr:row>
      <xdr:rowOff>190500</xdr:rowOff>
    </xdr:to>
    <xdr:sp>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801475" y="168783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84</xdr:row>
      <xdr:rowOff>57150</xdr:rowOff>
    </xdr:from>
    <xdr:to>
      <xdr:col>28</xdr:col>
      <xdr:colOff>0</xdr:colOff>
      <xdr:row>85</xdr:row>
      <xdr:rowOff>190500</xdr:rowOff>
    </xdr:to>
    <xdr:sp>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734925" y="168783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92</xdr:row>
      <xdr:rowOff>57150</xdr:rowOff>
    </xdr:from>
    <xdr:to>
      <xdr:col>2</xdr:col>
      <xdr:colOff>0</xdr:colOff>
      <xdr:row>93</xdr:row>
      <xdr:rowOff>190500</xdr:rowOff>
    </xdr:to>
    <xdr:sp>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590550" y="18488025"/>
          <a:ext cx="666750" cy="2476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92</xdr:row>
      <xdr:rowOff>57150</xdr:rowOff>
    </xdr:from>
    <xdr:to>
      <xdr:col>4</xdr:col>
      <xdr:colOff>0</xdr:colOff>
      <xdr:row>93</xdr:row>
      <xdr:rowOff>190500</xdr:rowOff>
    </xdr:to>
    <xdr:sp>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695450" y="1848802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92</xdr:row>
      <xdr:rowOff>57150</xdr:rowOff>
    </xdr:from>
    <xdr:to>
      <xdr:col>6</xdr:col>
      <xdr:colOff>0</xdr:colOff>
      <xdr:row>93</xdr:row>
      <xdr:rowOff>190500</xdr:rowOff>
    </xdr:to>
    <xdr:sp>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628900" y="1848802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92</xdr:row>
      <xdr:rowOff>57150</xdr:rowOff>
    </xdr:from>
    <xdr:to>
      <xdr:col>8</xdr:col>
      <xdr:colOff>0</xdr:colOff>
      <xdr:row>93</xdr:row>
      <xdr:rowOff>190500</xdr:rowOff>
    </xdr:to>
    <xdr:sp>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562350" y="18488025"/>
          <a:ext cx="504825" cy="2476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92</xdr:row>
      <xdr:rowOff>57150</xdr:rowOff>
    </xdr:from>
    <xdr:to>
      <xdr:col>10</xdr:col>
      <xdr:colOff>0</xdr:colOff>
      <xdr:row>93</xdr:row>
      <xdr:rowOff>190500</xdr:rowOff>
    </xdr:to>
    <xdr:sp>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505325" y="1848802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92</xdr:row>
      <xdr:rowOff>57150</xdr:rowOff>
    </xdr:from>
    <xdr:to>
      <xdr:col>12</xdr:col>
      <xdr:colOff>0</xdr:colOff>
      <xdr:row>93</xdr:row>
      <xdr:rowOff>190500</xdr:rowOff>
    </xdr:to>
    <xdr:sp>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381625" y="1848802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92</xdr:row>
      <xdr:rowOff>57150</xdr:rowOff>
    </xdr:from>
    <xdr:to>
      <xdr:col>14</xdr:col>
      <xdr:colOff>0</xdr:colOff>
      <xdr:row>93</xdr:row>
      <xdr:rowOff>190500</xdr:rowOff>
    </xdr:to>
    <xdr:sp>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257925" y="18488025"/>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92</xdr:row>
      <xdr:rowOff>57150</xdr:rowOff>
    </xdr:from>
    <xdr:to>
      <xdr:col>16</xdr:col>
      <xdr:colOff>0</xdr:colOff>
      <xdr:row>93</xdr:row>
      <xdr:rowOff>190500</xdr:rowOff>
    </xdr:to>
    <xdr:sp>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19950" y="1848802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92</xdr:row>
      <xdr:rowOff>57150</xdr:rowOff>
    </xdr:from>
    <xdr:to>
      <xdr:col>18</xdr:col>
      <xdr:colOff>0</xdr:colOff>
      <xdr:row>93</xdr:row>
      <xdr:rowOff>190500</xdr:rowOff>
    </xdr:to>
    <xdr:sp>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096250" y="18488025"/>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92</xdr:row>
      <xdr:rowOff>57150</xdr:rowOff>
    </xdr:from>
    <xdr:to>
      <xdr:col>20</xdr:col>
      <xdr:colOff>0</xdr:colOff>
      <xdr:row>93</xdr:row>
      <xdr:rowOff>190500</xdr:rowOff>
    </xdr:to>
    <xdr:sp>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058275" y="1848802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92</xdr:row>
      <xdr:rowOff>57150</xdr:rowOff>
    </xdr:from>
    <xdr:to>
      <xdr:col>22</xdr:col>
      <xdr:colOff>0</xdr:colOff>
      <xdr:row>93</xdr:row>
      <xdr:rowOff>190500</xdr:rowOff>
    </xdr:to>
    <xdr:sp>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9934575" y="1848802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92</xdr:row>
      <xdr:rowOff>57150</xdr:rowOff>
    </xdr:from>
    <xdr:to>
      <xdr:col>24</xdr:col>
      <xdr:colOff>0</xdr:colOff>
      <xdr:row>93</xdr:row>
      <xdr:rowOff>190500</xdr:rowOff>
    </xdr:to>
    <xdr:sp>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868025" y="1848802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92</xdr:row>
      <xdr:rowOff>57150</xdr:rowOff>
    </xdr:from>
    <xdr:to>
      <xdr:col>26</xdr:col>
      <xdr:colOff>0</xdr:colOff>
      <xdr:row>93</xdr:row>
      <xdr:rowOff>190500</xdr:rowOff>
    </xdr:to>
    <xdr:sp>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801475" y="1848802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92</xdr:row>
      <xdr:rowOff>57150</xdr:rowOff>
    </xdr:from>
    <xdr:to>
      <xdr:col>28</xdr:col>
      <xdr:colOff>0</xdr:colOff>
      <xdr:row>93</xdr:row>
      <xdr:rowOff>190500</xdr:rowOff>
    </xdr:to>
    <xdr:sp>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734925" y="1848802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92</xdr:row>
      <xdr:rowOff>57150</xdr:rowOff>
    </xdr:from>
    <xdr:to>
      <xdr:col>18</xdr:col>
      <xdr:colOff>0</xdr:colOff>
      <xdr:row>93</xdr:row>
      <xdr:rowOff>190500</xdr:rowOff>
    </xdr:to>
    <xdr:sp>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096250" y="18488025"/>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92</xdr:row>
      <xdr:rowOff>57150</xdr:rowOff>
    </xdr:from>
    <xdr:to>
      <xdr:col>20</xdr:col>
      <xdr:colOff>0</xdr:colOff>
      <xdr:row>93</xdr:row>
      <xdr:rowOff>190500</xdr:rowOff>
    </xdr:to>
    <xdr:sp>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058275" y="1848802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92</xdr:row>
      <xdr:rowOff>57150</xdr:rowOff>
    </xdr:from>
    <xdr:to>
      <xdr:col>22</xdr:col>
      <xdr:colOff>0</xdr:colOff>
      <xdr:row>93</xdr:row>
      <xdr:rowOff>190500</xdr:rowOff>
    </xdr:to>
    <xdr:sp>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9934575" y="1848802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92</xdr:row>
      <xdr:rowOff>57150</xdr:rowOff>
    </xdr:from>
    <xdr:to>
      <xdr:col>24</xdr:col>
      <xdr:colOff>0</xdr:colOff>
      <xdr:row>93</xdr:row>
      <xdr:rowOff>190500</xdr:rowOff>
    </xdr:to>
    <xdr:sp>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868025" y="1848802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92</xdr:row>
      <xdr:rowOff>57150</xdr:rowOff>
    </xdr:from>
    <xdr:to>
      <xdr:col>26</xdr:col>
      <xdr:colOff>0</xdr:colOff>
      <xdr:row>93</xdr:row>
      <xdr:rowOff>190500</xdr:rowOff>
    </xdr:to>
    <xdr:sp>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801475" y="1848802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92</xdr:row>
      <xdr:rowOff>57150</xdr:rowOff>
    </xdr:from>
    <xdr:to>
      <xdr:col>28</xdr:col>
      <xdr:colOff>0</xdr:colOff>
      <xdr:row>93</xdr:row>
      <xdr:rowOff>190500</xdr:rowOff>
    </xdr:to>
    <xdr:sp>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734925" y="1848802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92</xdr:row>
      <xdr:rowOff>57150</xdr:rowOff>
    </xdr:from>
    <xdr:to>
      <xdr:col>16</xdr:col>
      <xdr:colOff>0</xdr:colOff>
      <xdr:row>93</xdr:row>
      <xdr:rowOff>190500</xdr:rowOff>
    </xdr:to>
    <xdr:sp>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19950" y="1848802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92</xdr:row>
      <xdr:rowOff>57150</xdr:rowOff>
    </xdr:from>
    <xdr:to>
      <xdr:col>18</xdr:col>
      <xdr:colOff>0</xdr:colOff>
      <xdr:row>93</xdr:row>
      <xdr:rowOff>190500</xdr:rowOff>
    </xdr:to>
    <xdr:sp>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096250" y="18488025"/>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92</xdr:row>
      <xdr:rowOff>57150</xdr:rowOff>
    </xdr:from>
    <xdr:to>
      <xdr:col>20</xdr:col>
      <xdr:colOff>0</xdr:colOff>
      <xdr:row>93</xdr:row>
      <xdr:rowOff>190500</xdr:rowOff>
    </xdr:to>
    <xdr:sp>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058275" y="1848802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92</xdr:row>
      <xdr:rowOff>57150</xdr:rowOff>
    </xdr:from>
    <xdr:to>
      <xdr:col>22</xdr:col>
      <xdr:colOff>0</xdr:colOff>
      <xdr:row>93</xdr:row>
      <xdr:rowOff>190500</xdr:rowOff>
    </xdr:to>
    <xdr:sp>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9934575" y="1848802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92</xdr:row>
      <xdr:rowOff>57150</xdr:rowOff>
    </xdr:from>
    <xdr:to>
      <xdr:col>24</xdr:col>
      <xdr:colOff>0</xdr:colOff>
      <xdr:row>93</xdr:row>
      <xdr:rowOff>190500</xdr:rowOff>
    </xdr:to>
    <xdr:sp>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868025" y="1848802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92</xdr:row>
      <xdr:rowOff>57150</xdr:rowOff>
    </xdr:from>
    <xdr:to>
      <xdr:col>26</xdr:col>
      <xdr:colOff>0</xdr:colOff>
      <xdr:row>93</xdr:row>
      <xdr:rowOff>190500</xdr:rowOff>
    </xdr:to>
    <xdr:sp>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801475" y="1848802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92</xdr:row>
      <xdr:rowOff>57150</xdr:rowOff>
    </xdr:from>
    <xdr:to>
      <xdr:col>28</xdr:col>
      <xdr:colOff>0</xdr:colOff>
      <xdr:row>93</xdr:row>
      <xdr:rowOff>190500</xdr:rowOff>
    </xdr:to>
    <xdr:sp>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734925" y="1848802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100</xdr:row>
      <xdr:rowOff>57150</xdr:rowOff>
    </xdr:from>
    <xdr:to>
      <xdr:col>2</xdr:col>
      <xdr:colOff>0</xdr:colOff>
      <xdr:row>101</xdr:row>
      <xdr:rowOff>190500</xdr:rowOff>
    </xdr:to>
    <xdr:sp>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590550" y="20202525"/>
          <a:ext cx="666750" cy="2476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100</xdr:row>
      <xdr:rowOff>57150</xdr:rowOff>
    </xdr:from>
    <xdr:to>
      <xdr:col>4</xdr:col>
      <xdr:colOff>0</xdr:colOff>
      <xdr:row>101</xdr:row>
      <xdr:rowOff>190500</xdr:rowOff>
    </xdr:to>
    <xdr:sp>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695450" y="2020252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100</xdr:row>
      <xdr:rowOff>57150</xdr:rowOff>
    </xdr:from>
    <xdr:to>
      <xdr:col>6</xdr:col>
      <xdr:colOff>0</xdr:colOff>
      <xdr:row>101</xdr:row>
      <xdr:rowOff>190500</xdr:rowOff>
    </xdr:to>
    <xdr:sp>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628900" y="2020252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100</xdr:row>
      <xdr:rowOff>57150</xdr:rowOff>
    </xdr:from>
    <xdr:to>
      <xdr:col>8</xdr:col>
      <xdr:colOff>0</xdr:colOff>
      <xdr:row>101</xdr:row>
      <xdr:rowOff>190500</xdr:rowOff>
    </xdr:to>
    <xdr:sp>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562350" y="20202525"/>
          <a:ext cx="504825" cy="2476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100</xdr:row>
      <xdr:rowOff>57150</xdr:rowOff>
    </xdr:from>
    <xdr:to>
      <xdr:col>10</xdr:col>
      <xdr:colOff>0</xdr:colOff>
      <xdr:row>101</xdr:row>
      <xdr:rowOff>190500</xdr:rowOff>
    </xdr:to>
    <xdr:sp>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505325" y="2020252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100</xdr:row>
      <xdr:rowOff>57150</xdr:rowOff>
    </xdr:from>
    <xdr:to>
      <xdr:col>14</xdr:col>
      <xdr:colOff>0</xdr:colOff>
      <xdr:row>101</xdr:row>
      <xdr:rowOff>190500</xdr:rowOff>
    </xdr:to>
    <xdr:sp>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6257925" y="20202525"/>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100</xdr:row>
      <xdr:rowOff>57150</xdr:rowOff>
    </xdr:from>
    <xdr:to>
      <xdr:col>16</xdr:col>
      <xdr:colOff>0</xdr:colOff>
      <xdr:row>101</xdr:row>
      <xdr:rowOff>190500</xdr:rowOff>
    </xdr:to>
    <xdr:sp>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7219950" y="2020252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100</xdr:row>
      <xdr:rowOff>57150</xdr:rowOff>
    </xdr:from>
    <xdr:to>
      <xdr:col>18</xdr:col>
      <xdr:colOff>0</xdr:colOff>
      <xdr:row>101</xdr:row>
      <xdr:rowOff>190500</xdr:rowOff>
    </xdr:to>
    <xdr:sp>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8096250" y="20202525"/>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100</xdr:row>
      <xdr:rowOff>57150</xdr:rowOff>
    </xdr:from>
    <xdr:to>
      <xdr:col>20</xdr:col>
      <xdr:colOff>0</xdr:colOff>
      <xdr:row>101</xdr:row>
      <xdr:rowOff>190500</xdr:rowOff>
    </xdr:to>
    <xdr:sp>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9058275" y="2020252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100</xdr:row>
      <xdr:rowOff>57150</xdr:rowOff>
    </xdr:from>
    <xdr:to>
      <xdr:col>22</xdr:col>
      <xdr:colOff>0</xdr:colOff>
      <xdr:row>101</xdr:row>
      <xdr:rowOff>190500</xdr:rowOff>
    </xdr:to>
    <xdr:sp>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934575" y="2020252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100</xdr:row>
      <xdr:rowOff>57150</xdr:rowOff>
    </xdr:from>
    <xdr:to>
      <xdr:col>24</xdr:col>
      <xdr:colOff>0</xdr:colOff>
      <xdr:row>101</xdr:row>
      <xdr:rowOff>190500</xdr:rowOff>
    </xdr:to>
    <xdr:sp>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868025" y="2020252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100</xdr:row>
      <xdr:rowOff>57150</xdr:rowOff>
    </xdr:from>
    <xdr:to>
      <xdr:col>26</xdr:col>
      <xdr:colOff>0</xdr:colOff>
      <xdr:row>101</xdr:row>
      <xdr:rowOff>190500</xdr:rowOff>
    </xdr:to>
    <xdr:sp>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1801475" y="2020252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100</xdr:row>
      <xdr:rowOff>57150</xdr:rowOff>
    </xdr:from>
    <xdr:to>
      <xdr:col>28</xdr:col>
      <xdr:colOff>0</xdr:colOff>
      <xdr:row>101</xdr:row>
      <xdr:rowOff>190500</xdr:rowOff>
    </xdr:to>
    <xdr:sp>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2734925" y="2020252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29</xdr:col>
      <xdr:colOff>0</xdr:colOff>
      <xdr:row>100</xdr:row>
      <xdr:rowOff>57150</xdr:rowOff>
    </xdr:from>
    <xdr:to>
      <xdr:col>30</xdr:col>
      <xdr:colOff>0</xdr:colOff>
      <xdr:row>101</xdr:row>
      <xdr:rowOff>190500</xdr:rowOff>
    </xdr:to>
    <xdr:sp>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3763625" y="20202525"/>
          <a:ext cx="4095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100</xdr:row>
      <xdr:rowOff>57150</xdr:rowOff>
    </xdr:from>
    <xdr:to>
      <xdr:col>20</xdr:col>
      <xdr:colOff>0</xdr:colOff>
      <xdr:row>101</xdr:row>
      <xdr:rowOff>190500</xdr:rowOff>
    </xdr:to>
    <xdr:sp>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9058275" y="2020252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100</xdr:row>
      <xdr:rowOff>57150</xdr:rowOff>
    </xdr:from>
    <xdr:to>
      <xdr:col>22</xdr:col>
      <xdr:colOff>0</xdr:colOff>
      <xdr:row>101</xdr:row>
      <xdr:rowOff>190500</xdr:rowOff>
    </xdr:to>
    <xdr:sp>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934575" y="2020252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100</xdr:row>
      <xdr:rowOff>57150</xdr:rowOff>
    </xdr:from>
    <xdr:to>
      <xdr:col>24</xdr:col>
      <xdr:colOff>0</xdr:colOff>
      <xdr:row>101</xdr:row>
      <xdr:rowOff>190500</xdr:rowOff>
    </xdr:to>
    <xdr:sp>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868025" y="2020252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100</xdr:row>
      <xdr:rowOff>57150</xdr:rowOff>
    </xdr:from>
    <xdr:to>
      <xdr:col>26</xdr:col>
      <xdr:colOff>0</xdr:colOff>
      <xdr:row>101</xdr:row>
      <xdr:rowOff>190500</xdr:rowOff>
    </xdr:to>
    <xdr:sp>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1801475" y="2020252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100</xdr:row>
      <xdr:rowOff>57150</xdr:rowOff>
    </xdr:from>
    <xdr:to>
      <xdr:col>28</xdr:col>
      <xdr:colOff>0</xdr:colOff>
      <xdr:row>101</xdr:row>
      <xdr:rowOff>190500</xdr:rowOff>
    </xdr:to>
    <xdr:sp>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2734925" y="2020252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29</xdr:col>
      <xdr:colOff>0</xdr:colOff>
      <xdr:row>100</xdr:row>
      <xdr:rowOff>57150</xdr:rowOff>
    </xdr:from>
    <xdr:to>
      <xdr:col>30</xdr:col>
      <xdr:colOff>0</xdr:colOff>
      <xdr:row>101</xdr:row>
      <xdr:rowOff>190500</xdr:rowOff>
    </xdr:to>
    <xdr:sp>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3763625" y="20202525"/>
          <a:ext cx="4095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100</xdr:row>
      <xdr:rowOff>57150</xdr:rowOff>
    </xdr:from>
    <xdr:to>
      <xdr:col>18</xdr:col>
      <xdr:colOff>0</xdr:colOff>
      <xdr:row>101</xdr:row>
      <xdr:rowOff>190500</xdr:rowOff>
    </xdr:to>
    <xdr:sp>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8096250" y="20202525"/>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100</xdr:row>
      <xdr:rowOff>57150</xdr:rowOff>
    </xdr:from>
    <xdr:to>
      <xdr:col>20</xdr:col>
      <xdr:colOff>0</xdr:colOff>
      <xdr:row>101</xdr:row>
      <xdr:rowOff>190500</xdr:rowOff>
    </xdr:to>
    <xdr:sp>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9058275" y="2020252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100</xdr:row>
      <xdr:rowOff>57150</xdr:rowOff>
    </xdr:from>
    <xdr:to>
      <xdr:col>22</xdr:col>
      <xdr:colOff>0</xdr:colOff>
      <xdr:row>101</xdr:row>
      <xdr:rowOff>190500</xdr:rowOff>
    </xdr:to>
    <xdr:sp>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934575" y="2020252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100</xdr:row>
      <xdr:rowOff>57150</xdr:rowOff>
    </xdr:from>
    <xdr:to>
      <xdr:col>24</xdr:col>
      <xdr:colOff>0</xdr:colOff>
      <xdr:row>101</xdr:row>
      <xdr:rowOff>190500</xdr:rowOff>
    </xdr:to>
    <xdr:sp>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868025" y="2020252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100</xdr:row>
      <xdr:rowOff>57150</xdr:rowOff>
    </xdr:from>
    <xdr:to>
      <xdr:col>26</xdr:col>
      <xdr:colOff>0</xdr:colOff>
      <xdr:row>101</xdr:row>
      <xdr:rowOff>190500</xdr:rowOff>
    </xdr:to>
    <xdr:sp>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1801475" y="2020252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100</xdr:row>
      <xdr:rowOff>57150</xdr:rowOff>
    </xdr:from>
    <xdr:to>
      <xdr:col>28</xdr:col>
      <xdr:colOff>0</xdr:colOff>
      <xdr:row>101</xdr:row>
      <xdr:rowOff>190500</xdr:rowOff>
    </xdr:to>
    <xdr:sp>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2734925" y="2020252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29</xdr:col>
      <xdr:colOff>0</xdr:colOff>
      <xdr:row>100</xdr:row>
      <xdr:rowOff>57150</xdr:rowOff>
    </xdr:from>
    <xdr:to>
      <xdr:col>30</xdr:col>
      <xdr:colOff>0</xdr:colOff>
      <xdr:row>101</xdr:row>
      <xdr:rowOff>190500</xdr:rowOff>
    </xdr:to>
    <xdr:sp>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3763625" y="20202525"/>
          <a:ext cx="4095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108</xdr:row>
      <xdr:rowOff>57150</xdr:rowOff>
    </xdr:from>
    <xdr:to>
      <xdr:col>2</xdr:col>
      <xdr:colOff>0</xdr:colOff>
      <xdr:row>109</xdr:row>
      <xdr:rowOff>190500</xdr:rowOff>
    </xdr:to>
    <xdr:sp>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590550" y="21812250"/>
          <a:ext cx="666750" cy="2476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108</xdr:row>
      <xdr:rowOff>57150</xdr:rowOff>
    </xdr:from>
    <xdr:to>
      <xdr:col>4</xdr:col>
      <xdr:colOff>0</xdr:colOff>
      <xdr:row>109</xdr:row>
      <xdr:rowOff>190500</xdr:rowOff>
    </xdr:to>
    <xdr:sp>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695450" y="218122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108</xdr:row>
      <xdr:rowOff>57150</xdr:rowOff>
    </xdr:from>
    <xdr:to>
      <xdr:col>6</xdr:col>
      <xdr:colOff>0</xdr:colOff>
      <xdr:row>109</xdr:row>
      <xdr:rowOff>190500</xdr:rowOff>
    </xdr:to>
    <xdr:sp>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628900" y="218122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108</xdr:row>
      <xdr:rowOff>57150</xdr:rowOff>
    </xdr:from>
    <xdr:to>
      <xdr:col>8</xdr:col>
      <xdr:colOff>0</xdr:colOff>
      <xdr:row>109</xdr:row>
      <xdr:rowOff>190500</xdr:rowOff>
    </xdr:to>
    <xdr:sp>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562350" y="21812250"/>
          <a:ext cx="504825" cy="2476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108</xdr:row>
      <xdr:rowOff>57150</xdr:rowOff>
    </xdr:from>
    <xdr:to>
      <xdr:col>10</xdr:col>
      <xdr:colOff>0</xdr:colOff>
      <xdr:row>109</xdr:row>
      <xdr:rowOff>190500</xdr:rowOff>
    </xdr:to>
    <xdr:sp>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505325" y="218122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108</xdr:row>
      <xdr:rowOff>57150</xdr:rowOff>
    </xdr:from>
    <xdr:to>
      <xdr:col>12</xdr:col>
      <xdr:colOff>0</xdr:colOff>
      <xdr:row>109</xdr:row>
      <xdr:rowOff>190500</xdr:rowOff>
    </xdr:to>
    <xdr:sp>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381625" y="218122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108</xdr:row>
      <xdr:rowOff>57150</xdr:rowOff>
    </xdr:from>
    <xdr:to>
      <xdr:col>14</xdr:col>
      <xdr:colOff>0</xdr:colOff>
      <xdr:row>109</xdr:row>
      <xdr:rowOff>190500</xdr:rowOff>
    </xdr:to>
    <xdr:sp>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257925" y="2181225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108</xdr:row>
      <xdr:rowOff>57150</xdr:rowOff>
    </xdr:from>
    <xdr:to>
      <xdr:col>16</xdr:col>
      <xdr:colOff>0</xdr:colOff>
      <xdr:row>109</xdr:row>
      <xdr:rowOff>190500</xdr:rowOff>
    </xdr:to>
    <xdr:sp>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19950" y="218122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108</xdr:row>
      <xdr:rowOff>57150</xdr:rowOff>
    </xdr:from>
    <xdr:to>
      <xdr:col>18</xdr:col>
      <xdr:colOff>0</xdr:colOff>
      <xdr:row>109</xdr:row>
      <xdr:rowOff>190500</xdr:rowOff>
    </xdr:to>
    <xdr:sp>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096250" y="2181225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108</xdr:row>
      <xdr:rowOff>57150</xdr:rowOff>
    </xdr:from>
    <xdr:to>
      <xdr:col>20</xdr:col>
      <xdr:colOff>0</xdr:colOff>
      <xdr:row>109</xdr:row>
      <xdr:rowOff>190500</xdr:rowOff>
    </xdr:to>
    <xdr:sp>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058275" y="218122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108</xdr:row>
      <xdr:rowOff>57150</xdr:rowOff>
    </xdr:from>
    <xdr:to>
      <xdr:col>22</xdr:col>
      <xdr:colOff>0</xdr:colOff>
      <xdr:row>109</xdr:row>
      <xdr:rowOff>190500</xdr:rowOff>
    </xdr:to>
    <xdr:sp>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9934575" y="218122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108</xdr:row>
      <xdr:rowOff>57150</xdr:rowOff>
    </xdr:from>
    <xdr:to>
      <xdr:col>24</xdr:col>
      <xdr:colOff>0</xdr:colOff>
      <xdr:row>109</xdr:row>
      <xdr:rowOff>190500</xdr:rowOff>
    </xdr:to>
    <xdr:sp>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868025" y="218122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108</xdr:row>
      <xdr:rowOff>57150</xdr:rowOff>
    </xdr:from>
    <xdr:to>
      <xdr:col>26</xdr:col>
      <xdr:colOff>0</xdr:colOff>
      <xdr:row>109</xdr:row>
      <xdr:rowOff>190500</xdr:rowOff>
    </xdr:to>
    <xdr:sp>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801475" y="218122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108</xdr:row>
      <xdr:rowOff>57150</xdr:rowOff>
    </xdr:from>
    <xdr:to>
      <xdr:col>28</xdr:col>
      <xdr:colOff>0</xdr:colOff>
      <xdr:row>109</xdr:row>
      <xdr:rowOff>190500</xdr:rowOff>
    </xdr:to>
    <xdr:sp>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734925" y="218122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108</xdr:row>
      <xdr:rowOff>57150</xdr:rowOff>
    </xdr:from>
    <xdr:to>
      <xdr:col>18</xdr:col>
      <xdr:colOff>0</xdr:colOff>
      <xdr:row>109</xdr:row>
      <xdr:rowOff>190500</xdr:rowOff>
    </xdr:to>
    <xdr:sp>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096250" y="21812250"/>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108</xdr:row>
      <xdr:rowOff>57150</xdr:rowOff>
    </xdr:from>
    <xdr:to>
      <xdr:col>20</xdr:col>
      <xdr:colOff>0</xdr:colOff>
      <xdr:row>109</xdr:row>
      <xdr:rowOff>190500</xdr:rowOff>
    </xdr:to>
    <xdr:sp>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058275" y="218122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108</xdr:row>
      <xdr:rowOff>57150</xdr:rowOff>
    </xdr:from>
    <xdr:to>
      <xdr:col>22</xdr:col>
      <xdr:colOff>0</xdr:colOff>
      <xdr:row>109</xdr:row>
      <xdr:rowOff>190500</xdr:rowOff>
    </xdr:to>
    <xdr:sp>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9934575" y="218122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108</xdr:row>
      <xdr:rowOff>57150</xdr:rowOff>
    </xdr:from>
    <xdr:to>
      <xdr:col>24</xdr:col>
      <xdr:colOff>0</xdr:colOff>
      <xdr:row>109</xdr:row>
      <xdr:rowOff>190500</xdr:rowOff>
    </xdr:to>
    <xdr:sp>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868025" y="218122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108</xdr:row>
      <xdr:rowOff>57150</xdr:rowOff>
    </xdr:from>
    <xdr:to>
      <xdr:col>26</xdr:col>
      <xdr:colOff>0</xdr:colOff>
      <xdr:row>109</xdr:row>
      <xdr:rowOff>190500</xdr:rowOff>
    </xdr:to>
    <xdr:sp>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801475" y="218122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108</xdr:row>
      <xdr:rowOff>57150</xdr:rowOff>
    </xdr:from>
    <xdr:to>
      <xdr:col>28</xdr:col>
      <xdr:colOff>0</xdr:colOff>
      <xdr:row>109</xdr:row>
      <xdr:rowOff>190500</xdr:rowOff>
    </xdr:to>
    <xdr:sp>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734925" y="218122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108</xdr:row>
      <xdr:rowOff>57150</xdr:rowOff>
    </xdr:from>
    <xdr:to>
      <xdr:col>16</xdr:col>
      <xdr:colOff>0</xdr:colOff>
      <xdr:row>109</xdr:row>
      <xdr:rowOff>190500</xdr:rowOff>
    </xdr:to>
    <xdr:sp>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19950" y="218122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108</xdr:row>
      <xdr:rowOff>57150</xdr:rowOff>
    </xdr:from>
    <xdr:to>
      <xdr:col>18</xdr:col>
      <xdr:colOff>0</xdr:colOff>
      <xdr:row>109</xdr:row>
      <xdr:rowOff>190500</xdr:rowOff>
    </xdr:to>
    <xdr:sp>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096250" y="2181225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108</xdr:row>
      <xdr:rowOff>57150</xdr:rowOff>
    </xdr:from>
    <xdr:to>
      <xdr:col>20</xdr:col>
      <xdr:colOff>0</xdr:colOff>
      <xdr:row>109</xdr:row>
      <xdr:rowOff>190500</xdr:rowOff>
    </xdr:to>
    <xdr:sp>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058275" y="218122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108</xdr:row>
      <xdr:rowOff>57150</xdr:rowOff>
    </xdr:from>
    <xdr:to>
      <xdr:col>22</xdr:col>
      <xdr:colOff>0</xdr:colOff>
      <xdr:row>109</xdr:row>
      <xdr:rowOff>190500</xdr:rowOff>
    </xdr:to>
    <xdr:sp>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9934575" y="218122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108</xdr:row>
      <xdr:rowOff>57150</xdr:rowOff>
    </xdr:from>
    <xdr:to>
      <xdr:col>24</xdr:col>
      <xdr:colOff>0</xdr:colOff>
      <xdr:row>109</xdr:row>
      <xdr:rowOff>190500</xdr:rowOff>
    </xdr:to>
    <xdr:sp>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868025" y="218122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108</xdr:row>
      <xdr:rowOff>57150</xdr:rowOff>
    </xdr:from>
    <xdr:to>
      <xdr:col>26</xdr:col>
      <xdr:colOff>0</xdr:colOff>
      <xdr:row>109</xdr:row>
      <xdr:rowOff>190500</xdr:rowOff>
    </xdr:to>
    <xdr:sp>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801475" y="218122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108</xdr:row>
      <xdr:rowOff>57150</xdr:rowOff>
    </xdr:from>
    <xdr:to>
      <xdr:col>28</xdr:col>
      <xdr:colOff>0</xdr:colOff>
      <xdr:row>109</xdr:row>
      <xdr:rowOff>190500</xdr:rowOff>
    </xdr:to>
    <xdr:sp>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734925" y="218122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116</xdr:row>
      <xdr:rowOff>57150</xdr:rowOff>
    </xdr:from>
    <xdr:to>
      <xdr:col>2</xdr:col>
      <xdr:colOff>0</xdr:colOff>
      <xdr:row>117</xdr:row>
      <xdr:rowOff>190500</xdr:rowOff>
    </xdr:to>
    <xdr:sp>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590550" y="23421975"/>
          <a:ext cx="666750" cy="2476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116</xdr:row>
      <xdr:rowOff>57150</xdr:rowOff>
    </xdr:from>
    <xdr:to>
      <xdr:col>4</xdr:col>
      <xdr:colOff>0</xdr:colOff>
      <xdr:row>117</xdr:row>
      <xdr:rowOff>190500</xdr:rowOff>
    </xdr:to>
    <xdr:sp>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695450" y="234219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5</xdr:col>
      <xdr:colOff>0</xdr:colOff>
      <xdr:row>116</xdr:row>
      <xdr:rowOff>57150</xdr:rowOff>
    </xdr:from>
    <xdr:to>
      <xdr:col>6</xdr:col>
      <xdr:colOff>0</xdr:colOff>
      <xdr:row>117</xdr:row>
      <xdr:rowOff>190500</xdr:rowOff>
    </xdr:to>
    <xdr:sp>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628900" y="2342197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116</xdr:row>
      <xdr:rowOff>57150</xdr:rowOff>
    </xdr:from>
    <xdr:to>
      <xdr:col>8</xdr:col>
      <xdr:colOff>0</xdr:colOff>
      <xdr:row>117</xdr:row>
      <xdr:rowOff>190500</xdr:rowOff>
    </xdr:to>
    <xdr:sp>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562350" y="23421975"/>
          <a:ext cx="504825" cy="2476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116</xdr:row>
      <xdr:rowOff>57150</xdr:rowOff>
    </xdr:from>
    <xdr:to>
      <xdr:col>10</xdr:col>
      <xdr:colOff>0</xdr:colOff>
      <xdr:row>117</xdr:row>
      <xdr:rowOff>190500</xdr:rowOff>
    </xdr:to>
    <xdr:sp>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505325" y="2342197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116</xdr:row>
      <xdr:rowOff>57150</xdr:rowOff>
    </xdr:from>
    <xdr:to>
      <xdr:col>12</xdr:col>
      <xdr:colOff>0</xdr:colOff>
      <xdr:row>117</xdr:row>
      <xdr:rowOff>190500</xdr:rowOff>
    </xdr:to>
    <xdr:sp>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381625" y="2342197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116</xdr:row>
      <xdr:rowOff>57150</xdr:rowOff>
    </xdr:from>
    <xdr:to>
      <xdr:col>14</xdr:col>
      <xdr:colOff>0</xdr:colOff>
      <xdr:row>117</xdr:row>
      <xdr:rowOff>190500</xdr:rowOff>
    </xdr:to>
    <xdr:sp>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257925" y="23421975"/>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116</xdr:row>
      <xdr:rowOff>57150</xdr:rowOff>
    </xdr:from>
    <xdr:to>
      <xdr:col>16</xdr:col>
      <xdr:colOff>0</xdr:colOff>
      <xdr:row>117</xdr:row>
      <xdr:rowOff>190500</xdr:rowOff>
    </xdr:to>
    <xdr:sp>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19950" y="2342197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116</xdr:row>
      <xdr:rowOff>57150</xdr:rowOff>
    </xdr:from>
    <xdr:to>
      <xdr:col>18</xdr:col>
      <xdr:colOff>0</xdr:colOff>
      <xdr:row>117</xdr:row>
      <xdr:rowOff>190500</xdr:rowOff>
    </xdr:to>
    <xdr:sp>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096250" y="23421975"/>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116</xdr:row>
      <xdr:rowOff>57150</xdr:rowOff>
    </xdr:from>
    <xdr:to>
      <xdr:col>20</xdr:col>
      <xdr:colOff>0</xdr:colOff>
      <xdr:row>117</xdr:row>
      <xdr:rowOff>190500</xdr:rowOff>
    </xdr:to>
    <xdr:sp>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058275" y="2342197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116</xdr:row>
      <xdr:rowOff>57150</xdr:rowOff>
    </xdr:from>
    <xdr:to>
      <xdr:col>22</xdr:col>
      <xdr:colOff>0</xdr:colOff>
      <xdr:row>117</xdr:row>
      <xdr:rowOff>190500</xdr:rowOff>
    </xdr:to>
    <xdr:sp>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9934575" y="234219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116</xdr:row>
      <xdr:rowOff>57150</xdr:rowOff>
    </xdr:from>
    <xdr:to>
      <xdr:col>24</xdr:col>
      <xdr:colOff>0</xdr:colOff>
      <xdr:row>117</xdr:row>
      <xdr:rowOff>190500</xdr:rowOff>
    </xdr:to>
    <xdr:sp>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868025" y="234219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116</xdr:row>
      <xdr:rowOff>57150</xdr:rowOff>
    </xdr:from>
    <xdr:to>
      <xdr:col>26</xdr:col>
      <xdr:colOff>0</xdr:colOff>
      <xdr:row>117</xdr:row>
      <xdr:rowOff>190500</xdr:rowOff>
    </xdr:to>
    <xdr:sp>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801475" y="234219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116</xdr:row>
      <xdr:rowOff>57150</xdr:rowOff>
    </xdr:from>
    <xdr:to>
      <xdr:col>28</xdr:col>
      <xdr:colOff>0</xdr:colOff>
      <xdr:row>117</xdr:row>
      <xdr:rowOff>190500</xdr:rowOff>
    </xdr:to>
    <xdr:sp>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734925" y="2342197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116</xdr:row>
      <xdr:rowOff>57150</xdr:rowOff>
    </xdr:from>
    <xdr:to>
      <xdr:col>18</xdr:col>
      <xdr:colOff>0</xdr:colOff>
      <xdr:row>117</xdr:row>
      <xdr:rowOff>190500</xdr:rowOff>
    </xdr:to>
    <xdr:sp>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096250" y="23421975"/>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116</xdr:row>
      <xdr:rowOff>57150</xdr:rowOff>
    </xdr:from>
    <xdr:to>
      <xdr:col>20</xdr:col>
      <xdr:colOff>0</xdr:colOff>
      <xdr:row>117</xdr:row>
      <xdr:rowOff>190500</xdr:rowOff>
    </xdr:to>
    <xdr:sp>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058275" y="2342197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116</xdr:row>
      <xdr:rowOff>57150</xdr:rowOff>
    </xdr:from>
    <xdr:to>
      <xdr:col>22</xdr:col>
      <xdr:colOff>0</xdr:colOff>
      <xdr:row>117</xdr:row>
      <xdr:rowOff>190500</xdr:rowOff>
    </xdr:to>
    <xdr:sp>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9934575" y="2342197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116</xdr:row>
      <xdr:rowOff>57150</xdr:rowOff>
    </xdr:from>
    <xdr:to>
      <xdr:col>24</xdr:col>
      <xdr:colOff>0</xdr:colOff>
      <xdr:row>117</xdr:row>
      <xdr:rowOff>190500</xdr:rowOff>
    </xdr:to>
    <xdr:sp>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868025" y="2342197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116</xdr:row>
      <xdr:rowOff>57150</xdr:rowOff>
    </xdr:from>
    <xdr:to>
      <xdr:col>26</xdr:col>
      <xdr:colOff>0</xdr:colOff>
      <xdr:row>117</xdr:row>
      <xdr:rowOff>190500</xdr:rowOff>
    </xdr:to>
    <xdr:sp>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801475" y="2342197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116</xdr:row>
      <xdr:rowOff>57150</xdr:rowOff>
    </xdr:from>
    <xdr:to>
      <xdr:col>28</xdr:col>
      <xdr:colOff>0</xdr:colOff>
      <xdr:row>117</xdr:row>
      <xdr:rowOff>190500</xdr:rowOff>
    </xdr:to>
    <xdr:sp>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734925" y="2342197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116</xdr:row>
      <xdr:rowOff>57150</xdr:rowOff>
    </xdr:from>
    <xdr:to>
      <xdr:col>16</xdr:col>
      <xdr:colOff>0</xdr:colOff>
      <xdr:row>117</xdr:row>
      <xdr:rowOff>190500</xdr:rowOff>
    </xdr:to>
    <xdr:sp>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19950" y="2342197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116</xdr:row>
      <xdr:rowOff>57150</xdr:rowOff>
    </xdr:from>
    <xdr:to>
      <xdr:col>18</xdr:col>
      <xdr:colOff>0</xdr:colOff>
      <xdr:row>117</xdr:row>
      <xdr:rowOff>190500</xdr:rowOff>
    </xdr:to>
    <xdr:sp>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096250" y="23421975"/>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116</xdr:row>
      <xdr:rowOff>57150</xdr:rowOff>
    </xdr:from>
    <xdr:to>
      <xdr:col>20</xdr:col>
      <xdr:colOff>0</xdr:colOff>
      <xdr:row>117</xdr:row>
      <xdr:rowOff>190500</xdr:rowOff>
    </xdr:to>
    <xdr:sp>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058275" y="2342197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116</xdr:row>
      <xdr:rowOff>57150</xdr:rowOff>
    </xdr:from>
    <xdr:to>
      <xdr:col>22</xdr:col>
      <xdr:colOff>0</xdr:colOff>
      <xdr:row>117</xdr:row>
      <xdr:rowOff>190500</xdr:rowOff>
    </xdr:to>
    <xdr:sp>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9934575" y="2342197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116</xdr:row>
      <xdr:rowOff>57150</xdr:rowOff>
    </xdr:from>
    <xdr:to>
      <xdr:col>24</xdr:col>
      <xdr:colOff>0</xdr:colOff>
      <xdr:row>117</xdr:row>
      <xdr:rowOff>190500</xdr:rowOff>
    </xdr:to>
    <xdr:sp>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868025" y="2342197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116</xdr:row>
      <xdr:rowOff>57150</xdr:rowOff>
    </xdr:from>
    <xdr:to>
      <xdr:col>26</xdr:col>
      <xdr:colOff>0</xdr:colOff>
      <xdr:row>117</xdr:row>
      <xdr:rowOff>190500</xdr:rowOff>
    </xdr:to>
    <xdr:sp>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801475" y="2342197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116</xdr:row>
      <xdr:rowOff>57150</xdr:rowOff>
    </xdr:from>
    <xdr:to>
      <xdr:col>28</xdr:col>
      <xdr:colOff>0</xdr:colOff>
      <xdr:row>117</xdr:row>
      <xdr:rowOff>190500</xdr:rowOff>
    </xdr:to>
    <xdr:sp>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734925" y="2342197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124</xdr:row>
      <xdr:rowOff>57150</xdr:rowOff>
    </xdr:from>
    <xdr:to>
      <xdr:col>2</xdr:col>
      <xdr:colOff>0</xdr:colOff>
      <xdr:row>125</xdr:row>
      <xdr:rowOff>190500</xdr:rowOff>
    </xdr:to>
    <xdr:sp>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590550" y="25031700"/>
          <a:ext cx="666750" cy="2476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124</xdr:row>
      <xdr:rowOff>57150</xdr:rowOff>
    </xdr:from>
    <xdr:to>
      <xdr:col>4</xdr:col>
      <xdr:colOff>0</xdr:colOff>
      <xdr:row>125</xdr:row>
      <xdr:rowOff>190500</xdr:rowOff>
    </xdr:to>
    <xdr:sp>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695450" y="250317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124</xdr:row>
      <xdr:rowOff>57150</xdr:rowOff>
    </xdr:from>
    <xdr:to>
      <xdr:col>6</xdr:col>
      <xdr:colOff>0</xdr:colOff>
      <xdr:row>125</xdr:row>
      <xdr:rowOff>190500</xdr:rowOff>
    </xdr:to>
    <xdr:sp>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628900" y="250317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124</xdr:row>
      <xdr:rowOff>57150</xdr:rowOff>
    </xdr:from>
    <xdr:to>
      <xdr:col>8</xdr:col>
      <xdr:colOff>0</xdr:colOff>
      <xdr:row>125</xdr:row>
      <xdr:rowOff>190500</xdr:rowOff>
    </xdr:to>
    <xdr:sp>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562350" y="25031700"/>
          <a:ext cx="504825" cy="2476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124</xdr:row>
      <xdr:rowOff>57150</xdr:rowOff>
    </xdr:from>
    <xdr:to>
      <xdr:col>10</xdr:col>
      <xdr:colOff>0</xdr:colOff>
      <xdr:row>125</xdr:row>
      <xdr:rowOff>190500</xdr:rowOff>
    </xdr:to>
    <xdr:sp>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505325" y="250317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124</xdr:row>
      <xdr:rowOff>57150</xdr:rowOff>
    </xdr:from>
    <xdr:to>
      <xdr:col>12</xdr:col>
      <xdr:colOff>0</xdr:colOff>
      <xdr:row>125</xdr:row>
      <xdr:rowOff>190500</xdr:rowOff>
    </xdr:to>
    <xdr:sp>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381625" y="250317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124</xdr:row>
      <xdr:rowOff>57150</xdr:rowOff>
    </xdr:from>
    <xdr:to>
      <xdr:col>14</xdr:col>
      <xdr:colOff>0</xdr:colOff>
      <xdr:row>125</xdr:row>
      <xdr:rowOff>190500</xdr:rowOff>
    </xdr:to>
    <xdr:sp>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257925" y="2503170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124</xdr:row>
      <xdr:rowOff>57150</xdr:rowOff>
    </xdr:from>
    <xdr:to>
      <xdr:col>16</xdr:col>
      <xdr:colOff>0</xdr:colOff>
      <xdr:row>125</xdr:row>
      <xdr:rowOff>190500</xdr:rowOff>
    </xdr:to>
    <xdr:sp>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19950" y="250317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124</xdr:row>
      <xdr:rowOff>57150</xdr:rowOff>
    </xdr:from>
    <xdr:to>
      <xdr:col>18</xdr:col>
      <xdr:colOff>0</xdr:colOff>
      <xdr:row>125</xdr:row>
      <xdr:rowOff>190500</xdr:rowOff>
    </xdr:to>
    <xdr:sp>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096250" y="2503170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124</xdr:row>
      <xdr:rowOff>57150</xdr:rowOff>
    </xdr:from>
    <xdr:to>
      <xdr:col>20</xdr:col>
      <xdr:colOff>0</xdr:colOff>
      <xdr:row>125</xdr:row>
      <xdr:rowOff>190500</xdr:rowOff>
    </xdr:to>
    <xdr:sp>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058275" y="250317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124</xdr:row>
      <xdr:rowOff>57150</xdr:rowOff>
    </xdr:from>
    <xdr:to>
      <xdr:col>22</xdr:col>
      <xdr:colOff>0</xdr:colOff>
      <xdr:row>125</xdr:row>
      <xdr:rowOff>190500</xdr:rowOff>
    </xdr:to>
    <xdr:sp>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9934575" y="250317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124</xdr:row>
      <xdr:rowOff>57150</xdr:rowOff>
    </xdr:from>
    <xdr:to>
      <xdr:col>24</xdr:col>
      <xdr:colOff>0</xdr:colOff>
      <xdr:row>125</xdr:row>
      <xdr:rowOff>190500</xdr:rowOff>
    </xdr:to>
    <xdr:sp>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868025" y="250317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124</xdr:row>
      <xdr:rowOff>57150</xdr:rowOff>
    </xdr:from>
    <xdr:to>
      <xdr:col>26</xdr:col>
      <xdr:colOff>0</xdr:colOff>
      <xdr:row>125</xdr:row>
      <xdr:rowOff>190500</xdr:rowOff>
    </xdr:to>
    <xdr:sp>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801475" y="250317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124</xdr:row>
      <xdr:rowOff>57150</xdr:rowOff>
    </xdr:from>
    <xdr:to>
      <xdr:col>28</xdr:col>
      <xdr:colOff>0</xdr:colOff>
      <xdr:row>125</xdr:row>
      <xdr:rowOff>190500</xdr:rowOff>
    </xdr:to>
    <xdr:sp>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734925" y="250317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124</xdr:row>
      <xdr:rowOff>57150</xdr:rowOff>
    </xdr:from>
    <xdr:to>
      <xdr:col>18</xdr:col>
      <xdr:colOff>0</xdr:colOff>
      <xdr:row>125</xdr:row>
      <xdr:rowOff>190500</xdr:rowOff>
    </xdr:to>
    <xdr:sp>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096250" y="25031700"/>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124</xdr:row>
      <xdr:rowOff>57150</xdr:rowOff>
    </xdr:from>
    <xdr:to>
      <xdr:col>20</xdr:col>
      <xdr:colOff>0</xdr:colOff>
      <xdr:row>125</xdr:row>
      <xdr:rowOff>190500</xdr:rowOff>
    </xdr:to>
    <xdr:sp>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058275" y="250317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124</xdr:row>
      <xdr:rowOff>57150</xdr:rowOff>
    </xdr:from>
    <xdr:to>
      <xdr:col>22</xdr:col>
      <xdr:colOff>0</xdr:colOff>
      <xdr:row>125</xdr:row>
      <xdr:rowOff>190500</xdr:rowOff>
    </xdr:to>
    <xdr:sp>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9934575" y="250317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124</xdr:row>
      <xdr:rowOff>57150</xdr:rowOff>
    </xdr:from>
    <xdr:to>
      <xdr:col>24</xdr:col>
      <xdr:colOff>0</xdr:colOff>
      <xdr:row>125</xdr:row>
      <xdr:rowOff>190500</xdr:rowOff>
    </xdr:to>
    <xdr:sp>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868025" y="250317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124</xdr:row>
      <xdr:rowOff>57150</xdr:rowOff>
    </xdr:from>
    <xdr:to>
      <xdr:col>26</xdr:col>
      <xdr:colOff>0</xdr:colOff>
      <xdr:row>125</xdr:row>
      <xdr:rowOff>190500</xdr:rowOff>
    </xdr:to>
    <xdr:sp>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801475" y="250317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124</xdr:row>
      <xdr:rowOff>57150</xdr:rowOff>
    </xdr:from>
    <xdr:to>
      <xdr:col>28</xdr:col>
      <xdr:colOff>0</xdr:colOff>
      <xdr:row>125</xdr:row>
      <xdr:rowOff>190500</xdr:rowOff>
    </xdr:to>
    <xdr:sp>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734925" y="250317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124</xdr:row>
      <xdr:rowOff>57150</xdr:rowOff>
    </xdr:from>
    <xdr:to>
      <xdr:col>16</xdr:col>
      <xdr:colOff>0</xdr:colOff>
      <xdr:row>125</xdr:row>
      <xdr:rowOff>190500</xdr:rowOff>
    </xdr:to>
    <xdr:sp>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19950" y="250317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124</xdr:row>
      <xdr:rowOff>57150</xdr:rowOff>
    </xdr:from>
    <xdr:to>
      <xdr:col>18</xdr:col>
      <xdr:colOff>0</xdr:colOff>
      <xdr:row>125</xdr:row>
      <xdr:rowOff>190500</xdr:rowOff>
    </xdr:to>
    <xdr:sp>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096250" y="2503170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124</xdr:row>
      <xdr:rowOff>57150</xdr:rowOff>
    </xdr:from>
    <xdr:to>
      <xdr:col>20</xdr:col>
      <xdr:colOff>0</xdr:colOff>
      <xdr:row>125</xdr:row>
      <xdr:rowOff>190500</xdr:rowOff>
    </xdr:to>
    <xdr:sp>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058275" y="250317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124</xdr:row>
      <xdr:rowOff>57150</xdr:rowOff>
    </xdr:from>
    <xdr:to>
      <xdr:col>22</xdr:col>
      <xdr:colOff>0</xdr:colOff>
      <xdr:row>125</xdr:row>
      <xdr:rowOff>190500</xdr:rowOff>
    </xdr:to>
    <xdr:sp>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9934575" y="250317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124</xdr:row>
      <xdr:rowOff>57150</xdr:rowOff>
    </xdr:from>
    <xdr:to>
      <xdr:col>24</xdr:col>
      <xdr:colOff>0</xdr:colOff>
      <xdr:row>125</xdr:row>
      <xdr:rowOff>190500</xdr:rowOff>
    </xdr:to>
    <xdr:sp>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868025" y="250317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124</xdr:row>
      <xdr:rowOff>57150</xdr:rowOff>
    </xdr:from>
    <xdr:to>
      <xdr:col>26</xdr:col>
      <xdr:colOff>0</xdr:colOff>
      <xdr:row>125</xdr:row>
      <xdr:rowOff>190500</xdr:rowOff>
    </xdr:to>
    <xdr:sp>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801475" y="250317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124</xdr:row>
      <xdr:rowOff>57150</xdr:rowOff>
    </xdr:from>
    <xdr:to>
      <xdr:col>28</xdr:col>
      <xdr:colOff>0</xdr:colOff>
      <xdr:row>125</xdr:row>
      <xdr:rowOff>190500</xdr:rowOff>
    </xdr:to>
    <xdr:sp>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734925" y="250317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132</xdr:row>
      <xdr:rowOff>57150</xdr:rowOff>
    </xdr:from>
    <xdr:to>
      <xdr:col>2</xdr:col>
      <xdr:colOff>0</xdr:colOff>
      <xdr:row>133</xdr:row>
      <xdr:rowOff>190500</xdr:rowOff>
    </xdr:to>
    <xdr:sp>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590550" y="26641425"/>
          <a:ext cx="6667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132</xdr:row>
      <xdr:rowOff>57150</xdr:rowOff>
    </xdr:from>
    <xdr:to>
      <xdr:col>4</xdr:col>
      <xdr:colOff>0</xdr:colOff>
      <xdr:row>133</xdr:row>
      <xdr:rowOff>190500</xdr:rowOff>
    </xdr:to>
    <xdr:sp>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695450" y="2664142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5</xdr:col>
      <xdr:colOff>0</xdr:colOff>
      <xdr:row>132</xdr:row>
      <xdr:rowOff>57150</xdr:rowOff>
    </xdr:from>
    <xdr:to>
      <xdr:col>6</xdr:col>
      <xdr:colOff>0</xdr:colOff>
      <xdr:row>133</xdr:row>
      <xdr:rowOff>190500</xdr:rowOff>
    </xdr:to>
    <xdr:sp>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628900" y="2664142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7</xdr:col>
      <xdr:colOff>0</xdr:colOff>
      <xdr:row>132</xdr:row>
      <xdr:rowOff>57150</xdr:rowOff>
    </xdr:from>
    <xdr:to>
      <xdr:col>8</xdr:col>
      <xdr:colOff>0</xdr:colOff>
      <xdr:row>133</xdr:row>
      <xdr:rowOff>190500</xdr:rowOff>
    </xdr:to>
    <xdr:sp>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562350" y="26641425"/>
          <a:ext cx="504825" cy="247650"/>
        </a:xfrm>
        <a:prstGeom prst="triangle">
          <a:avLst>
            <a:gd name="adj" fmla="val 50000"/>
          </a:avLst>
        </a:prstGeom>
        <a:solidFill>
          <a:srgbClr val="FFFFFF"/>
        </a:solidFill>
        <a:ln w="9525">
          <a:solidFill>
            <a:srgbClr val="000000"/>
          </a:solidFill>
          <a:miter lim="800000"/>
        </a:ln>
      </xdr:spPr>
    </xdr:sp>
    <xdr:clientData/>
  </xdr:twoCellAnchor>
  <xdr:twoCellAnchor>
    <xdr:from>
      <xdr:col>9</xdr:col>
      <xdr:colOff>0</xdr:colOff>
      <xdr:row>132</xdr:row>
      <xdr:rowOff>57150</xdr:rowOff>
    </xdr:from>
    <xdr:to>
      <xdr:col>10</xdr:col>
      <xdr:colOff>0</xdr:colOff>
      <xdr:row>133</xdr:row>
      <xdr:rowOff>190500</xdr:rowOff>
    </xdr:to>
    <xdr:sp>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505325" y="2664142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132</xdr:row>
      <xdr:rowOff>57150</xdr:rowOff>
    </xdr:from>
    <xdr:to>
      <xdr:col>12</xdr:col>
      <xdr:colOff>0</xdr:colOff>
      <xdr:row>133</xdr:row>
      <xdr:rowOff>190500</xdr:rowOff>
    </xdr:to>
    <xdr:sp>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381625" y="2664142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13</xdr:col>
      <xdr:colOff>0</xdr:colOff>
      <xdr:row>132</xdr:row>
      <xdr:rowOff>57150</xdr:rowOff>
    </xdr:from>
    <xdr:to>
      <xdr:col>14</xdr:col>
      <xdr:colOff>0</xdr:colOff>
      <xdr:row>133</xdr:row>
      <xdr:rowOff>190500</xdr:rowOff>
    </xdr:to>
    <xdr:sp>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257925" y="26641425"/>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132</xdr:row>
      <xdr:rowOff>57150</xdr:rowOff>
    </xdr:from>
    <xdr:to>
      <xdr:col>16</xdr:col>
      <xdr:colOff>0</xdr:colOff>
      <xdr:row>133</xdr:row>
      <xdr:rowOff>190500</xdr:rowOff>
    </xdr:to>
    <xdr:sp>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19950" y="2664142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132</xdr:row>
      <xdr:rowOff>57150</xdr:rowOff>
    </xdr:from>
    <xdr:to>
      <xdr:col>18</xdr:col>
      <xdr:colOff>0</xdr:colOff>
      <xdr:row>133</xdr:row>
      <xdr:rowOff>190500</xdr:rowOff>
    </xdr:to>
    <xdr:sp>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096250" y="26641425"/>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132</xdr:row>
      <xdr:rowOff>57150</xdr:rowOff>
    </xdr:from>
    <xdr:to>
      <xdr:col>20</xdr:col>
      <xdr:colOff>0</xdr:colOff>
      <xdr:row>133</xdr:row>
      <xdr:rowOff>190500</xdr:rowOff>
    </xdr:to>
    <xdr:sp>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058275" y="2664142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132</xdr:row>
      <xdr:rowOff>57150</xdr:rowOff>
    </xdr:from>
    <xdr:to>
      <xdr:col>22</xdr:col>
      <xdr:colOff>0</xdr:colOff>
      <xdr:row>133</xdr:row>
      <xdr:rowOff>190500</xdr:rowOff>
    </xdr:to>
    <xdr:sp>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9934575" y="2664142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132</xdr:row>
      <xdr:rowOff>57150</xdr:rowOff>
    </xdr:from>
    <xdr:to>
      <xdr:col>24</xdr:col>
      <xdr:colOff>0</xdr:colOff>
      <xdr:row>133</xdr:row>
      <xdr:rowOff>190500</xdr:rowOff>
    </xdr:to>
    <xdr:sp>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868025" y="2664142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132</xdr:row>
      <xdr:rowOff>57150</xdr:rowOff>
    </xdr:from>
    <xdr:to>
      <xdr:col>28</xdr:col>
      <xdr:colOff>0</xdr:colOff>
      <xdr:row>133</xdr:row>
      <xdr:rowOff>190500</xdr:rowOff>
    </xdr:to>
    <xdr:sp>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734925" y="2664142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132</xdr:row>
      <xdr:rowOff>57150</xdr:rowOff>
    </xdr:from>
    <xdr:to>
      <xdr:col>18</xdr:col>
      <xdr:colOff>0</xdr:colOff>
      <xdr:row>133</xdr:row>
      <xdr:rowOff>190500</xdr:rowOff>
    </xdr:to>
    <xdr:sp>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096250" y="26641425"/>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132</xdr:row>
      <xdr:rowOff>57150</xdr:rowOff>
    </xdr:from>
    <xdr:to>
      <xdr:col>20</xdr:col>
      <xdr:colOff>0</xdr:colOff>
      <xdr:row>133</xdr:row>
      <xdr:rowOff>190500</xdr:rowOff>
    </xdr:to>
    <xdr:sp>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058275" y="2664142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132</xdr:row>
      <xdr:rowOff>57150</xdr:rowOff>
    </xdr:from>
    <xdr:to>
      <xdr:col>22</xdr:col>
      <xdr:colOff>0</xdr:colOff>
      <xdr:row>133</xdr:row>
      <xdr:rowOff>190500</xdr:rowOff>
    </xdr:to>
    <xdr:sp>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9934575" y="2664142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132</xdr:row>
      <xdr:rowOff>57150</xdr:rowOff>
    </xdr:from>
    <xdr:to>
      <xdr:col>24</xdr:col>
      <xdr:colOff>0</xdr:colOff>
      <xdr:row>133</xdr:row>
      <xdr:rowOff>190500</xdr:rowOff>
    </xdr:to>
    <xdr:sp>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868025" y="2664142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132</xdr:row>
      <xdr:rowOff>57150</xdr:rowOff>
    </xdr:from>
    <xdr:to>
      <xdr:col>28</xdr:col>
      <xdr:colOff>0</xdr:colOff>
      <xdr:row>133</xdr:row>
      <xdr:rowOff>190500</xdr:rowOff>
    </xdr:to>
    <xdr:sp>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734925" y="2664142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132</xdr:row>
      <xdr:rowOff>57150</xdr:rowOff>
    </xdr:from>
    <xdr:to>
      <xdr:col>16</xdr:col>
      <xdr:colOff>0</xdr:colOff>
      <xdr:row>133</xdr:row>
      <xdr:rowOff>190500</xdr:rowOff>
    </xdr:to>
    <xdr:sp>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19950" y="2664142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132</xdr:row>
      <xdr:rowOff>57150</xdr:rowOff>
    </xdr:from>
    <xdr:to>
      <xdr:col>18</xdr:col>
      <xdr:colOff>0</xdr:colOff>
      <xdr:row>133</xdr:row>
      <xdr:rowOff>190500</xdr:rowOff>
    </xdr:to>
    <xdr:sp>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096250" y="26641425"/>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132</xdr:row>
      <xdr:rowOff>57150</xdr:rowOff>
    </xdr:from>
    <xdr:to>
      <xdr:col>20</xdr:col>
      <xdr:colOff>0</xdr:colOff>
      <xdr:row>133</xdr:row>
      <xdr:rowOff>190500</xdr:rowOff>
    </xdr:to>
    <xdr:sp>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058275" y="2664142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132</xdr:row>
      <xdr:rowOff>57150</xdr:rowOff>
    </xdr:from>
    <xdr:to>
      <xdr:col>22</xdr:col>
      <xdr:colOff>0</xdr:colOff>
      <xdr:row>133</xdr:row>
      <xdr:rowOff>190500</xdr:rowOff>
    </xdr:to>
    <xdr:sp>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9934575" y="2664142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132</xdr:row>
      <xdr:rowOff>57150</xdr:rowOff>
    </xdr:from>
    <xdr:to>
      <xdr:col>24</xdr:col>
      <xdr:colOff>0</xdr:colOff>
      <xdr:row>133</xdr:row>
      <xdr:rowOff>190500</xdr:rowOff>
    </xdr:to>
    <xdr:sp>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868025" y="2664142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132</xdr:row>
      <xdr:rowOff>57150</xdr:rowOff>
    </xdr:from>
    <xdr:to>
      <xdr:col>28</xdr:col>
      <xdr:colOff>0</xdr:colOff>
      <xdr:row>133</xdr:row>
      <xdr:rowOff>190500</xdr:rowOff>
    </xdr:to>
    <xdr:sp>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734925" y="2664142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140</xdr:row>
      <xdr:rowOff>57150</xdr:rowOff>
    </xdr:from>
    <xdr:to>
      <xdr:col>2</xdr:col>
      <xdr:colOff>0</xdr:colOff>
      <xdr:row>141</xdr:row>
      <xdr:rowOff>190500</xdr:rowOff>
    </xdr:to>
    <xdr:sp>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590550" y="28251150"/>
          <a:ext cx="6667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5</xdr:col>
      <xdr:colOff>0</xdr:colOff>
      <xdr:row>140</xdr:row>
      <xdr:rowOff>57150</xdr:rowOff>
    </xdr:from>
    <xdr:to>
      <xdr:col>6</xdr:col>
      <xdr:colOff>0</xdr:colOff>
      <xdr:row>141</xdr:row>
      <xdr:rowOff>190500</xdr:rowOff>
    </xdr:to>
    <xdr:sp>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628900" y="282511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7</xdr:col>
      <xdr:colOff>0</xdr:colOff>
      <xdr:row>140</xdr:row>
      <xdr:rowOff>57150</xdr:rowOff>
    </xdr:from>
    <xdr:to>
      <xdr:col>8</xdr:col>
      <xdr:colOff>0</xdr:colOff>
      <xdr:row>141</xdr:row>
      <xdr:rowOff>190500</xdr:rowOff>
    </xdr:to>
    <xdr:sp>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562350" y="28251150"/>
          <a:ext cx="504825" cy="2476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140</xdr:row>
      <xdr:rowOff>57150</xdr:rowOff>
    </xdr:from>
    <xdr:to>
      <xdr:col>10</xdr:col>
      <xdr:colOff>0</xdr:colOff>
      <xdr:row>141</xdr:row>
      <xdr:rowOff>190500</xdr:rowOff>
    </xdr:to>
    <xdr:sp>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505325" y="282511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10</xdr:col>
      <xdr:colOff>555625</xdr:colOff>
      <xdr:row>140</xdr:row>
      <xdr:rowOff>57150</xdr:rowOff>
    </xdr:from>
    <xdr:to>
      <xdr:col>11</xdr:col>
      <xdr:colOff>555625</xdr:colOff>
      <xdr:row>141</xdr:row>
      <xdr:rowOff>190500</xdr:rowOff>
    </xdr:to>
    <xdr:sp>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381625" y="282511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140</xdr:row>
      <xdr:rowOff>57150</xdr:rowOff>
    </xdr:from>
    <xdr:to>
      <xdr:col>14</xdr:col>
      <xdr:colOff>0</xdr:colOff>
      <xdr:row>141</xdr:row>
      <xdr:rowOff>190500</xdr:rowOff>
    </xdr:to>
    <xdr:sp>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257925" y="2825115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140</xdr:row>
      <xdr:rowOff>57150</xdr:rowOff>
    </xdr:from>
    <xdr:to>
      <xdr:col>16</xdr:col>
      <xdr:colOff>0</xdr:colOff>
      <xdr:row>141</xdr:row>
      <xdr:rowOff>190500</xdr:rowOff>
    </xdr:to>
    <xdr:sp>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19950" y="282511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140</xdr:row>
      <xdr:rowOff>57150</xdr:rowOff>
    </xdr:from>
    <xdr:to>
      <xdr:col>18</xdr:col>
      <xdr:colOff>0</xdr:colOff>
      <xdr:row>141</xdr:row>
      <xdr:rowOff>190500</xdr:rowOff>
    </xdr:to>
    <xdr:sp>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096250" y="2825115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140</xdr:row>
      <xdr:rowOff>57150</xdr:rowOff>
    </xdr:from>
    <xdr:to>
      <xdr:col>20</xdr:col>
      <xdr:colOff>0</xdr:colOff>
      <xdr:row>141</xdr:row>
      <xdr:rowOff>190500</xdr:rowOff>
    </xdr:to>
    <xdr:sp>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058275" y="282511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140</xdr:row>
      <xdr:rowOff>57150</xdr:rowOff>
    </xdr:from>
    <xdr:to>
      <xdr:col>22</xdr:col>
      <xdr:colOff>0</xdr:colOff>
      <xdr:row>141</xdr:row>
      <xdr:rowOff>190500</xdr:rowOff>
    </xdr:to>
    <xdr:sp>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9934575" y="282511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140</xdr:row>
      <xdr:rowOff>57150</xdr:rowOff>
    </xdr:from>
    <xdr:to>
      <xdr:col>24</xdr:col>
      <xdr:colOff>0</xdr:colOff>
      <xdr:row>141</xdr:row>
      <xdr:rowOff>190500</xdr:rowOff>
    </xdr:to>
    <xdr:sp>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868025" y="282511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140</xdr:row>
      <xdr:rowOff>57150</xdr:rowOff>
    </xdr:from>
    <xdr:to>
      <xdr:col>26</xdr:col>
      <xdr:colOff>0</xdr:colOff>
      <xdr:row>141</xdr:row>
      <xdr:rowOff>190500</xdr:rowOff>
    </xdr:to>
    <xdr:sp>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801475" y="282511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140</xdr:row>
      <xdr:rowOff>57150</xdr:rowOff>
    </xdr:from>
    <xdr:to>
      <xdr:col>28</xdr:col>
      <xdr:colOff>0</xdr:colOff>
      <xdr:row>141</xdr:row>
      <xdr:rowOff>190500</xdr:rowOff>
    </xdr:to>
    <xdr:sp>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734925" y="282511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140</xdr:row>
      <xdr:rowOff>57150</xdr:rowOff>
    </xdr:from>
    <xdr:to>
      <xdr:col>18</xdr:col>
      <xdr:colOff>0</xdr:colOff>
      <xdr:row>141</xdr:row>
      <xdr:rowOff>190500</xdr:rowOff>
    </xdr:to>
    <xdr:sp>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096250" y="28251150"/>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140</xdr:row>
      <xdr:rowOff>57150</xdr:rowOff>
    </xdr:from>
    <xdr:to>
      <xdr:col>20</xdr:col>
      <xdr:colOff>0</xdr:colOff>
      <xdr:row>141</xdr:row>
      <xdr:rowOff>190500</xdr:rowOff>
    </xdr:to>
    <xdr:sp>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058275" y="282511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140</xdr:row>
      <xdr:rowOff>57150</xdr:rowOff>
    </xdr:from>
    <xdr:to>
      <xdr:col>22</xdr:col>
      <xdr:colOff>0</xdr:colOff>
      <xdr:row>141</xdr:row>
      <xdr:rowOff>190500</xdr:rowOff>
    </xdr:to>
    <xdr:sp>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9934575" y="282511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140</xdr:row>
      <xdr:rowOff>57150</xdr:rowOff>
    </xdr:from>
    <xdr:to>
      <xdr:col>24</xdr:col>
      <xdr:colOff>0</xdr:colOff>
      <xdr:row>141</xdr:row>
      <xdr:rowOff>190500</xdr:rowOff>
    </xdr:to>
    <xdr:sp>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868025" y="282511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140</xdr:row>
      <xdr:rowOff>57150</xdr:rowOff>
    </xdr:from>
    <xdr:to>
      <xdr:col>26</xdr:col>
      <xdr:colOff>0</xdr:colOff>
      <xdr:row>141</xdr:row>
      <xdr:rowOff>190500</xdr:rowOff>
    </xdr:to>
    <xdr:sp>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801475" y="282511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140</xdr:row>
      <xdr:rowOff>57150</xdr:rowOff>
    </xdr:from>
    <xdr:to>
      <xdr:col>28</xdr:col>
      <xdr:colOff>0</xdr:colOff>
      <xdr:row>141</xdr:row>
      <xdr:rowOff>190500</xdr:rowOff>
    </xdr:to>
    <xdr:sp>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734925" y="282511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140</xdr:row>
      <xdr:rowOff>57150</xdr:rowOff>
    </xdr:from>
    <xdr:to>
      <xdr:col>16</xdr:col>
      <xdr:colOff>0</xdr:colOff>
      <xdr:row>141</xdr:row>
      <xdr:rowOff>190500</xdr:rowOff>
    </xdr:to>
    <xdr:sp>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19950" y="282511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140</xdr:row>
      <xdr:rowOff>57150</xdr:rowOff>
    </xdr:from>
    <xdr:to>
      <xdr:col>18</xdr:col>
      <xdr:colOff>0</xdr:colOff>
      <xdr:row>141</xdr:row>
      <xdr:rowOff>190500</xdr:rowOff>
    </xdr:to>
    <xdr:sp>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096250" y="2825115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140</xdr:row>
      <xdr:rowOff>57150</xdr:rowOff>
    </xdr:from>
    <xdr:to>
      <xdr:col>20</xdr:col>
      <xdr:colOff>0</xdr:colOff>
      <xdr:row>141</xdr:row>
      <xdr:rowOff>190500</xdr:rowOff>
    </xdr:to>
    <xdr:sp>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058275" y="282511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140</xdr:row>
      <xdr:rowOff>57150</xdr:rowOff>
    </xdr:from>
    <xdr:to>
      <xdr:col>22</xdr:col>
      <xdr:colOff>0</xdr:colOff>
      <xdr:row>141</xdr:row>
      <xdr:rowOff>190500</xdr:rowOff>
    </xdr:to>
    <xdr:sp>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9934575" y="282511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140</xdr:row>
      <xdr:rowOff>57150</xdr:rowOff>
    </xdr:from>
    <xdr:to>
      <xdr:col>24</xdr:col>
      <xdr:colOff>0</xdr:colOff>
      <xdr:row>141</xdr:row>
      <xdr:rowOff>190500</xdr:rowOff>
    </xdr:to>
    <xdr:sp>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868025" y="282511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140</xdr:row>
      <xdr:rowOff>57150</xdr:rowOff>
    </xdr:from>
    <xdr:to>
      <xdr:col>26</xdr:col>
      <xdr:colOff>0</xdr:colOff>
      <xdr:row>141</xdr:row>
      <xdr:rowOff>190500</xdr:rowOff>
    </xdr:to>
    <xdr:sp>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801475" y="282511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140</xdr:row>
      <xdr:rowOff>57150</xdr:rowOff>
    </xdr:from>
    <xdr:to>
      <xdr:col>28</xdr:col>
      <xdr:colOff>0</xdr:colOff>
      <xdr:row>141</xdr:row>
      <xdr:rowOff>190500</xdr:rowOff>
    </xdr:to>
    <xdr:sp>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734925" y="282511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148</xdr:row>
      <xdr:rowOff>57150</xdr:rowOff>
    </xdr:from>
    <xdr:to>
      <xdr:col>2</xdr:col>
      <xdr:colOff>0</xdr:colOff>
      <xdr:row>149</xdr:row>
      <xdr:rowOff>190500</xdr:rowOff>
    </xdr:to>
    <xdr:sp>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590550" y="29889450"/>
          <a:ext cx="666750" cy="2476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148</xdr:row>
      <xdr:rowOff>57150</xdr:rowOff>
    </xdr:from>
    <xdr:to>
      <xdr:col>4</xdr:col>
      <xdr:colOff>0</xdr:colOff>
      <xdr:row>149</xdr:row>
      <xdr:rowOff>190500</xdr:rowOff>
    </xdr:to>
    <xdr:sp>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695450" y="298894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148</xdr:row>
      <xdr:rowOff>57150</xdr:rowOff>
    </xdr:from>
    <xdr:to>
      <xdr:col>6</xdr:col>
      <xdr:colOff>0</xdr:colOff>
      <xdr:row>149</xdr:row>
      <xdr:rowOff>190500</xdr:rowOff>
    </xdr:to>
    <xdr:sp>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628900" y="298894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148</xdr:row>
      <xdr:rowOff>57150</xdr:rowOff>
    </xdr:from>
    <xdr:to>
      <xdr:col>8</xdr:col>
      <xdr:colOff>0</xdr:colOff>
      <xdr:row>149</xdr:row>
      <xdr:rowOff>190500</xdr:rowOff>
    </xdr:to>
    <xdr:sp>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562350" y="29889450"/>
          <a:ext cx="504825" cy="2476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148</xdr:row>
      <xdr:rowOff>57150</xdr:rowOff>
    </xdr:from>
    <xdr:to>
      <xdr:col>10</xdr:col>
      <xdr:colOff>0</xdr:colOff>
      <xdr:row>149</xdr:row>
      <xdr:rowOff>190500</xdr:rowOff>
    </xdr:to>
    <xdr:sp>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505325" y="298894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148</xdr:row>
      <xdr:rowOff>57150</xdr:rowOff>
    </xdr:from>
    <xdr:to>
      <xdr:col>12</xdr:col>
      <xdr:colOff>0</xdr:colOff>
      <xdr:row>149</xdr:row>
      <xdr:rowOff>190500</xdr:rowOff>
    </xdr:to>
    <xdr:sp>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381625" y="298894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148</xdr:row>
      <xdr:rowOff>57150</xdr:rowOff>
    </xdr:from>
    <xdr:to>
      <xdr:col>14</xdr:col>
      <xdr:colOff>0</xdr:colOff>
      <xdr:row>149</xdr:row>
      <xdr:rowOff>190500</xdr:rowOff>
    </xdr:to>
    <xdr:sp>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257925" y="2988945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148</xdr:row>
      <xdr:rowOff>57150</xdr:rowOff>
    </xdr:from>
    <xdr:to>
      <xdr:col>16</xdr:col>
      <xdr:colOff>0</xdr:colOff>
      <xdr:row>149</xdr:row>
      <xdr:rowOff>190500</xdr:rowOff>
    </xdr:to>
    <xdr:sp>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19950" y="298894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148</xdr:row>
      <xdr:rowOff>57150</xdr:rowOff>
    </xdr:from>
    <xdr:to>
      <xdr:col>18</xdr:col>
      <xdr:colOff>0</xdr:colOff>
      <xdr:row>149</xdr:row>
      <xdr:rowOff>190500</xdr:rowOff>
    </xdr:to>
    <xdr:sp>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096250" y="2988945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148</xdr:row>
      <xdr:rowOff>57150</xdr:rowOff>
    </xdr:from>
    <xdr:to>
      <xdr:col>20</xdr:col>
      <xdr:colOff>0</xdr:colOff>
      <xdr:row>149</xdr:row>
      <xdr:rowOff>190500</xdr:rowOff>
    </xdr:to>
    <xdr:sp>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058275" y="298894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148</xdr:row>
      <xdr:rowOff>57150</xdr:rowOff>
    </xdr:from>
    <xdr:to>
      <xdr:col>22</xdr:col>
      <xdr:colOff>0</xdr:colOff>
      <xdr:row>149</xdr:row>
      <xdr:rowOff>190500</xdr:rowOff>
    </xdr:to>
    <xdr:sp>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9934575" y="298894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148</xdr:row>
      <xdr:rowOff>57150</xdr:rowOff>
    </xdr:from>
    <xdr:to>
      <xdr:col>24</xdr:col>
      <xdr:colOff>0</xdr:colOff>
      <xdr:row>149</xdr:row>
      <xdr:rowOff>190500</xdr:rowOff>
    </xdr:to>
    <xdr:sp>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868025" y="298894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148</xdr:row>
      <xdr:rowOff>57150</xdr:rowOff>
    </xdr:from>
    <xdr:to>
      <xdr:col>26</xdr:col>
      <xdr:colOff>0</xdr:colOff>
      <xdr:row>149</xdr:row>
      <xdr:rowOff>190500</xdr:rowOff>
    </xdr:to>
    <xdr:sp>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801475" y="298894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148</xdr:row>
      <xdr:rowOff>57150</xdr:rowOff>
    </xdr:from>
    <xdr:to>
      <xdr:col>28</xdr:col>
      <xdr:colOff>0</xdr:colOff>
      <xdr:row>149</xdr:row>
      <xdr:rowOff>190500</xdr:rowOff>
    </xdr:to>
    <xdr:sp>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734925" y="298894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148</xdr:row>
      <xdr:rowOff>57150</xdr:rowOff>
    </xdr:from>
    <xdr:to>
      <xdr:col>18</xdr:col>
      <xdr:colOff>0</xdr:colOff>
      <xdr:row>149</xdr:row>
      <xdr:rowOff>190500</xdr:rowOff>
    </xdr:to>
    <xdr:sp>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096250" y="29889450"/>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148</xdr:row>
      <xdr:rowOff>57150</xdr:rowOff>
    </xdr:from>
    <xdr:to>
      <xdr:col>20</xdr:col>
      <xdr:colOff>0</xdr:colOff>
      <xdr:row>149</xdr:row>
      <xdr:rowOff>190500</xdr:rowOff>
    </xdr:to>
    <xdr:sp>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058275" y="298894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148</xdr:row>
      <xdr:rowOff>57150</xdr:rowOff>
    </xdr:from>
    <xdr:to>
      <xdr:col>22</xdr:col>
      <xdr:colOff>0</xdr:colOff>
      <xdr:row>149</xdr:row>
      <xdr:rowOff>190500</xdr:rowOff>
    </xdr:to>
    <xdr:sp>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9934575" y="298894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148</xdr:row>
      <xdr:rowOff>57150</xdr:rowOff>
    </xdr:from>
    <xdr:to>
      <xdr:col>24</xdr:col>
      <xdr:colOff>0</xdr:colOff>
      <xdr:row>149</xdr:row>
      <xdr:rowOff>190500</xdr:rowOff>
    </xdr:to>
    <xdr:sp>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868025" y="298894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148</xdr:row>
      <xdr:rowOff>57150</xdr:rowOff>
    </xdr:from>
    <xdr:to>
      <xdr:col>26</xdr:col>
      <xdr:colOff>0</xdr:colOff>
      <xdr:row>149</xdr:row>
      <xdr:rowOff>190500</xdr:rowOff>
    </xdr:to>
    <xdr:sp>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801475" y="298894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148</xdr:row>
      <xdr:rowOff>57150</xdr:rowOff>
    </xdr:from>
    <xdr:to>
      <xdr:col>28</xdr:col>
      <xdr:colOff>0</xdr:colOff>
      <xdr:row>149</xdr:row>
      <xdr:rowOff>190500</xdr:rowOff>
    </xdr:to>
    <xdr:sp>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734925" y="298894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148</xdr:row>
      <xdr:rowOff>57150</xdr:rowOff>
    </xdr:from>
    <xdr:to>
      <xdr:col>16</xdr:col>
      <xdr:colOff>0</xdr:colOff>
      <xdr:row>149</xdr:row>
      <xdr:rowOff>190500</xdr:rowOff>
    </xdr:to>
    <xdr:sp>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19950" y="298894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148</xdr:row>
      <xdr:rowOff>57150</xdr:rowOff>
    </xdr:from>
    <xdr:to>
      <xdr:col>18</xdr:col>
      <xdr:colOff>0</xdr:colOff>
      <xdr:row>149</xdr:row>
      <xdr:rowOff>190500</xdr:rowOff>
    </xdr:to>
    <xdr:sp>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096250" y="2988945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148</xdr:row>
      <xdr:rowOff>57150</xdr:rowOff>
    </xdr:from>
    <xdr:to>
      <xdr:col>20</xdr:col>
      <xdr:colOff>0</xdr:colOff>
      <xdr:row>149</xdr:row>
      <xdr:rowOff>190500</xdr:rowOff>
    </xdr:to>
    <xdr:sp>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058275" y="298894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148</xdr:row>
      <xdr:rowOff>57150</xdr:rowOff>
    </xdr:from>
    <xdr:to>
      <xdr:col>22</xdr:col>
      <xdr:colOff>0</xdr:colOff>
      <xdr:row>149</xdr:row>
      <xdr:rowOff>190500</xdr:rowOff>
    </xdr:to>
    <xdr:sp>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9934575" y="298894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148</xdr:row>
      <xdr:rowOff>57150</xdr:rowOff>
    </xdr:from>
    <xdr:to>
      <xdr:col>24</xdr:col>
      <xdr:colOff>0</xdr:colOff>
      <xdr:row>149</xdr:row>
      <xdr:rowOff>190500</xdr:rowOff>
    </xdr:to>
    <xdr:sp>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868025" y="298894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148</xdr:row>
      <xdr:rowOff>57150</xdr:rowOff>
    </xdr:from>
    <xdr:to>
      <xdr:col>26</xdr:col>
      <xdr:colOff>0</xdr:colOff>
      <xdr:row>149</xdr:row>
      <xdr:rowOff>190500</xdr:rowOff>
    </xdr:to>
    <xdr:sp>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801475" y="298894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148</xdr:row>
      <xdr:rowOff>57150</xdr:rowOff>
    </xdr:from>
    <xdr:to>
      <xdr:col>28</xdr:col>
      <xdr:colOff>0</xdr:colOff>
      <xdr:row>149</xdr:row>
      <xdr:rowOff>190500</xdr:rowOff>
    </xdr:to>
    <xdr:sp>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734925" y="298894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156</xdr:row>
      <xdr:rowOff>57150</xdr:rowOff>
    </xdr:from>
    <xdr:to>
      <xdr:col>2</xdr:col>
      <xdr:colOff>0</xdr:colOff>
      <xdr:row>157</xdr:row>
      <xdr:rowOff>190500</xdr:rowOff>
    </xdr:to>
    <xdr:sp>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590550" y="31489650"/>
          <a:ext cx="666750" cy="2476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156</xdr:row>
      <xdr:rowOff>57150</xdr:rowOff>
    </xdr:from>
    <xdr:to>
      <xdr:col>4</xdr:col>
      <xdr:colOff>0</xdr:colOff>
      <xdr:row>157</xdr:row>
      <xdr:rowOff>190500</xdr:rowOff>
    </xdr:to>
    <xdr:sp>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695450" y="314896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156</xdr:row>
      <xdr:rowOff>57150</xdr:rowOff>
    </xdr:from>
    <xdr:to>
      <xdr:col>6</xdr:col>
      <xdr:colOff>0</xdr:colOff>
      <xdr:row>157</xdr:row>
      <xdr:rowOff>190500</xdr:rowOff>
    </xdr:to>
    <xdr:sp>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628900" y="314896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156</xdr:row>
      <xdr:rowOff>57150</xdr:rowOff>
    </xdr:from>
    <xdr:to>
      <xdr:col>8</xdr:col>
      <xdr:colOff>0</xdr:colOff>
      <xdr:row>157</xdr:row>
      <xdr:rowOff>190500</xdr:rowOff>
    </xdr:to>
    <xdr:sp>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562350" y="31489650"/>
          <a:ext cx="504825" cy="2476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156</xdr:row>
      <xdr:rowOff>57150</xdr:rowOff>
    </xdr:from>
    <xdr:to>
      <xdr:col>10</xdr:col>
      <xdr:colOff>0</xdr:colOff>
      <xdr:row>157</xdr:row>
      <xdr:rowOff>190500</xdr:rowOff>
    </xdr:to>
    <xdr:sp>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505325" y="314896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156</xdr:row>
      <xdr:rowOff>57150</xdr:rowOff>
    </xdr:from>
    <xdr:to>
      <xdr:col>12</xdr:col>
      <xdr:colOff>0</xdr:colOff>
      <xdr:row>157</xdr:row>
      <xdr:rowOff>190500</xdr:rowOff>
    </xdr:to>
    <xdr:sp>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381625" y="314896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156</xdr:row>
      <xdr:rowOff>57150</xdr:rowOff>
    </xdr:from>
    <xdr:to>
      <xdr:col>14</xdr:col>
      <xdr:colOff>0</xdr:colOff>
      <xdr:row>157</xdr:row>
      <xdr:rowOff>190500</xdr:rowOff>
    </xdr:to>
    <xdr:sp>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257925" y="3148965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156</xdr:row>
      <xdr:rowOff>57150</xdr:rowOff>
    </xdr:from>
    <xdr:to>
      <xdr:col>16</xdr:col>
      <xdr:colOff>0</xdr:colOff>
      <xdr:row>157</xdr:row>
      <xdr:rowOff>190500</xdr:rowOff>
    </xdr:to>
    <xdr:sp>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19950" y="314896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156</xdr:row>
      <xdr:rowOff>57150</xdr:rowOff>
    </xdr:from>
    <xdr:to>
      <xdr:col>18</xdr:col>
      <xdr:colOff>0</xdr:colOff>
      <xdr:row>157</xdr:row>
      <xdr:rowOff>190500</xdr:rowOff>
    </xdr:to>
    <xdr:sp>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096250" y="3148965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156</xdr:row>
      <xdr:rowOff>57150</xdr:rowOff>
    </xdr:from>
    <xdr:to>
      <xdr:col>20</xdr:col>
      <xdr:colOff>0</xdr:colOff>
      <xdr:row>157</xdr:row>
      <xdr:rowOff>190500</xdr:rowOff>
    </xdr:to>
    <xdr:sp>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058275" y="314896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156</xdr:row>
      <xdr:rowOff>57150</xdr:rowOff>
    </xdr:from>
    <xdr:to>
      <xdr:col>22</xdr:col>
      <xdr:colOff>0</xdr:colOff>
      <xdr:row>157</xdr:row>
      <xdr:rowOff>190500</xdr:rowOff>
    </xdr:to>
    <xdr:sp>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9934575" y="314896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156</xdr:row>
      <xdr:rowOff>57150</xdr:rowOff>
    </xdr:from>
    <xdr:to>
      <xdr:col>24</xdr:col>
      <xdr:colOff>0</xdr:colOff>
      <xdr:row>157</xdr:row>
      <xdr:rowOff>190500</xdr:rowOff>
    </xdr:to>
    <xdr:sp>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868025" y="314896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156</xdr:row>
      <xdr:rowOff>57150</xdr:rowOff>
    </xdr:from>
    <xdr:to>
      <xdr:col>26</xdr:col>
      <xdr:colOff>0</xdr:colOff>
      <xdr:row>157</xdr:row>
      <xdr:rowOff>190500</xdr:rowOff>
    </xdr:to>
    <xdr:sp>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801475" y="314896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156</xdr:row>
      <xdr:rowOff>57150</xdr:rowOff>
    </xdr:from>
    <xdr:to>
      <xdr:col>28</xdr:col>
      <xdr:colOff>0</xdr:colOff>
      <xdr:row>157</xdr:row>
      <xdr:rowOff>190500</xdr:rowOff>
    </xdr:to>
    <xdr:sp>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734925" y="314896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156</xdr:row>
      <xdr:rowOff>57150</xdr:rowOff>
    </xdr:from>
    <xdr:to>
      <xdr:col>18</xdr:col>
      <xdr:colOff>0</xdr:colOff>
      <xdr:row>157</xdr:row>
      <xdr:rowOff>190500</xdr:rowOff>
    </xdr:to>
    <xdr:sp>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096250" y="31489650"/>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156</xdr:row>
      <xdr:rowOff>57150</xdr:rowOff>
    </xdr:from>
    <xdr:to>
      <xdr:col>20</xdr:col>
      <xdr:colOff>0</xdr:colOff>
      <xdr:row>157</xdr:row>
      <xdr:rowOff>190500</xdr:rowOff>
    </xdr:to>
    <xdr:sp>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058275" y="314896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156</xdr:row>
      <xdr:rowOff>57150</xdr:rowOff>
    </xdr:from>
    <xdr:to>
      <xdr:col>22</xdr:col>
      <xdr:colOff>0</xdr:colOff>
      <xdr:row>157</xdr:row>
      <xdr:rowOff>190500</xdr:rowOff>
    </xdr:to>
    <xdr:sp>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9934575" y="314896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156</xdr:row>
      <xdr:rowOff>57150</xdr:rowOff>
    </xdr:from>
    <xdr:to>
      <xdr:col>24</xdr:col>
      <xdr:colOff>0</xdr:colOff>
      <xdr:row>157</xdr:row>
      <xdr:rowOff>190500</xdr:rowOff>
    </xdr:to>
    <xdr:sp>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868025" y="314896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156</xdr:row>
      <xdr:rowOff>57150</xdr:rowOff>
    </xdr:from>
    <xdr:to>
      <xdr:col>26</xdr:col>
      <xdr:colOff>0</xdr:colOff>
      <xdr:row>157</xdr:row>
      <xdr:rowOff>190500</xdr:rowOff>
    </xdr:to>
    <xdr:sp>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801475" y="314896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156</xdr:row>
      <xdr:rowOff>57150</xdr:rowOff>
    </xdr:from>
    <xdr:to>
      <xdr:col>28</xdr:col>
      <xdr:colOff>0</xdr:colOff>
      <xdr:row>157</xdr:row>
      <xdr:rowOff>190500</xdr:rowOff>
    </xdr:to>
    <xdr:sp>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734925" y="314896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156</xdr:row>
      <xdr:rowOff>57150</xdr:rowOff>
    </xdr:from>
    <xdr:to>
      <xdr:col>16</xdr:col>
      <xdr:colOff>0</xdr:colOff>
      <xdr:row>157</xdr:row>
      <xdr:rowOff>190500</xdr:rowOff>
    </xdr:to>
    <xdr:sp>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19950" y="314896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156</xdr:row>
      <xdr:rowOff>57150</xdr:rowOff>
    </xdr:from>
    <xdr:to>
      <xdr:col>18</xdr:col>
      <xdr:colOff>0</xdr:colOff>
      <xdr:row>157</xdr:row>
      <xdr:rowOff>190500</xdr:rowOff>
    </xdr:to>
    <xdr:sp>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096250" y="3148965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156</xdr:row>
      <xdr:rowOff>57150</xdr:rowOff>
    </xdr:from>
    <xdr:to>
      <xdr:col>20</xdr:col>
      <xdr:colOff>0</xdr:colOff>
      <xdr:row>157</xdr:row>
      <xdr:rowOff>190500</xdr:rowOff>
    </xdr:to>
    <xdr:sp>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058275" y="314896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156</xdr:row>
      <xdr:rowOff>57150</xdr:rowOff>
    </xdr:from>
    <xdr:to>
      <xdr:col>22</xdr:col>
      <xdr:colOff>0</xdr:colOff>
      <xdr:row>157</xdr:row>
      <xdr:rowOff>190500</xdr:rowOff>
    </xdr:to>
    <xdr:sp>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9934575" y="314896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156</xdr:row>
      <xdr:rowOff>57150</xdr:rowOff>
    </xdr:from>
    <xdr:to>
      <xdr:col>24</xdr:col>
      <xdr:colOff>0</xdr:colOff>
      <xdr:row>157</xdr:row>
      <xdr:rowOff>190500</xdr:rowOff>
    </xdr:to>
    <xdr:sp>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868025" y="314896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156</xdr:row>
      <xdr:rowOff>57150</xdr:rowOff>
    </xdr:from>
    <xdr:to>
      <xdr:col>26</xdr:col>
      <xdr:colOff>0</xdr:colOff>
      <xdr:row>157</xdr:row>
      <xdr:rowOff>190500</xdr:rowOff>
    </xdr:to>
    <xdr:sp>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801475" y="314896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156</xdr:row>
      <xdr:rowOff>57150</xdr:rowOff>
    </xdr:from>
    <xdr:to>
      <xdr:col>28</xdr:col>
      <xdr:colOff>0</xdr:colOff>
      <xdr:row>157</xdr:row>
      <xdr:rowOff>190500</xdr:rowOff>
    </xdr:to>
    <xdr:sp>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734925" y="314896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164</xdr:row>
      <xdr:rowOff>57150</xdr:rowOff>
    </xdr:from>
    <xdr:to>
      <xdr:col>2</xdr:col>
      <xdr:colOff>0</xdr:colOff>
      <xdr:row>165</xdr:row>
      <xdr:rowOff>190500</xdr:rowOff>
    </xdr:to>
    <xdr:sp>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590550" y="33099375"/>
          <a:ext cx="666750" cy="2476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164</xdr:row>
      <xdr:rowOff>57150</xdr:rowOff>
    </xdr:from>
    <xdr:to>
      <xdr:col>4</xdr:col>
      <xdr:colOff>0</xdr:colOff>
      <xdr:row>165</xdr:row>
      <xdr:rowOff>190500</xdr:rowOff>
    </xdr:to>
    <xdr:sp>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695450" y="3309937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164</xdr:row>
      <xdr:rowOff>57150</xdr:rowOff>
    </xdr:from>
    <xdr:to>
      <xdr:col>6</xdr:col>
      <xdr:colOff>0</xdr:colOff>
      <xdr:row>165</xdr:row>
      <xdr:rowOff>190500</xdr:rowOff>
    </xdr:to>
    <xdr:sp>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628900" y="3309937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164</xdr:row>
      <xdr:rowOff>57150</xdr:rowOff>
    </xdr:from>
    <xdr:to>
      <xdr:col>8</xdr:col>
      <xdr:colOff>0</xdr:colOff>
      <xdr:row>165</xdr:row>
      <xdr:rowOff>190500</xdr:rowOff>
    </xdr:to>
    <xdr:sp>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562350" y="33099375"/>
          <a:ext cx="504825" cy="2476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164</xdr:row>
      <xdr:rowOff>57150</xdr:rowOff>
    </xdr:from>
    <xdr:to>
      <xdr:col>10</xdr:col>
      <xdr:colOff>0</xdr:colOff>
      <xdr:row>165</xdr:row>
      <xdr:rowOff>190500</xdr:rowOff>
    </xdr:to>
    <xdr:sp>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505325" y="3309937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164</xdr:row>
      <xdr:rowOff>57150</xdr:rowOff>
    </xdr:from>
    <xdr:to>
      <xdr:col>12</xdr:col>
      <xdr:colOff>0</xdr:colOff>
      <xdr:row>165</xdr:row>
      <xdr:rowOff>190500</xdr:rowOff>
    </xdr:to>
    <xdr:sp>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381625" y="3309937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164</xdr:row>
      <xdr:rowOff>57150</xdr:rowOff>
    </xdr:from>
    <xdr:to>
      <xdr:col>14</xdr:col>
      <xdr:colOff>0</xdr:colOff>
      <xdr:row>165</xdr:row>
      <xdr:rowOff>190500</xdr:rowOff>
    </xdr:to>
    <xdr:sp>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257925" y="33099375"/>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164</xdr:row>
      <xdr:rowOff>57150</xdr:rowOff>
    </xdr:from>
    <xdr:to>
      <xdr:col>16</xdr:col>
      <xdr:colOff>0</xdr:colOff>
      <xdr:row>165</xdr:row>
      <xdr:rowOff>190500</xdr:rowOff>
    </xdr:to>
    <xdr:sp>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19950" y="3309937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164</xdr:row>
      <xdr:rowOff>57150</xdr:rowOff>
    </xdr:from>
    <xdr:to>
      <xdr:col>18</xdr:col>
      <xdr:colOff>0</xdr:colOff>
      <xdr:row>165</xdr:row>
      <xdr:rowOff>190500</xdr:rowOff>
    </xdr:to>
    <xdr:sp>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096250" y="33099375"/>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164</xdr:row>
      <xdr:rowOff>57150</xdr:rowOff>
    </xdr:from>
    <xdr:to>
      <xdr:col>20</xdr:col>
      <xdr:colOff>0</xdr:colOff>
      <xdr:row>165</xdr:row>
      <xdr:rowOff>190500</xdr:rowOff>
    </xdr:to>
    <xdr:sp>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058275" y="3309937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164</xdr:row>
      <xdr:rowOff>57150</xdr:rowOff>
    </xdr:from>
    <xdr:to>
      <xdr:col>22</xdr:col>
      <xdr:colOff>0</xdr:colOff>
      <xdr:row>165</xdr:row>
      <xdr:rowOff>190500</xdr:rowOff>
    </xdr:to>
    <xdr:sp>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9934575" y="330993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164</xdr:row>
      <xdr:rowOff>57150</xdr:rowOff>
    </xdr:from>
    <xdr:to>
      <xdr:col>24</xdr:col>
      <xdr:colOff>0</xdr:colOff>
      <xdr:row>165</xdr:row>
      <xdr:rowOff>190500</xdr:rowOff>
    </xdr:to>
    <xdr:sp>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868025" y="330993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164</xdr:row>
      <xdr:rowOff>57150</xdr:rowOff>
    </xdr:from>
    <xdr:to>
      <xdr:col>26</xdr:col>
      <xdr:colOff>0</xdr:colOff>
      <xdr:row>165</xdr:row>
      <xdr:rowOff>190500</xdr:rowOff>
    </xdr:to>
    <xdr:sp>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801475" y="330993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164</xdr:row>
      <xdr:rowOff>57150</xdr:rowOff>
    </xdr:from>
    <xdr:to>
      <xdr:col>28</xdr:col>
      <xdr:colOff>0</xdr:colOff>
      <xdr:row>165</xdr:row>
      <xdr:rowOff>190500</xdr:rowOff>
    </xdr:to>
    <xdr:sp>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734925" y="3309937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164</xdr:row>
      <xdr:rowOff>57150</xdr:rowOff>
    </xdr:from>
    <xdr:to>
      <xdr:col>18</xdr:col>
      <xdr:colOff>0</xdr:colOff>
      <xdr:row>165</xdr:row>
      <xdr:rowOff>190500</xdr:rowOff>
    </xdr:to>
    <xdr:sp>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096250" y="33099375"/>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164</xdr:row>
      <xdr:rowOff>57150</xdr:rowOff>
    </xdr:from>
    <xdr:to>
      <xdr:col>20</xdr:col>
      <xdr:colOff>0</xdr:colOff>
      <xdr:row>165</xdr:row>
      <xdr:rowOff>190500</xdr:rowOff>
    </xdr:to>
    <xdr:sp>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058275" y="3309937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164</xdr:row>
      <xdr:rowOff>57150</xdr:rowOff>
    </xdr:from>
    <xdr:to>
      <xdr:col>22</xdr:col>
      <xdr:colOff>0</xdr:colOff>
      <xdr:row>165</xdr:row>
      <xdr:rowOff>190500</xdr:rowOff>
    </xdr:to>
    <xdr:sp>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9934575" y="3309937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164</xdr:row>
      <xdr:rowOff>57150</xdr:rowOff>
    </xdr:from>
    <xdr:to>
      <xdr:col>24</xdr:col>
      <xdr:colOff>0</xdr:colOff>
      <xdr:row>165</xdr:row>
      <xdr:rowOff>190500</xdr:rowOff>
    </xdr:to>
    <xdr:sp>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868025" y="3309937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164</xdr:row>
      <xdr:rowOff>57150</xdr:rowOff>
    </xdr:from>
    <xdr:to>
      <xdr:col>26</xdr:col>
      <xdr:colOff>0</xdr:colOff>
      <xdr:row>165</xdr:row>
      <xdr:rowOff>190500</xdr:rowOff>
    </xdr:to>
    <xdr:sp>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801475" y="3309937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164</xdr:row>
      <xdr:rowOff>57150</xdr:rowOff>
    </xdr:from>
    <xdr:to>
      <xdr:col>28</xdr:col>
      <xdr:colOff>0</xdr:colOff>
      <xdr:row>165</xdr:row>
      <xdr:rowOff>190500</xdr:rowOff>
    </xdr:to>
    <xdr:sp>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734925" y="3309937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164</xdr:row>
      <xdr:rowOff>57150</xdr:rowOff>
    </xdr:from>
    <xdr:to>
      <xdr:col>16</xdr:col>
      <xdr:colOff>0</xdr:colOff>
      <xdr:row>165</xdr:row>
      <xdr:rowOff>190500</xdr:rowOff>
    </xdr:to>
    <xdr:sp>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19950" y="3309937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164</xdr:row>
      <xdr:rowOff>57150</xdr:rowOff>
    </xdr:from>
    <xdr:to>
      <xdr:col>18</xdr:col>
      <xdr:colOff>0</xdr:colOff>
      <xdr:row>165</xdr:row>
      <xdr:rowOff>190500</xdr:rowOff>
    </xdr:to>
    <xdr:sp>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096250" y="33099375"/>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164</xdr:row>
      <xdr:rowOff>57150</xdr:rowOff>
    </xdr:from>
    <xdr:to>
      <xdr:col>20</xdr:col>
      <xdr:colOff>0</xdr:colOff>
      <xdr:row>165</xdr:row>
      <xdr:rowOff>190500</xdr:rowOff>
    </xdr:to>
    <xdr:sp>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058275" y="3309937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164</xdr:row>
      <xdr:rowOff>57150</xdr:rowOff>
    </xdr:from>
    <xdr:to>
      <xdr:col>22</xdr:col>
      <xdr:colOff>0</xdr:colOff>
      <xdr:row>165</xdr:row>
      <xdr:rowOff>190500</xdr:rowOff>
    </xdr:to>
    <xdr:sp>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9934575" y="3309937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164</xdr:row>
      <xdr:rowOff>57150</xdr:rowOff>
    </xdr:from>
    <xdr:to>
      <xdr:col>24</xdr:col>
      <xdr:colOff>0</xdr:colOff>
      <xdr:row>165</xdr:row>
      <xdr:rowOff>190500</xdr:rowOff>
    </xdr:to>
    <xdr:sp>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868025" y="3309937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164</xdr:row>
      <xdr:rowOff>57150</xdr:rowOff>
    </xdr:from>
    <xdr:to>
      <xdr:col>26</xdr:col>
      <xdr:colOff>0</xdr:colOff>
      <xdr:row>165</xdr:row>
      <xdr:rowOff>190500</xdr:rowOff>
    </xdr:to>
    <xdr:sp>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801475" y="3309937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164</xdr:row>
      <xdr:rowOff>57150</xdr:rowOff>
    </xdr:from>
    <xdr:to>
      <xdr:col>28</xdr:col>
      <xdr:colOff>0</xdr:colOff>
      <xdr:row>165</xdr:row>
      <xdr:rowOff>190500</xdr:rowOff>
    </xdr:to>
    <xdr:sp>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734925" y="3309937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172</xdr:row>
      <xdr:rowOff>57150</xdr:rowOff>
    </xdr:from>
    <xdr:to>
      <xdr:col>2</xdr:col>
      <xdr:colOff>0</xdr:colOff>
      <xdr:row>173</xdr:row>
      <xdr:rowOff>190500</xdr:rowOff>
    </xdr:to>
    <xdr:sp>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590550" y="34709100"/>
          <a:ext cx="666750" cy="2476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172</xdr:row>
      <xdr:rowOff>57150</xdr:rowOff>
    </xdr:from>
    <xdr:to>
      <xdr:col>4</xdr:col>
      <xdr:colOff>0</xdr:colOff>
      <xdr:row>173</xdr:row>
      <xdr:rowOff>190500</xdr:rowOff>
    </xdr:to>
    <xdr:sp>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695450" y="347091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172</xdr:row>
      <xdr:rowOff>57150</xdr:rowOff>
    </xdr:from>
    <xdr:to>
      <xdr:col>6</xdr:col>
      <xdr:colOff>0</xdr:colOff>
      <xdr:row>173</xdr:row>
      <xdr:rowOff>190500</xdr:rowOff>
    </xdr:to>
    <xdr:sp>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628900" y="347091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172</xdr:row>
      <xdr:rowOff>57150</xdr:rowOff>
    </xdr:from>
    <xdr:to>
      <xdr:col>8</xdr:col>
      <xdr:colOff>0</xdr:colOff>
      <xdr:row>173</xdr:row>
      <xdr:rowOff>190500</xdr:rowOff>
    </xdr:to>
    <xdr:sp>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562350" y="34709100"/>
          <a:ext cx="504825" cy="247650"/>
        </a:xfrm>
        <a:prstGeom prst="triangle">
          <a:avLst>
            <a:gd name="adj" fmla="val 50000"/>
          </a:avLst>
        </a:prstGeom>
        <a:solidFill>
          <a:srgbClr val="FFFFFF"/>
        </a:solidFill>
        <a:ln w="9525">
          <a:solidFill>
            <a:srgbClr val="000000"/>
          </a:solidFill>
          <a:miter lim="800000"/>
        </a:ln>
      </xdr:spPr>
    </xdr:sp>
    <xdr:clientData/>
  </xdr:twoCellAnchor>
  <xdr:twoCellAnchor>
    <xdr:from>
      <xdr:col>9</xdr:col>
      <xdr:colOff>0</xdr:colOff>
      <xdr:row>172</xdr:row>
      <xdr:rowOff>57150</xdr:rowOff>
    </xdr:from>
    <xdr:to>
      <xdr:col>10</xdr:col>
      <xdr:colOff>0</xdr:colOff>
      <xdr:row>173</xdr:row>
      <xdr:rowOff>190500</xdr:rowOff>
    </xdr:to>
    <xdr:sp>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505325" y="347091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172</xdr:row>
      <xdr:rowOff>57150</xdr:rowOff>
    </xdr:from>
    <xdr:to>
      <xdr:col>12</xdr:col>
      <xdr:colOff>0</xdr:colOff>
      <xdr:row>173</xdr:row>
      <xdr:rowOff>190500</xdr:rowOff>
    </xdr:to>
    <xdr:sp>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381625" y="347091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172</xdr:row>
      <xdr:rowOff>57150</xdr:rowOff>
    </xdr:from>
    <xdr:to>
      <xdr:col>14</xdr:col>
      <xdr:colOff>0</xdr:colOff>
      <xdr:row>173</xdr:row>
      <xdr:rowOff>190500</xdr:rowOff>
    </xdr:to>
    <xdr:sp>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257925" y="34709100"/>
          <a:ext cx="523875" cy="247650"/>
        </a:xfrm>
        <a:prstGeom prst="triangle">
          <a:avLst>
            <a:gd name="adj" fmla="val 50000"/>
          </a:avLst>
        </a:prstGeom>
        <a:solidFill>
          <a:srgbClr val="FFFF00"/>
        </a:solidFill>
        <a:ln w="9525">
          <a:solidFill>
            <a:srgbClr val="000000"/>
          </a:solidFill>
          <a:miter lim="800000"/>
        </a:ln>
      </xdr:spPr>
    </xdr:sp>
    <xdr:clientData/>
  </xdr:twoCellAnchor>
  <xdr:twoCellAnchor>
    <xdr:from>
      <xdr:col>15</xdr:col>
      <xdr:colOff>0</xdr:colOff>
      <xdr:row>172</xdr:row>
      <xdr:rowOff>57150</xdr:rowOff>
    </xdr:from>
    <xdr:to>
      <xdr:col>16</xdr:col>
      <xdr:colOff>0</xdr:colOff>
      <xdr:row>173</xdr:row>
      <xdr:rowOff>190500</xdr:rowOff>
    </xdr:to>
    <xdr:sp>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19950" y="347091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172</xdr:row>
      <xdr:rowOff>57150</xdr:rowOff>
    </xdr:from>
    <xdr:to>
      <xdr:col>18</xdr:col>
      <xdr:colOff>0</xdr:colOff>
      <xdr:row>173</xdr:row>
      <xdr:rowOff>190500</xdr:rowOff>
    </xdr:to>
    <xdr:sp>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096250" y="3470910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172</xdr:row>
      <xdr:rowOff>57150</xdr:rowOff>
    </xdr:from>
    <xdr:to>
      <xdr:col>20</xdr:col>
      <xdr:colOff>0</xdr:colOff>
      <xdr:row>173</xdr:row>
      <xdr:rowOff>190500</xdr:rowOff>
    </xdr:to>
    <xdr:sp>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058275" y="347091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172</xdr:row>
      <xdr:rowOff>57150</xdr:rowOff>
    </xdr:from>
    <xdr:to>
      <xdr:col>22</xdr:col>
      <xdr:colOff>0</xdr:colOff>
      <xdr:row>173</xdr:row>
      <xdr:rowOff>190500</xdr:rowOff>
    </xdr:to>
    <xdr:sp>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9934575" y="347091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172</xdr:row>
      <xdr:rowOff>57150</xdr:rowOff>
    </xdr:from>
    <xdr:to>
      <xdr:col>24</xdr:col>
      <xdr:colOff>0</xdr:colOff>
      <xdr:row>173</xdr:row>
      <xdr:rowOff>190500</xdr:rowOff>
    </xdr:to>
    <xdr:sp>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868025" y="347091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172</xdr:row>
      <xdr:rowOff>57150</xdr:rowOff>
    </xdr:from>
    <xdr:to>
      <xdr:col>26</xdr:col>
      <xdr:colOff>0</xdr:colOff>
      <xdr:row>173</xdr:row>
      <xdr:rowOff>190500</xdr:rowOff>
    </xdr:to>
    <xdr:sp>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801475" y="347091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172</xdr:row>
      <xdr:rowOff>57150</xdr:rowOff>
    </xdr:from>
    <xdr:to>
      <xdr:col>28</xdr:col>
      <xdr:colOff>0</xdr:colOff>
      <xdr:row>173</xdr:row>
      <xdr:rowOff>190500</xdr:rowOff>
    </xdr:to>
    <xdr:sp>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734925" y="347091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172</xdr:row>
      <xdr:rowOff>57150</xdr:rowOff>
    </xdr:from>
    <xdr:to>
      <xdr:col>18</xdr:col>
      <xdr:colOff>0</xdr:colOff>
      <xdr:row>173</xdr:row>
      <xdr:rowOff>190500</xdr:rowOff>
    </xdr:to>
    <xdr:sp>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096250" y="34709100"/>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172</xdr:row>
      <xdr:rowOff>57150</xdr:rowOff>
    </xdr:from>
    <xdr:to>
      <xdr:col>20</xdr:col>
      <xdr:colOff>0</xdr:colOff>
      <xdr:row>173</xdr:row>
      <xdr:rowOff>190500</xdr:rowOff>
    </xdr:to>
    <xdr:sp>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058275" y="347091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172</xdr:row>
      <xdr:rowOff>57150</xdr:rowOff>
    </xdr:from>
    <xdr:to>
      <xdr:col>22</xdr:col>
      <xdr:colOff>0</xdr:colOff>
      <xdr:row>173</xdr:row>
      <xdr:rowOff>190500</xdr:rowOff>
    </xdr:to>
    <xdr:sp>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9934575" y="347091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172</xdr:row>
      <xdr:rowOff>57150</xdr:rowOff>
    </xdr:from>
    <xdr:to>
      <xdr:col>24</xdr:col>
      <xdr:colOff>0</xdr:colOff>
      <xdr:row>173</xdr:row>
      <xdr:rowOff>190500</xdr:rowOff>
    </xdr:to>
    <xdr:sp>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868025" y="347091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172</xdr:row>
      <xdr:rowOff>57150</xdr:rowOff>
    </xdr:from>
    <xdr:to>
      <xdr:col>26</xdr:col>
      <xdr:colOff>0</xdr:colOff>
      <xdr:row>173</xdr:row>
      <xdr:rowOff>190500</xdr:rowOff>
    </xdr:to>
    <xdr:sp>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801475" y="347091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172</xdr:row>
      <xdr:rowOff>57150</xdr:rowOff>
    </xdr:from>
    <xdr:to>
      <xdr:col>28</xdr:col>
      <xdr:colOff>0</xdr:colOff>
      <xdr:row>173</xdr:row>
      <xdr:rowOff>190500</xdr:rowOff>
    </xdr:to>
    <xdr:sp>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734925" y="347091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172</xdr:row>
      <xdr:rowOff>57150</xdr:rowOff>
    </xdr:from>
    <xdr:to>
      <xdr:col>16</xdr:col>
      <xdr:colOff>0</xdr:colOff>
      <xdr:row>173</xdr:row>
      <xdr:rowOff>190500</xdr:rowOff>
    </xdr:to>
    <xdr:sp>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19950" y="347091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172</xdr:row>
      <xdr:rowOff>57150</xdr:rowOff>
    </xdr:from>
    <xdr:to>
      <xdr:col>18</xdr:col>
      <xdr:colOff>0</xdr:colOff>
      <xdr:row>173</xdr:row>
      <xdr:rowOff>190500</xdr:rowOff>
    </xdr:to>
    <xdr:sp>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096250" y="3470910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19</xdr:col>
      <xdr:colOff>0</xdr:colOff>
      <xdr:row>172</xdr:row>
      <xdr:rowOff>57150</xdr:rowOff>
    </xdr:from>
    <xdr:to>
      <xdr:col>20</xdr:col>
      <xdr:colOff>0</xdr:colOff>
      <xdr:row>173</xdr:row>
      <xdr:rowOff>190500</xdr:rowOff>
    </xdr:to>
    <xdr:sp>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058275" y="347091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172</xdr:row>
      <xdr:rowOff>57150</xdr:rowOff>
    </xdr:from>
    <xdr:to>
      <xdr:col>22</xdr:col>
      <xdr:colOff>0</xdr:colOff>
      <xdr:row>173</xdr:row>
      <xdr:rowOff>190500</xdr:rowOff>
    </xdr:to>
    <xdr:sp>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9934575" y="347091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172</xdr:row>
      <xdr:rowOff>57150</xdr:rowOff>
    </xdr:from>
    <xdr:to>
      <xdr:col>24</xdr:col>
      <xdr:colOff>0</xdr:colOff>
      <xdr:row>173</xdr:row>
      <xdr:rowOff>190500</xdr:rowOff>
    </xdr:to>
    <xdr:sp>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868025" y="347091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172</xdr:row>
      <xdr:rowOff>57150</xdr:rowOff>
    </xdr:from>
    <xdr:to>
      <xdr:col>26</xdr:col>
      <xdr:colOff>0</xdr:colOff>
      <xdr:row>173</xdr:row>
      <xdr:rowOff>190500</xdr:rowOff>
    </xdr:to>
    <xdr:sp>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801475" y="347091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172</xdr:row>
      <xdr:rowOff>57150</xdr:rowOff>
    </xdr:from>
    <xdr:to>
      <xdr:col>28</xdr:col>
      <xdr:colOff>0</xdr:colOff>
      <xdr:row>173</xdr:row>
      <xdr:rowOff>190500</xdr:rowOff>
    </xdr:to>
    <xdr:sp>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734925" y="347091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180</xdr:row>
      <xdr:rowOff>57150</xdr:rowOff>
    </xdr:from>
    <xdr:to>
      <xdr:col>2</xdr:col>
      <xdr:colOff>0</xdr:colOff>
      <xdr:row>181</xdr:row>
      <xdr:rowOff>190500</xdr:rowOff>
    </xdr:to>
    <xdr:sp>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590550" y="36442650"/>
          <a:ext cx="6667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180</xdr:row>
      <xdr:rowOff>57150</xdr:rowOff>
    </xdr:from>
    <xdr:to>
      <xdr:col>4</xdr:col>
      <xdr:colOff>0</xdr:colOff>
      <xdr:row>181</xdr:row>
      <xdr:rowOff>190500</xdr:rowOff>
    </xdr:to>
    <xdr:sp>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695450" y="364426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5</xdr:col>
      <xdr:colOff>0</xdr:colOff>
      <xdr:row>180</xdr:row>
      <xdr:rowOff>57150</xdr:rowOff>
    </xdr:from>
    <xdr:to>
      <xdr:col>6</xdr:col>
      <xdr:colOff>0</xdr:colOff>
      <xdr:row>181</xdr:row>
      <xdr:rowOff>190500</xdr:rowOff>
    </xdr:to>
    <xdr:sp>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628900" y="364426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7</xdr:col>
      <xdr:colOff>0</xdr:colOff>
      <xdr:row>180</xdr:row>
      <xdr:rowOff>57150</xdr:rowOff>
    </xdr:from>
    <xdr:to>
      <xdr:col>8</xdr:col>
      <xdr:colOff>0</xdr:colOff>
      <xdr:row>181</xdr:row>
      <xdr:rowOff>190500</xdr:rowOff>
    </xdr:to>
    <xdr:sp>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562350" y="36442650"/>
          <a:ext cx="504825" cy="2476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180</xdr:row>
      <xdr:rowOff>57150</xdr:rowOff>
    </xdr:from>
    <xdr:to>
      <xdr:col>10</xdr:col>
      <xdr:colOff>0</xdr:colOff>
      <xdr:row>181</xdr:row>
      <xdr:rowOff>190500</xdr:rowOff>
    </xdr:to>
    <xdr:sp>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505325" y="364426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180</xdr:row>
      <xdr:rowOff>57150</xdr:rowOff>
    </xdr:from>
    <xdr:to>
      <xdr:col>12</xdr:col>
      <xdr:colOff>0</xdr:colOff>
      <xdr:row>181</xdr:row>
      <xdr:rowOff>190500</xdr:rowOff>
    </xdr:to>
    <xdr:sp>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381625" y="364426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180</xdr:row>
      <xdr:rowOff>57150</xdr:rowOff>
    </xdr:from>
    <xdr:to>
      <xdr:col>14</xdr:col>
      <xdr:colOff>0</xdr:colOff>
      <xdr:row>181</xdr:row>
      <xdr:rowOff>190500</xdr:rowOff>
    </xdr:to>
    <xdr:sp>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257925" y="3644265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180</xdr:row>
      <xdr:rowOff>57150</xdr:rowOff>
    </xdr:from>
    <xdr:to>
      <xdr:col>16</xdr:col>
      <xdr:colOff>0</xdr:colOff>
      <xdr:row>181</xdr:row>
      <xdr:rowOff>190500</xdr:rowOff>
    </xdr:to>
    <xdr:sp>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19950" y="364426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180</xdr:row>
      <xdr:rowOff>57150</xdr:rowOff>
    </xdr:from>
    <xdr:to>
      <xdr:col>18</xdr:col>
      <xdr:colOff>0</xdr:colOff>
      <xdr:row>181</xdr:row>
      <xdr:rowOff>190500</xdr:rowOff>
    </xdr:to>
    <xdr:sp>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096250" y="3644265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180</xdr:row>
      <xdr:rowOff>57150</xdr:rowOff>
    </xdr:from>
    <xdr:to>
      <xdr:col>20</xdr:col>
      <xdr:colOff>0</xdr:colOff>
      <xdr:row>181</xdr:row>
      <xdr:rowOff>190500</xdr:rowOff>
    </xdr:to>
    <xdr:sp>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058275" y="364426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180</xdr:row>
      <xdr:rowOff>57150</xdr:rowOff>
    </xdr:from>
    <xdr:to>
      <xdr:col>22</xdr:col>
      <xdr:colOff>0</xdr:colOff>
      <xdr:row>181</xdr:row>
      <xdr:rowOff>190500</xdr:rowOff>
    </xdr:to>
    <xdr:sp>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9934575" y="364426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180</xdr:row>
      <xdr:rowOff>57150</xdr:rowOff>
    </xdr:from>
    <xdr:to>
      <xdr:col>24</xdr:col>
      <xdr:colOff>0</xdr:colOff>
      <xdr:row>181</xdr:row>
      <xdr:rowOff>190500</xdr:rowOff>
    </xdr:to>
    <xdr:sp>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868025" y="364426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180</xdr:row>
      <xdr:rowOff>57150</xdr:rowOff>
    </xdr:from>
    <xdr:to>
      <xdr:col>26</xdr:col>
      <xdr:colOff>0</xdr:colOff>
      <xdr:row>181</xdr:row>
      <xdr:rowOff>190500</xdr:rowOff>
    </xdr:to>
    <xdr:sp>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801475" y="364426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180</xdr:row>
      <xdr:rowOff>57150</xdr:rowOff>
    </xdr:from>
    <xdr:to>
      <xdr:col>28</xdr:col>
      <xdr:colOff>0</xdr:colOff>
      <xdr:row>181</xdr:row>
      <xdr:rowOff>190500</xdr:rowOff>
    </xdr:to>
    <xdr:sp>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734925" y="364426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180</xdr:row>
      <xdr:rowOff>57150</xdr:rowOff>
    </xdr:from>
    <xdr:to>
      <xdr:col>18</xdr:col>
      <xdr:colOff>0</xdr:colOff>
      <xdr:row>181</xdr:row>
      <xdr:rowOff>190500</xdr:rowOff>
    </xdr:to>
    <xdr:sp>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096250" y="36442650"/>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180</xdr:row>
      <xdr:rowOff>57150</xdr:rowOff>
    </xdr:from>
    <xdr:to>
      <xdr:col>20</xdr:col>
      <xdr:colOff>0</xdr:colOff>
      <xdr:row>181</xdr:row>
      <xdr:rowOff>190500</xdr:rowOff>
    </xdr:to>
    <xdr:sp>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058275" y="364426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180</xdr:row>
      <xdr:rowOff>57150</xdr:rowOff>
    </xdr:from>
    <xdr:to>
      <xdr:col>22</xdr:col>
      <xdr:colOff>0</xdr:colOff>
      <xdr:row>181</xdr:row>
      <xdr:rowOff>190500</xdr:rowOff>
    </xdr:to>
    <xdr:sp>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9934575" y="364426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180</xdr:row>
      <xdr:rowOff>57150</xdr:rowOff>
    </xdr:from>
    <xdr:to>
      <xdr:col>24</xdr:col>
      <xdr:colOff>0</xdr:colOff>
      <xdr:row>181</xdr:row>
      <xdr:rowOff>190500</xdr:rowOff>
    </xdr:to>
    <xdr:sp>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868025" y="364426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180</xdr:row>
      <xdr:rowOff>57150</xdr:rowOff>
    </xdr:from>
    <xdr:to>
      <xdr:col>26</xdr:col>
      <xdr:colOff>0</xdr:colOff>
      <xdr:row>181</xdr:row>
      <xdr:rowOff>190500</xdr:rowOff>
    </xdr:to>
    <xdr:sp>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801475" y="364426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180</xdr:row>
      <xdr:rowOff>57150</xdr:rowOff>
    </xdr:from>
    <xdr:to>
      <xdr:col>28</xdr:col>
      <xdr:colOff>0</xdr:colOff>
      <xdr:row>181</xdr:row>
      <xdr:rowOff>190500</xdr:rowOff>
    </xdr:to>
    <xdr:sp>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734925" y="364426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180</xdr:row>
      <xdr:rowOff>57150</xdr:rowOff>
    </xdr:from>
    <xdr:to>
      <xdr:col>16</xdr:col>
      <xdr:colOff>0</xdr:colOff>
      <xdr:row>181</xdr:row>
      <xdr:rowOff>190500</xdr:rowOff>
    </xdr:to>
    <xdr:sp>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19950" y="364426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180</xdr:row>
      <xdr:rowOff>57150</xdr:rowOff>
    </xdr:from>
    <xdr:to>
      <xdr:col>18</xdr:col>
      <xdr:colOff>0</xdr:colOff>
      <xdr:row>181</xdr:row>
      <xdr:rowOff>190500</xdr:rowOff>
    </xdr:to>
    <xdr:sp>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096250" y="3644265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180</xdr:row>
      <xdr:rowOff>57150</xdr:rowOff>
    </xdr:from>
    <xdr:to>
      <xdr:col>20</xdr:col>
      <xdr:colOff>0</xdr:colOff>
      <xdr:row>181</xdr:row>
      <xdr:rowOff>190500</xdr:rowOff>
    </xdr:to>
    <xdr:sp>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058275" y="364426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180</xdr:row>
      <xdr:rowOff>57150</xdr:rowOff>
    </xdr:from>
    <xdr:to>
      <xdr:col>22</xdr:col>
      <xdr:colOff>0</xdr:colOff>
      <xdr:row>181</xdr:row>
      <xdr:rowOff>190500</xdr:rowOff>
    </xdr:to>
    <xdr:sp>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9934575" y="364426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180</xdr:row>
      <xdr:rowOff>57150</xdr:rowOff>
    </xdr:from>
    <xdr:to>
      <xdr:col>24</xdr:col>
      <xdr:colOff>0</xdr:colOff>
      <xdr:row>181</xdr:row>
      <xdr:rowOff>190500</xdr:rowOff>
    </xdr:to>
    <xdr:sp>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868025" y="364426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180</xdr:row>
      <xdr:rowOff>57150</xdr:rowOff>
    </xdr:from>
    <xdr:to>
      <xdr:col>26</xdr:col>
      <xdr:colOff>0</xdr:colOff>
      <xdr:row>181</xdr:row>
      <xdr:rowOff>190500</xdr:rowOff>
    </xdr:to>
    <xdr:sp>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801475" y="364426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180</xdr:row>
      <xdr:rowOff>57150</xdr:rowOff>
    </xdr:from>
    <xdr:to>
      <xdr:col>28</xdr:col>
      <xdr:colOff>0</xdr:colOff>
      <xdr:row>181</xdr:row>
      <xdr:rowOff>190500</xdr:rowOff>
    </xdr:to>
    <xdr:sp>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734925" y="364426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188</xdr:row>
      <xdr:rowOff>57150</xdr:rowOff>
    </xdr:from>
    <xdr:to>
      <xdr:col>2</xdr:col>
      <xdr:colOff>0</xdr:colOff>
      <xdr:row>189</xdr:row>
      <xdr:rowOff>190500</xdr:rowOff>
    </xdr:to>
    <xdr:sp>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590550" y="38052375"/>
          <a:ext cx="666750" cy="247650"/>
        </a:xfrm>
        <a:prstGeom prst="triangle">
          <a:avLst>
            <a:gd name="adj" fmla="val 50000"/>
          </a:avLst>
        </a:prstGeom>
        <a:solidFill>
          <a:schemeClr val="bg1"/>
        </a:solidFill>
        <a:ln w="9525">
          <a:solidFill>
            <a:srgbClr val="000000"/>
          </a:solidFill>
          <a:miter lim="800000"/>
        </a:ln>
      </xdr:spPr>
    </xdr:sp>
    <xdr:clientData/>
  </xdr:twoCellAnchor>
  <xdr:twoCellAnchor>
    <xdr:from>
      <xdr:col>3</xdr:col>
      <xdr:colOff>0</xdr:colOff>
      <xdr:row>188</xdr:row>
      <xdr:rowOff>57150</xdr:rowOff>
    </xdr:from>
    <xdr:to>
      <xdr:col>4</xdr:col>
      <xdr:colOff>0</xdr:colOff>
      <xdr:row>189</xdr:row>
      <xdr:rowOff>190500</xdr:rowOff>
    </xdr:to>
    <xdr:sp>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695450" y="3805237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188</xdr:row>
      <xdr:rowOff>57150</xdr:rowOff>
    </xdr:from>
    <xdr:to>
      <xdr:col>6</xdr:col>
      <xdr:colOff>0</xdr:colOff>
      <xdr:row>189</xdr:row>
      <xdr:rowOff>190500</xdr:rowOff>
    </xdr:to>
    <xdr:sp>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628900" y="3805237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188</xdr:row>
      <xdr:rowOff>57150</xdr:rowOff>
    </xdr:from>
    <xdr:to>
      <xdr:col>8</xdr:col>
      <xdr:colOff>0</xdr:colOff>
      <xdr:row>189</xdr:row>
      <xdr:rowOff>190500</xdr:rowOff>
    </xdr:to>
    <xdr:sp>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562350" y="38052375"/>
          <a:ext cx="504825" cy="2476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188</xdr:row>
      <xdr:rowOff>57150</xdr:rowOff>
    </xdr:from>
    <xdr:to>
      <xdr:col>10</xdr:col>
      <xdr:colOff>0</xdr:colOff>
      <xdr:row>189</xdr:row>
      <xdr:rowOff>190500</xdr:rowOff>
    </xdr:to>
    <xdr:sp>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505325" y="3805237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188</xdr:row>
      <xdr:rowOff>57150</xdr:rowOff>
    </xdr:from>
    <xdr:to>
      <xdr:col>12</xdr:col>
      <xdr:colOff>0</xdr:colOff>
      <xdr:row>189</xdr:row>
      <xdr:rowOff>190500</xdr:rowOff>
    </xdr:to>
    <xdr:sp>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381625" y="3805237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188</xdr:row>
      <xdr:rowOff>57150</xdr:rowOff>
    </xdr:from>
    <xdr:to>
      <xdr:col>14</xdr:col>
      <xdr:colOff>0</xdr:colOff>
      <xdr:row>189</xdr:row>
      <xdr:rowOff>190500</xdr:rowOff>
    </xdr:to>
    <xdr:sp>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257925" y="38052375"/>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188</xdr:row>
      <xdr:rowOff>57150</xdr:rowOff>
    </xdr:from>
    <xdr:to>
      <xdr:col>16</xdr:col>
      <xdr:colOff>0</xdr:colOff>
      <xdr:row>189</xdr:row>
      <xdr:rowOff>190500</xdr:rowOff>
    </xdr:to>
    <xdr:sp>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19950" y="3805237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188</xdr:row>
      <xdr:rowOff>57150</xdr:rowOff>
    </xdr:from>
    <xdr:to>
      <xdr:col>18</xdr:col>
      <xdr:colOff>0</xdr:colOff>
      <xdr:row>189</xdr:row>
      <xdr:rowOff>190500</xdr:rowOff>
    </xdr:to>
    <xdr:sp>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096250" y="38052375"/>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188</xdr:row>
      <xdr:rowOff>57150</xdr:rowOff>
    </xdr:from>
    <xdr:to>
      <xdr:col>20</xdr:col>
      <xdr:colOff>0</xdr:colOff>
      <xdr:row>189</xdr:row>
      <xdr:rowOff>190500</xdr:rowOff>
    </xdr:to>
    <xdr:sp>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058275" y="3805237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188</xdr:row>
      <xdr:rowOff>57150</xdr:rowOff>
    </xdr:from>
    <xdr:to>
      <xdr:col>22</xdr:col>
      <xdr:colOff>0</xdr:colOff>
      <xdr:row>189</xdr:row>
      <xdr:rowOff>190500</xdr:rowOff>
    </xdr:to>
    <xdr:sp>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9934575" y="380523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188</xdr:row>
      <xdr:rowOff>57150</xdr:rowOff>
    </xdr:from>
    <xdr:to>
      <xdr:col>24</xdr:col>
      <xdr:colOff>0</xdr:colOff>
      <xdr:row>189</xdr:row>
      <xdr:rowOff>190500</xdr:rowOff>
    </xdr:to>
    <xdr:sp>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868025" y="380523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188</xdr:row>
      <xdr:rowOff>57150</xdr:rowOff>
    </xdr:from>
    <xdr:to>
      <xdr:col>26</xdr:col>
      <xdr:colOff>0</xdr:colOff>
      <xdr:row>189</xdr:row>
      <xdr:rowOff>190500</xdr:rowOff>
    </xdr:to>
    <xdr:sp>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801475" y="380523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188</xdr:row>
      <xdr:rowOff>57150</xdr:rowOff>
    </xdr:from>
    <xdr:to>
      <xdr:col>28</xdr:col>
      <xdr:colOff>0</xdr:colOff>
      <xdr:row>189</xdr:row>
      <xdr:rowOff>190500</xdr:rowOff>
    </xdr:to>
    <xdr:sp>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734925" y="3805237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188</xdr:row>
      <xdr:rowOff>57150</xdr:rowOff>
    </xdr:from>
    <xdr:to>
      <xdr:col>18</xdr:col>
      <xdr:colOff>0</xdr:colOff>
      <xdr:row>189</xdr:row>
      <xdr:rowOff>190500</xdr:rowOff>
    </xdr:to>
    <xdr:sp>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096250" y="38052375"/>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188</xdr:row>
      <xdr:rowOff>57150</xdr:rowOff>
    </xdr:from>
    <xdr:to>
      <xdr:col>20</xdr:col>
      <xdr:colOff>0</xdr:colOff>
      <xdr:row>189</xdr:row>
      <xdr:rowOff>190500</xdr:rowOff>
    </xdr:to>
    <xdr:sp>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058275" y="3805237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188</xdr:row>
      <xdr:rowOff>57150</xdr:rowOff>
    </xdr:from>
    <xdr:to>
      <xdr:col>22</xdr:col>
      <xdr:colOff>0</xdr:colOff>
      <xdr:row>189</xdr:row>
      <xdr:rowOff>190500</xdr:rowOff>
    </xdr:to>
    <xdr:sp>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9934575" y="3805237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188</xdr:row>
      <xdr:rowOff>57150</xdr:rowOff>
    </xdr:from>
    <xdr:to>
      <xdr:col>24</xdr:col>
      <xdr:colOff>0</xdr:colOff>
      <xdr:row>189</xdr:row>
      <xdr:rowOff>190500</xdr:rowOff>
    </xdr:to>
    <xdr:sp>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868025" y="3805237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188</xdr:row>
      <xdr:rowOff>57150</xdr:rowOff>
    </xdr:from>
    <xdr:to>
      <xdr:col>26</xdr:col>
      <xdr:colOff>0</xdr:colOff>
      <xdr:row>189</xdr:row>
      <xdr:rowOff>190500</xdr:rowOff>
    </xdr:to>
    <xdr:sp>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801475" y="3805237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188</xdr:row>
      <xdr:rowOff>57150</xdr:rowOff>
    </xdr:from>
    <xdr:to>
      <xdr:col>28</xdr:col>
      <xdr:colOff>0</xdr:colOff>
      <xdr:row>189</xdr:row>
      <xdr:rowOff>190500</xdr:rowOff>
    </xdr:to>
    <xdr:sp>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734925" y="38052375"/>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188</xdr:row>
      <xdr:rowOff>57150</xdr:rowOff>
    </xdr:from>
    <xdr:to>
      <xdr:col>16</xdr:col>
      <xdr:colOff>0</xdr:colOff>
      <xdr:row>189</xdr:row>
      <xdr:rowOff>190500</xdr:rowOff>
    </xdr:to>
    <xdr:sp>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19950" y="3805237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188</xdr:row>
      <xdr:rowOff>57150</xdr:rowOff>
    </xdr:from>
    <xdr:to>
      <xdr:col>18</xdr:col>
      <xdr:colOff>0</xdr:colOff>
      <xdr:row>189</xdr:row>
      <xdr:rowOff>190500</xdr:rowOff>
    </xdr:to>
    <xdr:sp>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096250" y="38052375"/>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188</xdr:row>
      <xdr:rowOff>57150</xdr:rowOff>
    </xdr:from>
    <xdr:to>
      <xdr:col>20</xdr:col>
      <xdr:colOff>0</xdr:colOff>
      <xdr:row>189</xdr:row>
      <xdr:rowOff>190500</xdr:rowOff>
    </xdr:to>
    <xdr:sp>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058275" y="38052375"/>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188</xdr:row>
      <xdr:rowOff>57150</xdr:rowOff>
    </xdr:from>
    <xdr:to>
      <xdr:col>22</xdr:col>
      <xdr:colOff>0</xdr:colOff>
      <xdr:row>189</xdr:row>
      <xdr:rowOff>190500</xdr:rowOff>
    </xdr:to>
    <xdr:sp>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9934575" y="380523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188</xdr:row>
      <xdr:rowOff>57150</xdr:rowOff>
    </xdr:from>
    <xdr:to>
      <xdr:col>24</xdr:col>
      <xdr:colOff>0</xdr:colOff>
      <xdr:row>189</xdr:row>
      <xdr:rowOff>190500</xdr:rowOff>
    </xdr:to>
    <xdr:sp>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868025" y="38052375"/>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25</xdr:col>
      <xdr:colOff>0</xdr:colOff>
      <xdr:row>188</xdr:row>
      <xdr:rowOff>57150</xdr:rowOff>
    </xdr:from>
    <xdr:to>
      <xdr:col>26</xdr:col>
      <xdr:colOff>0</xdr:colOff>
      <xdr:row>189</xdr:row>
      <xdr:rowOff>190500</xdr:rowOff>
    </xdr:to>
    <xdr:sp>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801475" y="3805237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188</xdr:row>
      <xdr:rowOff>57150</xdr:rowOff>
    </xdr:from>
    <xdr:to>
      <xdr:col>28</xdr:col>
      <xdr:colOff>0</xdr:colOff>
      <xdr:row>189</xdr:row>
      <xdr:rowOff>190500</xdr:rowOff>
    </xdr:to>
    <xdr:sp>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734925" y="38052375"/>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xdr:col>
      <xdr:colOff>0</xdr:colOff>
      <xdr:row>196</xdr:row>
      <xdr:rowOff>57150</xdr:rowOff>
    </xdr:from>
    <xdr:to>
      <xdr:col>2</xdr:col>
      <xdr:colOff>0</xdr:colOff>
      <xdr:row>197</xdr:row>
      <xdr:rowOff>190500</xdr:rowOff>
    </xdr:to>
    <xdr:sp>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590550" y="39833550"/>
          <a:ext cx="6667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196</xdr:row>
      <xdr:rowOff>57150</xdr:rowOff>
    </xdr:from>
    <xdr:to>
      <xdr:col>4</xdr:col>
      <xdr:colOff>0</xdr:colOff>
      <xdr:row>197</xdr:row>
      <xdr:rowOff>190500</xdr:rowOff>
    </xdr:to>
    <xdr:sp>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695450" y="398335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5</xdr:col>
      <xdr:colOff>0</xdr:colOff>
      <xdr:row>196</xdr:row>
      <xdr:rowOff>57150</xdr:rowOff>
    </xdr:from>
    <xdr:to>
      <xdr:col>6</xdr:col>
      <xdr:colOff>0</xdr:colOff>
      <xdr:row>197</xdr:row>
      <xdr:rowOff>190500</xdr:rowOff>
    </xdr:to>
    <xdr:sp>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628900" y="398335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7</xdr:col>
      <xdr:colOff>0</xdr:colOff>
      <xdr:row>196</xdr:row>
      <xdr:rowOff>57150</xdr:rowOff>
    </xdr:from>
    <xdr:to>
      <xdr:col>8</xdr:col>
      <xdr:colOff>0</xdr:colOff>
      <xdr:row>197</xdr:row>
      <xdr:rowOff>190500</xdr:rowOff>
    </xdr:to>
    <xdr:sp>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562350" y="39833550"/>
          <a:ext cx="504825" cy="247650"/>
        </a:xfrm>
        <a:prstGeom prst="triangle">
          <a:avLst>
            <a:gd name="adj" fmla="val 50000"/>
          </a:avLst>
        </a:prstGeom>
        <a:solidFill>
          <a:srgbClr val="FFFFFF"/>
        </a:solidFill>
        <a:ln w="9525">
          <a:solidFill>
            <a:srgbClr val="000000"/>
          </a:solidFill>
          <a:miter lim="800000"/>
        </a:ln>
      </xdr:spPr>
    </xdr:sp>
    <xdr:clientData/>
  </xdr:twoCellAnchor>
  <xdr:twoCellAnchor>
    <xdr:from>
      <xdr:col>9</xdr:col>
      <xdr:colOff>0</xdr:colOff>
      <xdr:row>196</xdr:row>
      <xdr:rowOff>57150</xdr:rowOff>
    </xdr:from>
    <xdr:to>
      <xdr:col>10</xdr:col>
      <xdr:colOff>0</xdr:colOff>
      <xdr:row>197</xdr:row>
      <xdr:rowOff>190500</xdr:rowOff>
    </xdr:to>
    <xdr:sp>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505325" y="398335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11</xdr:col>
      <xdr:colOff>0</xdr:colOff>
      <xdr:row>196</xdr:row>
      <xdr:rowOff>57150</xdr:rowOff>
    </xdr:from>
    <xdr:to>
      <xdr:col>12</xdr:col>
      <xdr:colOff>0</xdr:colOff>
      <xdr:row>197</xdr:row>
      <xdr:rowOff>190500</xdr:rowOff>
    </xdr:to>
    <xdr:sp>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381625" y="398335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13</xdr:col>
      <xdr:colOff>0</xdr:colOff>
      <xdr:row>196</xdr:row>
      <xdr:rowOff>57150</xdr:rowOff>
    </xdr:from>
    <xdr:to>
      <xdr:col>14</xdr:col>
      <xdr:colOff>0</xdr:colOff>
      <xdr:row>197</xdr:row>
      <xdr:rowOff>190500</xdr:rowOff>
    </xdr:to>
    <xdr:sp>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257925" y="3983355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196</xdr:row>
      <xdr:rowOff>57150</xdr:rowOff>
    </xdr:from>
    <xdr:to>
      <xdr:col>16</xdr:col>
      <xdr:colOff>0</xdr:colOff>
      <xdr:row>197</xdr:row>
      <xdr:rowOff>190500</xdr:rowOff>
    </xdr:to>
    <xdr:sp>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19950" y="398335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196</xdr:row>
      <xdr:rowOff>57150</xdr:rowOff>
    </xdr:from>
    <xdr:to>
      <xdr:col>18</xdr:col>
      <xdr:colOff>0</xdr:colOff>
      <xdr:row>197</xdr:row>
      <xdr:rowOff>190500</xdr:rowOff>
    </xdr:to>
    <xdr:sp>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096250" y="3983355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196</xdr:row>
      <xdr:rowOff>57150</xdr:rowOff>
    </xdr:from>
    <xdr:to>
      <xdr:col>20</xdr:col>
      <xdr:colOff>0</xdr:colOff>
      <xdr:row>197</xdr:row>
      <xdr:rowOff>190500</xdr:rowOff>
    </xdr:to>
    <xdr:sp>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058275" y="398335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196</xdr:row>
      <xdr:rowOff>57150</xdr:rowOff>
    </xdr:from>
    <xdr:to>
      <xdr:col>22</xdr:col>
      <xdr:colOff>0</xdr:colOff>
      <xdr:row>197</xdr:row>
      <xdr:rowOff>190500</xdr:rowOff>
    </xdr:to>
    <xdr:sp>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9934575" y="398335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196</xdr:row>
      <xdr:rowOff>57150</xdr:rowOff>
    </xdr:from>
    <xdr:to>
      <xdr:col>24</xdr:col>
      <xdr:colOff>0</xdr:colOff>
      <xdr:row>197</xdr:row>
      <xdr:rowOff>190500</xdr:rowOff>
    </xdr:to>
    <xdr:sp>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868025" y="398335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196</xdr:row>
      <xdr:rowOff>57150</xdr:rowOff>
    </xdr:from>
    <xdr:to>
      <xdr:col>26</xdr:col>
      <xdr:colOff>0</xdr:colOff>
      <xdr:row>197</xdr:row>
      <xdr:rowOff>190500</xdr:rowOff>
    </xdr:to>
    <xdr:sp>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801475" y="398335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196</xdr:row>
      <xdr:rowOff>57150</xdr:rowOff>
    </xdr:from>
    <xdr:to>
      <xdr:col>28</xdr:col>
      <xdr:colOff>0</xdr:colOff>
      <xdr:row>197</xdr:row>
      <xdr:rowOff>190500</xdr:rowOff>
    </xdr:to>
    <xdr:sp>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734925" y="398335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196</xdr:row>
      <xdr:rowOff>57150</xdr:rowOff>
    </xdr:from>
    <xdr:to>
      <xdr:col>18</xdr:col>
      <xdr:colOff>0</xdr:colOff>
      <xdr:row>197</xdr:row>
      <xdr:rowOff>190500</xdr:rowOff>
    </xdr:to>
    <xdr:sp>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096250" y="39833550"/>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196</xdr:row>
      <xdr:rowOff>57150</xdr:rowOff>
    </xdr:from>
    <xdr:to>
      <xdr:col>20</xdr:col>
      <xdr:colOff>0</xdr:colOff>
      <xdr:row>197</xdr:row>
      <xdr:rowOff>190500</xdr:rowOff>
    </xdr:to>
    <xdr:sp>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058275" y="398335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196</xdr:row>
      <xdr:rowOff>57150</xdr:rowOff>
    </xdr:from>
    <xdr:to>
      <xdr:col>22</xdr:col>
      <xdr:colOff>0</xdr:colOff>
      <xdr:row>197</xdr:row>
      <xdr:rowOff>190500</xdr:rowOff>
    </xdr:to>
    <xdr:sp>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9934575" y="398335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196</xdr:row>
      <xdr:rowOff>57150</xdr:rowOff>
    </xdr:from>
    <xdr:to>
      <xdr:col>24</xdr:col>
      <xdr:colOff>0</xdr:colOff>
      <xdr:row>197</xdr:row>
      <xdr:rowOff>190500</xdr:rowOff>
    </xdr:to>
    <xdr:sp>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868025" y="398335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196</xdr:row>
      <xdr:rowOff>57150</xdr:rowOff>
    </xdr:from>
    <xdr:to>
      <xdr:col>26</xdr:col>
      <xdr:colOff>0</xdr:colOff>
      <xdr:row>197</xdr:row>
      <xdr:rowOff>190500</xdr:rowOff>
    </xdr:to>
    <xdr:sp>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801475" y="3983355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196</xdr:row>
      <xdr:rowOff>57150</xdr:rowOff>
    </xdr:from>
    <xdr:to>
      <xdr:col>28</xdr:col>
      <xdr:colOff>0</xdr:colOff>
      <xdr:row>197</xdr:row>
      <xdr:rowOff>190500</xdr:rowOff>
    </xdr:to>
    <xdr:sp>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734925" y="3983355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196</xdr:row>
      <xdr:rowOff>57150</xdr:rowOff>
    </xdr:from>
    <xdr:to>
      <xdr:col>16</xdr:col>
      <xdr:colOff>0</xdr:colOff>
      <xdr:row>197</xdr:row>
      <xdr:rowOff>190500</xdr:rowOff>
    </xdr:to>
    <xdr:sp>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19950" y="3983355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196</xdr:row>
      <xdr:rowOff>57150</xdr:rowOff>
    </xdr:from>
    <xdr:to>
      <xdr:col>18</xdr:col>
      <xdr:colOff>0</xdr:colOff>
      <xdr:row>197</xdr:row>
      <xdr:rowOff>190500</xdr:rowOff>
    </xdr:to>
    <xdr:sp>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096250" y="3983355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196</xdr:row>
      <xdr:rowOff>57150</xdr:rowOff>
    </xdr:from>
    <xdr:to>
      <xdr:col>20</xdr:col>
      <xdr:colOff>0</xdr:colOff>
      <xdr:row>197</xdr:row>
      <xdr:rowOff>190500</xdr:rowOff>
    </xdr:to>
    <xdr:sp>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058275" y="398335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196</xdr:row>
      <xdr:rowOff>57150</xdr:rowOff>
    </xdr:from>
    <xdr:to>
      <xdr:col>22</xdr:col>
      <xdr:colOff>0</xdr:colOff>
      <xdr:row>197</xdr:row>
      <xdr:rowOff>190500</xdr:rowOff>
    </xdr:to>
    <xdr:sp>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9934575" y="398335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196</xdr:row>
      <xdr:rowOff>57150</xdr:rowOff>
    </xdr:from>
    <xdr:to>
      <xdr:col>24</xdr:col>
      <xdr:colOff>0</xdr:colOff>
      <xdr:row>197</xdr:row>
      <xdr:rowOff>190500</xdr:rowOff>
    </xdr:to>
    <xdr:sp>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868025" y="398335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196</xdr:row>
      <xdr:rowOff>57150</xdr:rowOff>
    </xdr:from>
    <xdr:to>
      <xdr:col>26</xdr:col>
      <xdr:colOff>0</xdr:colOff>
      <xdr:row>197</xdr:row>
      <xdr:rowOff>190500</xdr:rowOff>
    </xdr:to>
    <xdr:sp>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801475" y="3983355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27</xdr:col>
      <xdr:colOff>0</xdr:colOff>
      <xdr:row>196</xdr:row>
      <xdr:rowOff>57150</xdr:rowOff>
    </xdr:from>
    <xdr:to>
      <xdr:col>28</xdr:col>
      <xdr:colOff>0</xdr:colOff>
      <xdr:row>197</xdr:row>
      <xdr:rowOff>190500</xdr:rowOff>
    </xdr:to>
    <xdr:sp>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734925" y="3983355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204</xdr:row>
      <xdr:rowOff>57150</xdr:rowOff>
    </xdr:from>
    <xdr:to>
      <xdr:col>2</xdr:col>
      <xdr:colOff>0</xdr:colOff>
      <xdr:row>205</xdr:row>
      <xdr:rowOff>190500</xdr:rowOff>
    </xdr:to>
    <xdr:sp>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590550" y="41452800"/>
          <a:ext cx="6667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204</xdr:row>
      <xdr:rowOff>57150</xdr:rowOff>
    </xdr:from>
    <xdr:to>
      <xdr:col>4</xdr:col>
      <xdr:colOff>0</xdr:colOff>
      <xdr:row>205</xdr:row>
      <xdr:rowOff>190500</xdr:rowOff>
    </xdr:to>
    <xdr:sp>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695450" y="414528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204</xdr:row>
      <xdr:rowOff>57150</xdr:rowOff>
    </xdr:from>
    <xdr:to>
      <xdr:col>6</xdr:col>
      <xdr:colOff>0</xdr:colOff>
      <xdr:row>205</xdr:row>
      <xdr:rowOff>190500</xdr:rowOff>
    </xdr:to>
    <xdr:sp>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628900" y="414528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204</xdr:row>
      <xdr:rowOff>57150</xdr:rowOff>
    </xdr:from>
    <xdr:to>
      <xdr:col>8</xdr:col>
      <xdr:colOff>0</xdr:colOff>
      <xdr:row>205</xdr:row>
      <xdr:rowOff>190500</xdr:rowOff>
    </xdr:to>
    <xdr:sp>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562350" y="41452800"/>
          <a:ext cx="504825" cy="247650"/>
        </a:xfrm>
        <a:prstGeom prst="triangle">
          <a:avLst>
            <a:gd name="adj" fmla="val 50000"/>
          </a:avLst>
        </a:prstGeom>
        <a:solidFill>
          <a:srgbClr val="FFFFFF"/>
        </a:solidFill>
        <a:ln w="9525">
          <a:solidFill>
            <a:srgbClr val="000000"/>
          </a:solidFill>
          <a:miter lim="800000"/>
        </a:ln>
      </xdr:spPr>
    </xdr:sp>
    <xdr:clientData/>
  </xdr:twoCellAnchor>
  <xdr:twoCellAnchor>
    <xdr:from>
      <xdr:col>9</xdr:col>
      <xdr:colOff>0</xdr:colOff>
      <xdr:row>204</xdr:row>
      <xdr:rowOff>57150</xdr:rowOff>
    </xdr:from>
    <xdr:to>
      <xdr:col>10</xdr:col>
      <xdr:colOff>0</xdr:colOff>
      <xdr:row>205</xdr:row>
      <xdr:rowOff>190500</xdr:rowOff>
    </xdr:to>
    <xdr:sp>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505325" y="414528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204</xdr:row>
      <xdr:rowOff>57150</xdr:rowOff>
    </xdr:from>
    <xdr:to>
      <xdr:col>12</xdr:col>
      <xdr:colOff>0</xdr:colOff>
      <xdr:row>205</xdr:row>
      <xdr:rowOff>190500</xdr:rowOff>
    </xdr:to>
    <xdr:sp>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381625" y="414528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204</xdr:row>
      <xdr:rowOff>57150</xdr:rowOff>
    </xdr:from>
    <xdr:to>
      <xdr:col>14</xdr:col>
      <xdr:colOff>0</xdr:colOff>
      <xdr:row>205</xdr:row>
      <xdr:rowOff>190500</xdr:rowOff>
    </xdr:to>
    <xdr:sp>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257925" y="41452800"/>
          <a:ext cx="523875" cy="247650"/>
        </a:xfrm>
        <a:prstGeom prst="triangle">
          <a:avLst>
            <a:gd name="adj" fmla="val 50000"/>
          </a:avLst>
        </a:prstGeom>
        <a:solidFill>
          <a:schemeClr val="bg1"/>
        </a:solidFill>
        <a:ln w="9525">
          <a:solidFill>
            <a:srgbClr val="000000"/>
          </a:solidFill>
          <a:miter lim="800000"/>
        </a:ln>
      </xdr:spPr>
    </xdr:sp>
    <xdr:clientData/>
  </xdr:twoCellAnchor>
  <xdr:twoCellAnchor>
    <xdr:from>
      <xdr:col>15</xdr:col>
      <xdr:colOff>0</xdr:colOff>
      <xdr:row>204</xdr:row>
      <xdr:rowOff>57150</xdr:rowOff>
    </xdr:from>
    <xdr:to>
      <xdr:col>16</xdr:col>
      <xdr:colOff>0</xdr:colOff>
      <xdr:row>205</xdr:row>
      <xdr:rowOff>190500</xdr:rowOff>
    </xdr:to>
    <xdr:sp>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19950" y="414528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204</xdr:row>
      <xdr:rowOff>57150</xdr:rowOff>
    </xdr:from>
    <xdr:to>
      <xdr:col>18</xdr:col>
      <xdr:colOff>0</xdr:colOff>
      <xdr:row>205</xdr:row>
      <xdr:rowOff>190500</xdr:rowOff>
    </xdr:to>
    <xdr:sp>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096250" y="4145280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204</xdr:row>
      <xdr:rowOff>57150</xdr:rowOff>
    </xdr:from>
    <xdr:to>
      <xdr:col>20</xdr:col>
      <xdr:colOff>0</xdr:colOff>
      <xdr:row>205</xdr:row>
      <xdr:rowOff>190500</xdr:rowOff>
    </xdr:to>
    <xdr:sp>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058275" y="414528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204</xdr:row>
      <xdr:rowOff>57150</xdr:rowOff>
    </xdr:from>
    <xdr:to>
      <xdr:col>22</xdr:col>
      <xdr:colOff>0</xdr:colOff>
      <xdr:row>205</xdr:row>
      <xdr:rowOff>190500</xdr:rowOff>
    </xdr:to>
    <xdr:sp>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9934575" y="414528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204</xdr:row>
      <xdr:rowOff>57150</xdr:rowOff>
    </xdr:from>
    <xdr:to>
      <xdr:col>24</xdr:col>
      <xdr:colOff>0</xdr:colOff>
      <xdr:row>205</xdr:row>
      <xdr:rowOff>190500</xdr:rowOff>
    </xdr:to>
    <xdr:sp>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868025" y="414528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204</xdr:row>
      <xdr:rowOff>57150</xdr:rowOff>
    </xdr:from>
    <xdr:to>
      <xdr:col>26</xdr:col>
      <xdr:colOff>0</xdr:colOff>
      <xdr:row>205</xdr:row>
      <xdr:rowOff>190500</xdr:rowOff>
    </xdr:to>
    <xdr:sp>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801475" y="414528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204</xdr:row>
      <xdr:rowOff>57150</xdr:rowOff>
    </xdr:from>
    <xdr:to>
      <xdr:col>28</xdr:col>
      <xdr:colOff>0</xdr:colOff>
      <xdr:row>205</xdr:row>
      <xdr:rowOff>190500</xdr:rowOff>
    </xdr:to>
    <xdr:sp>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734925" y="414528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204</xdr:row>
      <xdr:rowOff>57150</xdr:rowOff>
    </xdr:from>
    <xdr:to>
      <xdr:col>18</xdr:col>
      <xdr:colOff>0</xdr:colOff>
      <xdr:row>205</xdr:row>
      <xdr:rowOff>190500</xdr:rowOff>
    </xdr:to>
    <xdr:sp>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096250" y="41452800"/>
          <a:ext cx="523875" cy="2476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204</xdr:row>
      <xdr:rowOff>57150</xdr:rowOff>
    </xdr:from>
    <xdr:to>
      <xdr:col>20</xdr:col>
      <xdr:colOff>0</xdr:colOff>
      <xdr:row>205</xdr:row>
      <xdr:rowOff>190500</xdr:rowOff>
    </xdr:to>
    <xdr:sp>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058275" y="414528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204</xdr:row>
      <xdr:rowOff>57150</xdr:rowOff>
    </xdr:from>
    <xdr:to>
      <xdr:col>22</xdr:col>
      <xdr:colOff>0</xdr:colOff>
      <xdr:row>205</xdr:row>
      <xdr:rowOff>190500</xdr:rowOff>
    </xdr:to>
    <xdr:sp>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9934575" y="414528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204</xdr:row>
      <xdr:rowOff>57150</xdr:rowOff>
    </xdr:from>
    <xdr:to>
      <xdr:col>24</xdr:col>
      <xdr:colOff>0</xdr:colOff>
      <xdr:row>205</xdr:row>
      <xdr:rowOff>190500</xdr:rowOff>
    </xdr:to>
    <xdr:sp>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868025" y="414528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204</xdr:row>
      <xdr:rowOff>57150</xdr:rowOff>
    </xdr:from>
    <xdr:to>
      <xdr:col>26</xdr:col>
      <xdr:colOff>0</xdr:colOff>
      <xdr:row>205</xdr:row>
      <xdr:rowOff>190500</xdr:rowOff>
    </xdr:to>
    <xdr:sp>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801475" y="41452800"/>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204</xdr:row>
      <xdr:rowOff>57150</xdr:rowOff>
    </xdr:from>
    <xdr:to>
      <xdr:col>28</xdr:col>
      <xdr:colOff>0</xdr:colOff>
      <xdr:row>205</xdr:row>
      <xdr:rowOff>190500</xdr:rowOff>
    </xdr:to>
    <xdr:sp>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734925" y="41452800"/>
          <a:ext cx="438150" cy="2476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204</xdr:row>
      <xdr:rowOff>57150</xdr:rowOff>
    </xdr:from>
    <xdr:to>
      <xdr:col>16</xdr:col>
      <xdr:colOff>0</xdr:colOff>
      <xdr:row>205</xdr:row>
      <xdr:rowOff>190500</xdr:rowOff>
    </xdr:to>
    <xdr:sp>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19950" y="414528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17</xdr:col>
      <xdr:colOff>0</xdr:colOff>
      <xdr:row>204</xdr:row>
      <xdr:rowOff>57150</xdr:rowOff>
    </xdr:from>
    <xdr:to>
      <xdr:col>18</xdr:col>
      <xdr:colOff>0</xdr:colOff>
      <xdr:row>205</xdr:row>
      <xdr:rowOff>190500</xdr:rowOff>
    </xdr:to>
    <xdr:sp>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096250" y="41452800"/>
          <a:ext cx="523875" cy="2476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204</xdr:row>
      <xdr:rowOff>57150</xdr:rowOff>
    </xdr:from>
    <xdr:to>
      <xdr:col>20</xdr:col>
      <xdr:colOff>0</xdr:colOff>
      <xdr:row>205</xdr:row>
      <xdr:rowOff>190500</xdr:rowOff>
    </xdr:to>
    <xdr:sp>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058275" y="41452800"/>
          <a:ext cx="438150" cy="2476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204</xdr:row>
      <xdr:rowOff>57150</xdr:rowOff>
    </xdr:from>
    <xdr:to>
      <xdr:col>22</xdr:col>
      <xdr:colOff>0</xdr:colOff>
      <xdr:row>205</xdr:row>
      <xdr:rowOff>190500</xdr:rowOff>
    </xdr:to>
    <xdr:sp>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9934575" y="41452800"/>
          <a:ext cx="495300" cy="2476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204</xdr:row>
      <xdr:rowOff>57150</xdr:rowOff>
    </xdr:from>
    <xdr:to>
      <xdr:col>24</xdr:col>
      <xdr:colOff>0</xdr:colOff>
      <xdr:row>205</xdr:row>
      <xdr:rowOff>190500</xdr:rowOff>
    </xdr:to>
    <xdr:sp>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868025" y="414528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204</xdr:row>
      <xdr:rowOff>57150</xdr:rowOff>
    </xdr:from>
    <xdr:to>
      <xdr:col>26</xdr:col>
      <xdr:colOff>0</xdr:colOff>
      <xdr:row>205</xdr:row>
      <xdr:rowOff>190500</xdr:rowOff>
    </xdr:to>
    <xdr:sp>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801475" y="4145280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204</xdr:row>
      <xdr:rowOff>57150</xdr:rowOff>
    </xdr:from>
    <xdr:to>
      <xdr:col>28</xdr:col>
      <xdr:colOff>0</xdr:colOff>
      <xdr:row>205</xdr:row>
      <xdr:rowOff>190500</xdr:rowOff>
    </xdr:to>
    <xdr:sp>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734925" y="41452800"/>
          <a:ext cx="43815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212</xdr:row>
      <xdr:rowOff>63500</xdr:rowOff>
    </xdr:from>
    <xdr:to>
      <xdr:col>2</xdr:col>
      <xdr:colOff>0</xdr:colOff>
      <xdr:row>213</xdr:row>
      <xdr:rowOff>196850</xdr:rowOff>
    </xdr:to>
    <xdr:sp>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590550" y="43272075"/>
          <a:ext cx="6667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212</xdr:row>
      <xdr:rowOff>69850</xdr:rowOff>
    </xdr:from>
    <xdr:to>
      <xdr:col>4</xdr:col>
      <xdr:colOff>0</xdr:colOff>
      <xdr:row>213</xdr:row>
      <xdr:rowOff>203200</xdr:rowOff>
    </xdr:to>
    <xdr:sp>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695450" y="4327207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212</xdr:row>
      <xdr:rowOff>57150</xdr:rowOff>
    </xdr:from>
    <xdr:to>
      <xdr:col>6</xdr:col>
      <xdr:colOff>0</xdr:colOff>
      <xdr:row>213</xdr:row>
      <xdr:rowOff>190500</xdr:rowOff>
    </xdr:to>
    <xdr:sp>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628900" y="4326255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212</xdr:row>
      <xdr:rowOff>57150</xdr:rowOff>
    </xdr:from>
    <xdr:to>
      <xdr:col>8</xdr:col>
      <xdr:colOff>0</xdr:colOff>
      <xdr:row>213</xdr:row>
      <xdr:rowOff>190500</xdr:rowOff>
    </xdr:to>
    <xdr:sp>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562350" y="43262550"/>
          <a:ext cx="504825" cy="2857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212</xdr:row>
      <xdr:rowOff>57150</xdr:rowOff>
    </xdr:from>
    <xdr:to>
      <xdr:col>10</xdr:col>
      <xdr:colOff>0</xdr:colOff>
      <xdr:row>213</xdr:row>
      <xdr:rowOff>190500</xdr:rowOff>
    </xdr:to>
    <xdr:sp>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505325" y="432625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212</xdr:row>
      <xdr:rowOff>57150</xdr:rowOff>
    </xdr:from>
    <xdr:to>
      <xdr:col>12</xdr:col>
      <xdr:colOff>0</xdr:colOff>
      <xdr:row>213</xdr:row>
      <xdr:rowOff>190500</xdr:rowOff>
    </xdr:to>
    <xdr:sp>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381625" y="43262550"/>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212</xdr:row>
      <xdr:rowOff>57150</xdr:rowOff>
    </xdr:from>
    <xdr:to>
      <xdr:col>14</xdr:col>
      <xdr:colOff>0</xdr:colOff>
      <xdr:row>213</xdr:row>
      <xdr:rowOff>190500</xdr:rowOff>
    </xdr:to>
    <xdr:sp>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257925" y="4326255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212</xdr:row>
      <xdr:rowOff>57150</xdr:rowOff>
    </xdr:from>
    <xdr:to>
      <xdr:col>16</xdr:col>
      <xdr:colOff>0</xdr:colOff>
      <xdr:row>213</xdr:row>
      <xdr:rowOff>190500</xdr:rowOff>
    </xdr:to>
    <xdr:sp>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19950" y="4326255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212</xdr:row>
      <xdr:rowOff>57150</xdr:rowOff>
    </xdr:from>
    <xdr:to>
      <xdr:col>16</xdr:col>
      <xdr:colOff>0</xdr:colOff>
      <xdr:row>213</xdr:row>
      <xdr:rowOff>190500</xdr:rowOff>
    </xdr:to>
    <xdr:sp>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19950" y="432625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4943475" y="27432000"/>
          <a:ext cx="228600" cy="152400"/>
          <a:chOff x="5475762" y="47760700"/>
          <a:chExt cx="314325" cy="230209"/>
        </a:xfrm>
      </xdr:grpSpPr>
      <xdr:cxnSp>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rrowheads="1" noChangeAspect="1"/>
        </xdr:cNvPicPr>
      </xdr:nvPicPr>
      <xdr:blipFill>
        <a:blip r:embed="rId2">
          <a:extLst>
            <a:ext uri="{28A0092B-C50C-407E-A947-70E740481C1C}">
              <a14:useLocalDpi xmlns:a14="http://schemas.microsoft.com/office/drawing/2010/main"/>
            </a:ext>
          </a:extLst>
        </a:blip>
        <a:stretch>
          <a:fillRect/>
        </a:stretch>
      </xdr:blipFill>
      <xdr:spPr bwMode="auto">
        <a:xfrm>
          <a:off x="11363325" y="10563225"/>
          <a:ext cx="0" cy="7810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801475" y="2664142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132</xdr:row>
      <xdr:rowOff>57150</xdr:rowOff>
    </xdr:from>
    <xdr:to>
      <xdr:col>26</xdr:col>
      <xdr:colOff>0</xdr:colOff>
      <xdr:row>133</xdr:row>
      <xdr:rowOff>190500</xdr:rowOff>
    </xdr:to>
    <xdr:sp>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801475" y="26641425"/>
          <a:ext cx="495300" cy="2476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132</xdr:row>
      <xdr:rowOff>57150</xdr:rowOff>
    </xdr:from>
    <xdr:to>
      <xdr:col>26</xdr:col>
      <xdr:colOff>0</xdr:colOff>
      <xdr:row>133</xdr:row>
      <xdr:rowOff>190500</xdr:rowOff>
    </xdr:to>
    <xdr:sp>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801475" y="26641425"/>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140</xdr:row>
      <xdr:rowOff>57150</xdr:rowOff>
    </xdr:from>
    <xdr:to>
      <xdr:col>4</xdr:col>
      <xdr:colOff>0</xdr:colOff>
      <xdr:row>141</xdr:row>
      <xdr:rowOff>190500</xdr:rowOff>
    </xdr:to>
    <xdr:sp>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695450" y="28251150"/>
          <a:ext cx="495300" cy="2476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220</xdr:row>
      <xdr:rowOff>57150</xdr:rowOff>
    </xdr:from>
    <xdr:to>
      <xdr:col>2</xdr:col>
      <xdr:colOff>0</xdr:colOff>
      <xdr:row>221</xdr:row>
      <xdr:rowOff>190500</xdr:rowOff>
    </xdr:to>
    <xdr:sp>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590550" y="45186600"/>
          <a:ext cx="6667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220</xdr:row>
      <xdr:rowOff>57150</xdr:rowOff>
    </xdr:from>
    <xdr:to>
      <xdr:col>4</xdr:col>
      <xdr:colOff>0</xdr:colOff>
      <xdr:row>221</xdr:row>
      <xdr:rowOff>190500</xdr:rowOff>
    </xdr:to>
    <xdr:sp>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695450" y="4518660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220</xdr:row>
      <xdr:rowOff>57150</xdr:rowOff>
    </xdr:from>
    <xdr:to>
      <xdr:col>6</xdr:col>
      <xdr:colOff>0</xdr:colOff>
      <xdr:row>221</xdr:row>
      <xdr:rowOff>190500</xdr:rowOff>
    </xdr:to>
    <xdr:sp>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628900" y="4518660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220</xdr:row>
      <xdr:rowOff>57150</xdr:rowOff>
    </xdr:from>
    <xdr:to>
      <xdr:col>8</xdr:col>
      <xdr:colOff>0</xdr:colOff>
      <xdr:row>221</xdr:row>
      <xdr:rowOff>190500</xdr:rowOff>
    </xdr:to>
    <xdr:sp>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562350" y="45186600"/>
          <a:ext cx="504825" cy="2857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220</xdr:row>
      <xdr:rowOff>57150</xdr:rowOff>
    </xdr:from>
    <xdr:to>
      <xdr:col>10</xdr:col>
      <xdr:colOff>0</xdr:colOff>
      <xdr:row>221</xdr:row>
      <xdr:rowOff>190500</xdr:rowOff>
    </xdr:to>
    <xdr:sp>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505325" y="4518660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220</xdr:row>
      <xdr:rowOff>57150</xdr:rowOff>
    </xdr:from>
    <xdr:to>
      <xdr:col>12</xdr:col>
      <xdr:colOff>0</xdr:colOff>
      <xdr:row>221</xdr:row>
      <xdr:rowOff>190500</xdr:rowOff>
    </xdr:to>
    <xdr:sp>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381625" y="45186600"/>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220</xdr:row>
      <xdr:rowOff>57150</xdr:rowOff>
    </xdr:from>
    <xdr:to>
      <xdr:col>14</xdr:col>
      <xdr:colOff>0</xdr:colOff>
      <xdr:row>221</xdr:row>
      <xdr:rowOff>190500</xdr:rowOff>
    </xdr:to>
    <xdr:sp>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257925" y="4518660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220</xdr:row>
      <xdr:rowOff>57150</xdr:rowOff>
    </xdr:from>
    <xdr:to>
      <xdr:col>16</xdr:col>
      <xdr:colOff>0</xdr:colOff>
      <xdr:row>221</xdr:row>
      <xdr:rowOff>190500</xdr:rowOff>
    </xdr:to>
    <xdr:sp>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19950" y="4518660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220</xdr:row>
      <xdr:rowOff>57150</xdr:rowOff>
    </xdr:from>
    <xdr:to>
      <xdr:col>16</xdr:col>
      <xdr:colOff>0</xdr:colOff>
      <xdr:row>221</xdr:row>
      <xdr:rowOff>190500</xdr:rowOff>
    </xdr:to>
    <xdr:sp>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19950" y="4518660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212</xdr:row>
      <xdr:rowOff>57150</xdr:rowOff>
    </xdr:from>
    <xdr:to>
      <xdr:col>18</xdr:col>
      <xdr:colOff>0</xdr:colOff>
      <xdr:row>213</xdr:row>
      <xdr:rowOff>190500</xdr:rowOff>
    </xdr:to>
    <xdr:sp>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096250" y="4326255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212</xdr:row>
      <xdr:rowOff>57150</xdr:rowOff>
    </xdr:from>
    <xdr:to>
      <xdr:col>20</xdr:col>
      <xdr:colOff>0</xdr:colOff>
      <xdr:row>213</xdr:row>
      <xdr:rowOff>190500</xdr:rowOff>
    </xdr:to>
    <xdr:sp>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058275" y="432625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212</xdr:row>
      <xdr:rowOff>57150</xdr:rowOff>
    </xdr:from>
    <xdr:to>
      <xdr:col>22</xdr:col>
      <xdr:colOff>0</xdr:colOff>
      <xdr:row>213</xdr:row>
      <xdr:rowOff>190500</xdr:rowOff>
    </xdr:to>
    <xdr:sp>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9934575" y="432625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212</xdr:row>
      <xdr:rowOff>57150</xdr:rowOff>
    </xdr:from>
    <xdr:to>
      <xdr:col>24</xdr:col>
      <xdr:colOff>0</xdr:colOff>
      <xdr:row>213</xdr:row>
      <xdr:rowOff>190500</xdr:rowOff>
    </xdr:to>
    <xdr:sp>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868025" y="432625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212</xdr:row>
      <xdr:rowOff>57150</xdr:rowOff>
    </xdr:from>
    <xdr:to>
      <xdr:col>26</xdr:col>
      <xdr:colOff>0</xdr:colOff>
      <xdr:row>213</xdr:row>
      <xdr:rowOff>190500</xdr:rowOff>
    </xdr:to>
    <xdr:sp>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801475" y="432625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212</xdr:row>
      <xdr:rowOff>57150</xdr:rowOff>
    </xdr:from>
    <xdr:to>
      <xdr:col>28</xdr:col>
      <xdr:colOff>0</xdr:colOff>
      <xdr:row>213</xdr:row>
      <xdr:rowOff>190500</xdr:rowOff>
    </xdr:to>
    <xdr:sp>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734925" y="432625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212</xdr:row>
      <xdr:rowOff>57150</xdr:rowOff>
    </xdr:from>
    <xdr:to>
      <xdr:col>18</xdr:col>
      <xdr:colOff>0</xdr:colOff>
      <xdr:row>213</xdr:row>
      <xdr:rowOff>190500</xdr:rowOff>
    </xdr:to>
    <xdr:sp>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096250" y="43262550"/>
          <a:ext cx="5238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212</xdr:row>
      <xdr:rowOff>57150</xdr:rowOff>
    </xdr:from>
    <xdr:to>
      <xdr:col>20</xdr:col>
      <xdr:colOff>0</xdr:colOff>
      <xdr:row>213</xdr:row>
      <xdr:rowOff>190500</xdr:rowOff>
    </xdr:to>
    <xdr:sp>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058275" y="4326255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212</xdr:row>
      <xdr:rowOff>57150</xdr:rowOff>
    </xdr:from>
    <xdr:to>
      <xdr:col>22</xdr:col>
      <xdr:colOff>0</xdr:colOff>
      <xdr:row>213</xdr:row>
      <xdr:rowOff>190500</xdr:rowOff>
    </xdr:to>
    <xdr:sp>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9934575" y="4326255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212</xdr:row>
      <xdr:rowOff>57150</xdr:rowOff>
    </xdr:from>
    <xdr:to>
      <xdr:col>24</xdr:col>
      <xdr:colOff>0</xdr:colOff>
      <xdr:row>213</xdr:row>
      <xdr:rowOff>190500</xdr:rowOff>
    </xdr:to>
    <xdr:sp>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868025" y="4326255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212</xdr:row>
      <xdr:rowOff>57150</xdr:rowOff>
    </xdr:from>
    <xdr:to>
      <xdr:col>26</xdr:col>
      <xdr:colOff>0</xdr:colOff>
      <xdr:row>213</xdr:row>
      <xdr:rowOff>190500</xdr:rowOff>
    </xdr:to>
    <xdr:sp>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801475" y="4326255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212</xdr:row>
      <xdr:rowOff>57150</xdr:rowOff>
    </xdr:from>
    <xdr:to>
      <xdr:col>28</xdr:col>
      <xdr:colOff>0</xdr:colOff>
      <xdr:row>213</xdr:row>
      <xdr:rowOff>190500</xdr:rowOff>
    </xdr:to>
    <xdr:sp>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734925" y="4326255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212</xdr:row>
      <xdr:rowOff>57150</xdr:rowOff>
    </xdr:from>
    <xdr:to>
      <xdr:col>18</xdr:col>
      <xdr:colOff>0</xdr:colOff>
      <xdr:row>213</xdr:row>
      <xdr:rowOff>190500</xdr:rowOff>
    </xdr:to>
    <xdr:sp>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096250" y="4326255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212</xdr:row>
      <xdr:rowOff>57150</xdr:rowOff>
    </xdr:from>
    <xdr:to>
      <xdr:col>20</xdr:col>
      <xdr:colOff>0</xdr:colOff>
      <xdr:row>213</xdr:row>
      <xdr:rowOff>190500</xdr:rowOff>
    </xdr:to>
    <xdr:sp>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058275" y="43262550"/>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212</xdr:row>
      <xdr:rowOff>57150</xdr:rowOff>
    </xdr:from>
    <xdr:to>
      <xdr:col>22</xdr:col>
      <xdr:colOff>0</xdr:colOff>
      <xdr:row>213</xdr:row>
      <xdr:rowOff>190500</xdr:rowOff>
    </xdr:to>
    <xdr:sp>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9934575" y="4326255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212</xdr:row>
      <xdr:rowOff>57150</xdr:rowOff>
    </xdr:from>
    <xdr:to>
      <xdr:col>24</xdr:col>
      <xdr:colOff>0</xdr:colOff>
      <xdr:row>213</xdr:row>
      <xdr:rowOff>190500</xdr:rowOff>
    </xdr:to>
    <xdr:sp>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868025" y="432625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212</xdr:row>
      <xdr:rowOff>57150</xdr:rowOff>
    </xdr:from>
    <xdr:to>
      <xdr:col>26</xdr:col>
      <xdr:colOff>0</xdr:colOff>
      <xdr:row>213</xdr:row>
      <xdr:rowOff>190500</xdr:rowOff>
    </xdr:to>
    <xdr:sp>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801475" y="432625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212</xdr:row>
      <xdr:rowOff>57150</xdr:rowOff>
    </xdr:from>
    <xdr:to>
      <xdr:col>28</xdr:col>
      <xdr:colOff>0</xdr:colOff>
      <xdr:row>213</xdr:row>
      <xdr:rowOff>190500</xdr:rowOff>
    </xdr:to>
    <xdr:sp>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734925" y="432625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220</xdr:row>
      <xdr:rowOff>57150</xdr:rowOff>
    </xdr:from>
    <xdr:to>
      <xdr:col>18</xdr:col>
      <xdr:colOff>0</xdr:colOff>
      <xdr:row>221</xdr:row>
      <xdr:rowOff>190500</xdr:rowOff>
    </xdr:to>
    <xdr:sp>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096250" y="4518660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220</xdr:row>
      <xdr:rowOff>57150</xdr:rowOff>
    </xdr:from>
    <xdr:to>
      <xdr:col>20</xdr:col>
      <xdr:colOff>0</xdr:colOff>
      <xdr:row>221</xdr:row>
      <xdr:rowOff>190500</xdr:rowOff>
    </xdr:to>
    <xdr:sp>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058275" y="4518660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220</xdr:row>
      <xdr:rowOff>57150</xdr:rowOff>
    </xdr:from>
    <xdr:to>
      <xdr:col>22</xdr:col>
      <xdr:colOff>0</xdr:colOff>
      <xdr:row>221</xdr:row>
      <xdr:rowOff>190500</xdr:rowOff>
    </xdr:to>
    <xdr:sp>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9934575" y="4518660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220</xdr:row>
      <xdr:rowOff>57150</xdr:rowOff>
    </xdr:from>
    <xdr:to>
      <xdr:col>24</xdr:col>
      <xdr:colOff>0</xdr:colOff>
      <xdr:row>221</xdr:row>
      <xdr:rowOff>190500</xdr:rowOff>
    </xdr:to>
    <xdr:sp>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868025" y="4518660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220</xdr:row>
      <xdr:rowOff>57150</xdr:rowOff>
    </xdr:from>
    <xdr:to>
      <xdr:col>26</xdr:col>
      <xdr:colOff>0</xdr:colOff>
      <xdr:row>221</xdr:row>
      <xdr:rowOff>190500</xdr:rowOff>
    </xdr:to>
    <xdr:sp>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801475" y="4518660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220</xdr:row>
      <xdr:rowOff>57150</xdr:rowOff>
    </xdr:from>
    <xdr:to>
      <xdr:col>28</xdr:col>
      <xdr:colOff>0</xdr:colOff>
      <xdr:row>221</xdr:row>
      <xdr:rowOff>190500</xdr:rowOff>
    </xdr:to>
    <xdr:sp>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734925" y="4518660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220</xdr:row>
      <xdr:rowOff>57150</xdr:rowOff>
    </xdr:from>
    <xdr:to>
      <xdr:col>18</xdr:col>
      <xdr:colOff>0</xdr:colOff>
      <xdr:row>221</xdr:row>
      <xdr:rowOff>190500</xdr:rowOff>
    </xdr:to>
    <xdr:sp>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096250" y="45186600"/>
          <a:ext cx="5238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220</xdr:row>
      <xdr:rowOff>57150</xdr:rowOff>
    </xdr:from>
    <xdr:to>
      <xdr:col>20</xdr:col>
      <xdr:colOff>0</xdr:colOff>
      <xdr:row>221</xdr:row>
      <xdr:rowOff>190500</xdr:rowOff>
    </xdr:to>
    <xdr:sp>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058275" y="4518660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220</xdr:row>
      <xdr:rowOff>57150</xdr:rowOff>
    </xdr:from>
    <xdr:to>
      <xdr:col>22</xdr:col>
      <xdr:colOff>0</xdr:colOff>
      <xdr:row>221</xdr:row>
      <xdr:rowOff>190500</xdr:rowOff>
    </xdr:to>
    <xdr:sp>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9934575" y="4518660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220</xdr:row>
      <xdr:rowOff>57150</xdr:rowOff>
    </xdr:from>
    <xdr:to>
      <xdr:col>24</xdr:col>
      <xdr:colOff>0</xdr:colOff>
      <xdr:row>221</xdr:row>
      <xdr:rowOff>190500</xdr:rowOff>
    </xdr:to>
    <xdr:sp>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868025" y="4518660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220</xdr:row>
      <xdr:rowOff>57150</xdr:rowOff>
    </xdr:from>
    <xdr:to>
      <xdr:col>26</xdr:col>
      <xdr:colOff>0</xdr:colOff>
      <xdr:row>221</xdr:row>
      <xdr:rowOff>190500</xdr:rowOff>
    </xdr:to>
    <xdr:sp>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801475" y="4518660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220</xdr:row>
      <xdr:rowOff>57150</xdr:rowOff>
    </xdr:from>
    <xdr:to>
      <xdr:col>28</xdr:col>
      <xdr:colOff>0</xdr:colOff>
      <xdr:row>221</xdr:row>
      <xdr:rowOff>190500</xdr:rowOff>
    </xdr:to>
    <xdr:sp>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734925" y="4518660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220</xdr:row>
      <xdr:rowOff>57150</xdr:rowOff>
    </xdr:from>
    <xdr:to>
      <xdr:col>18</xdr:col>
      <xdr:colOff>0</xdr:colOff>
      <xdr:row>221</xdr:row>
      <xdr:rowOff>190500</xdr:rowOff>
    </xdr:to>
    <xdr:sp>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096250" y="4518660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220</xdr:row>
      <xdr:rowOff>57150</xdr:rowOff>
    </xdr:from>
    <xdr:to>
      <xdr:col>20</xdr:col>
      <xdr:colOff>0</xdr:colOff>
      <xdr:row>221</xdr:row>
      <xdr:rowOff>190500</xdr:rowOff>
    </xdr:to>
    <xdr:sp>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058275" y="45186600"/>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220</xdr:row>
      <xdr:rowOff>57150</xdr:rowOff>
    </xdr:from>
    <xdr:to>
      <xdr:col>22</xdr:col>
      <xdr:colOff>0</xdr:colOff>
      <xdr:row>221</xdr:row>
      <xdr:rowOff>190500</xdr:rowOff>
    </xdr:to>
    <xdr:sp>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9934575" y="4518660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220</xdr:row>
      <xdr:rowOff>57150</xdr:rowOff>
    </xdr:from>
    <xdr:to>
      <xdr:col>24</xdr:col>
      <xdr:colOff>0</xdr:colOff>
      <xdr:row>221</xdr:row>
      <xdr:rowOff>190500</xdr:rowOff>
    </xdr:to>
    <xdr:sp>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868025" y="4518660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220</xdr:row>
      <xdr:rowOff>57150</xdr:rowOff>
    </xdr:from>
    <xdr:to>
      <xdr:col>26</xdr:col>
      <xdr:colOff>0</xdr:colOff>
      <xdr:row>221</xdr:row>
      <xdr:rowOff>190500</xdr:rowOff>
    </xdr:to>
    <xdr:sp>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801475" y="4518660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220</xdr:row>
      <xdr:rowOff>57150</xdr:rowOff>
    </xdr:from>
    <xdr:to>
      <xdr:col>28</xdr:col>
      <xdr:colOff>0</xdr:colOff>
      <xdr:row>221</xdr:row>
      <xdr:rowOff>190500</xdr:rowOff>
    </xdr:to>
    <xdr:sp>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734925" y="4518660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228</xdr:row>
      <xdr:rowOff>57150</xdr:rowOff>
    </xdr:from>
    <xdr:to>
      <xdr:col>2</xdr:col>
      <xdr:colOff>0</xdr:colOff>
      <xdr:row>229</xdr:row>
      <xdr:rowOff>190500</xdr:rowOff>
    </xdr:to>
    <xdr:sp>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590550" y="46910625"/>
          <a:ext cx="6667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228</xdr:row>
      <xdr:rowOff>57150</xdr:rowOff>
    </xdr:from>
    <xdr:to>
      <xdr:col>4</xdr:col>
      <xdr:colOff>0</xdr:colOff>
      <xdr:row>229</xdr:row>
      <xdr:rowOff>190500</xdr:rowOff>
    </xdr:to>
    <xdr:sp>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695450" y="4691062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228</xdr:row>
      <xdr:rowOff>57150</xdr:rowOff>
    </xdr:from>
    <xdr:to>
      <xdr:col>6</xdr:col>
      <xdr:colOff>0</xdr:colOff>
      <xdr:row>229</xdr:row>
      <xdr:rowOff>190500</xdr:rowOff>
    </xdr:to>
    <xdr:sp>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628900" y="4691062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228</xdr:row>
      <xdr:rowOff>57150</xdr:rowOff>
    </xdr:from>
    <xdr:to>
      <xdr:col>8</xdr:col>
      <xdr:colOff>0</xdr:colOff>
      <xdr:row>229</xdr:row>
      <xdr:rowOff>190500</xdr:rowOff>
    </xdr:to>
    <xdr:sp>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562350" y="46910625"/>
          <a:ext cx="504825" cy="2857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228</xdr:row>
      <xdr:rowOff>57150</xdr:rowOff>
    </xdr:from>
    <xdr:to>
      <xdr:col>10</xdr:col>
      <xdr:colOff>0</xdr:colOff>
      <xdr:row>229</xdr:row>
      <xdr:rowOff>190500</xdr:rowOff>
    </xdr:to>
    <xdr:sp>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505325" y="469106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228</xdr:row>
      <xdr:rowOff>57150</xdr:rowOff>
    </xdr:from>
    <xdr:to>
      <xdr:col>12</xdr:col>
      <xdr:colOff>0</xdr:colOff>
      <xdr:row>229</xdr:row>
      <xdr:rowOff>190500</xdr:rowOff>
    </xdr:to>
    <xdr:sp>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381625" y="46910625"/>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228</xdr:row>
      <xdr:rowOff>57150</xdr:rowOff>
    </xdr:from>
    <xdr:to>
      <xdr:col>14</xdr:col>
      <xdr:colOff>0</xdr:colOff>
      <xdr:row>229</xdr:row>
      <xdr:rowOff>190500</xdr:rowOff>
    </xdr:to>
    <xdr:sp>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257925" y="4691062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228</xdr:row>
      <xdr:rowOff>57150</xdr:rowOff>
    </xdr:from>
    <xdr:to>
      <xdr:col>16</xdr:col>
      <xdr:colOff>0</xdr:colOff>
      <xdr:row>229</xdr:row>
      <xdr:rowOff>190500</xdr:rowOff>
    </xdr:to>
    <xdr:sp>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19950" y="4691062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228</xdr:row>
      <xdr:rowOff>57150</xdr:rowOff>
    </xdr:from>
    <xdr:to>
      <xdr:col>16</xdr:col>
      <xdr:colOff>0</xdr:colOff>
      <xdr:row>229</xdr:row>
      <xdr:rowOff>190500</xdr:rowOff>
    </xdr:to>
    <xdr:sp>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19950" y="469106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228</xdr:row>
      <xdr:rowOff>57150</xdr:rowOff>
    </xdr:from>
    <xdr:to>
      <xdr:col>18</xdr:col>
      <xdr:colOff>0</xdr:colOff>
      <xdr:row>229</xdr:row>
      <xdr:rowOff>190500</xdr:rowOff>
    </xdr:to>
    <xdr:sp>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096250" y="4691062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228</xdr:row>
      <xdr:rowOff>57150</xdr:rowOff>
    </xdr:from>
    <xdr:to>
      <xdr:col>20</xdr:col>
      <xdr:colOff>0</xdr:colOff>
      <xdr:row>229</xdr:row>
      <xdr:rowOff>190500</xdr:rowOff>
    </xdr:to>
    <xdr:sp>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058275" y="469106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228</xdr:row>
      <xdr:rowOff>57150</xdr:rowOff>
    </xdr:from>
    <xdr:to>
      <xdr:col>22</xdr:col>
      <xdr:colOff>0</xdr:colOff>
      <xdr:row>229</xdr:row>
      <xdr:rowOff>190500</xdr:rowOff>
    </xdr:to>
    <xdr:sp>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9934575" y="469106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228</xdr:row>
      <xdr:rowOff>57150</xdr:rowOff>
    </xdr:from>
    <xdr:to>
      <xdr:col>24</xdr:col>
      <xdr:colOff>0</xdr:colOff>
      <xdr:row>229</xdr:row>
      <xdr:rowOff>190500</xdr:rowOff>
    </xdr:to>
    <xdr:sp>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868025" y="469106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228</xdr:row>
      <xdr:rowOff>57150</xdr:rowOff>
    </xdr:from>
    <xdr:to>
      <xdr:col>26</xdr:col>
      <xdr:colOff>0</xdr:colOff>
      <xdr:row>229</xdr:row>
      <xdr:rowOff>190500</xdr:rowOff>
    </xdr:to>
    <xdr:sp>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801475" y="469106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228</xdr:row>
      <xdr:rowOff>57150</xdr:rowOff>
    </xdr:from>
    <xdr:to>
      <xdr:col>28</xdr:col>
      <xdr:colOff>0</xdr:colOff>
      <xdr:row>229</xdr:row>
      <xdr:rowOff>190500</xdr:rowOff>
    </xdr:to>
    <xdr:sp>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734925" y="469106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228</xdr:row>
      <xdr:rowOff>57150</xdr:rowOff>
    </xdr:from>
    <xdr:to>
      <xdr:col>18</xdr:col>
      <xdr:colOff>0</xdr:colOff>
      <xdr:row>229</xdr:row>
      <xdr:rowOff>190500</xdr:rowOff>
    </xdr:to>
    <xdr:sp>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096250" y="46910625"/>
          <a:ext cx="5238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228</xdr:row>
      <xdr:rowOff>57150</xdr:rowOff>
    </xdr:from>
    <xdr:to>
      <xdr:col>20</xdr:col>
      <xdr:colOff>0</xdr:colOff>
      <xdr:row>229</xdr:row>
      <xdr:rowOff>190500</xdr:rowOff>
    </xdr:to>
    <xdr:sp>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058275" y="4691062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228</xdr:row>
      <xdr:rowOff>57150</xdr:rowOff>
    </xdr:from>
    <xdr:to>
      <xdr:col>22</xdr:col>
      <xdr:colOff>0</xdr:colOff>
      <xdr:row>229</xdr:row>
      <xdr:rowOff>190500</xdr:rowOff>
    </xdr:to>
    <xdr:sp>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9934575" y="4691062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228</xdr:row>
      <xdr:rowOff>57150</xdr:rowOff>
    </xdr:from>
    <xdr:to>
      <xdr:col>24</xdr:col>
      <xdr:colOff>0</xdr:colOff>
      <xdr:row>229</xdr:row>
      <xdr:rowOff>190500</xdr:rowOff>
    </xdr:to>
    <xdr:sp>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868025" y="4691062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228</xdr:row>
      <xdr:rowOff>57150</xdr:rowOff>
    </xdr:from>
    <xdr:to>
      <xdr:col>26</xdr:col>
      <xdr:colOff>0</xdr:colOff>
      <xdr:row>229</xdr:row>
      <xdr:rowOff>190500</xdr:rowOff>
    </xdr:to>
    <xdr:sp>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801475" y="4691062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228</xdr:row>
      <xdr:rowOff>57150</xdr:rowOff>
    </xdr:from>
    <xdr:to>
      <xdr:col>28</xdr:col>
      <xdr:colOff>0</xdr:colOff>
      <xdr:row>229</xdr:row>
      <xdr:rowOff>190500</xdr:rowOff>
    </xdr:to>
    <xdr:sp>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734925" y="4691062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228</xdr:row>
      <xdr:rowOff>57150</xdr:rowOff>
    </xdr:from>
    <xdr:to>
      <xdr:col>18</xdr:col>
      <xdr:colOff>0</xdr:colOff>
      <xdr:row>229</xdr:row>
      <xdr:rowOff>190500</xdr:rowOff>
    </xdr:to>
    <xdr:sp>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096250" y="4691062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228</xdr:row>
      <xdr:rowOff>57150</xdr:rowOff>
    </xdr:from>
    <xdr:to>
      <xdr:col>20</xdr:col>
      <xdr:colOff>0</xdr:colOff>
      <xdr:row>229</xdr:row>
      <xdr:rowOff>190500</xdr:rowOff>
    </xdr:to>
    <xdr:sp>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058275" y="46910625"/>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228</xdr:row>
      <xdr:rowOff>57150</xdr:rowOff>
    </xdr:from>
    <xdr:to>
      <xdr:col>22</xdr:col>
      <xdr:colOff>0</xdr:colOff>
      <xdr:row>229</xdr:row>
      <xdr:rowOff>190500</xdr:rowOff>
    </xdr:to>
    <xdr:sp>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9934575" y="4691062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228</xdr:row>
      <xdr:rowOff>57150</xdr:rowOff>
    </xdr:from>
    <xdr:to>
      <xdr:col>24</xdr:col>
      <xdr:colOff>0</xdr:colOff>
      <xdr:row>229</xdr:row>
      <xdr:rowOff>190500</xdr:rowOff>
    </xdr:to>
    <xdr:sp>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868025" y="469106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228</xdr:row>
      <xdr:rowOff>57150</xdr:rowOff>
    </xdr:from>
    <xdr:to>
      <xdr:col>26</xdr:col>
      <xdr:colOff>0</xdr:colOff>
      <xdr:row>229</xdr:row>
      <xdr:rowOff>190500</xdr:rowOff>
    </xdr:to>
    <xdr:sp>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801475" y="469106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228</xdr:row>
      <xdr:rowOff>57150</xdr:rowOff>
    </xdr:from>
    <xdr:to>
      <xdr:col>28</xdr:col>
      <xdr:colOff>0</xdr:colOff>
      <xdr:row>229</xdr:row>
      <xdr:rowOff>190500</xdr:rowOff>
    </xdr:to>
    <xdr:sp>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734925" y="469106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236</xdr:row>
      <xdr:rowOff>57150</xdr:rowOff>
    </xdr:from>
    <xdr:to>
      <xdr:col>2</xdr:col>
      <xdr:colOff>0</xdr:colOff>
      <xdr:row>237</xdr:row>
      <xdr:rowOff>190500</xdr:rowOff>
    </xdr:to>
    <xdr:sp>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590550" y="48634650"/>
          <a:ext cx="6667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236</xdr:row>
      <xdr:rowOff>57150</xdr:rowOff>
    </xdr:from>
    <xdr:to>
      <xdr:col>4</xdr:col>
      <xdr:colOff>0</xdr:colOff>
      <xdr:row>237</xdr:row>
      <xdr:rowOff>190500</xdr:rowOff>
    </xdr:to>
    <xdr:sp>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695450" y="4863465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236</xdr:row>
      <xdr:rowOff>57150</xdr:rowOff>
    </xdr:from>
    <xdr:to>
      <xdr:col>6</xdr:col>
      <xdr:colOff>0</xdr:colOff>
      <xdr:row>237</xdr:row>
      <xdr:rowOff>190500</xdr:rowOff>
    </xdr:to>
    <xdr:sp>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628900" y="4863465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236</xdr:row>
      <xdr:rowOff>57150</xdr:rowOff>
    </xdr:from>
    <xdr:to>
      <xdr:col>8</xdr:col>
      <xdr:colOff>0</xdr:colOff>
      <xdr:row>237</xdr:row>
      <xdr:rowOff>190500</xdr:rowOff>
    </xdr:to>
    <xdr:sp>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562350" y="48634650"/>
          <a:ext cx="504825" cy="2857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236</xdr:row>
      <xdr:rowOff>57150</xdr:rowOff>
    </xdr:from>
    <xdr:to>
      <xdr:col>10</xdr:col>
      <xdr:colOff>0</xdr:colOff>
      <xdr:row>237</xdr:row>
      <xdr:rowOff>190500</xdr:rowOff>
    </xdr:to>
    <xdr:sp>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505325" y="486346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236</xdr:row>
      <xdr:rowOff>57150</xdr:rowOff>
    </xdr:from>
    <xdr:to>
      <xdr:col>12</xdr:col>
      <xdr:colOff>0</xdr:colOff>
      <xdr:row>237</xdr:row>
      <xdr:rowOff>190500</xdr:rowOff>
    </xdr:to>
    <xdr:sp>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381625" y="48634650"/>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236</xdr:row>
      <xdr:rowOff>57150</xdr:rowOff>
    </xdr:from>
    <xdr:to>
      <xdr:col>14</xdr:col>
      <xdr:colOff>0</xdr:colOff>
      <xdr:row>237</xdr:row>
      <xdr:rowOff>190500</xdr:rowOff>
    </xdr:to>
    <xdr:sp>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257925" y="4863465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236</xdr:row>
      <xdr:rowOff>57150</xdr:rowOff>
    </xdr:from>
    <xdr:to>
      <xdr:col>16</xdr:col>
      <xdr:colOff>0</xdr:colOff>
      <xdr:row>237</xdr:row>
      <xdr:rowOff>190500</xdr:rowOff>
    </xdr:to>
    <xdr:sp>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19950" y="4863465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236</xdr:row>
      <xdr:rowOff>57150</xdr:rowOff>
    </xdr:from>
    <xdr:to>
      <xdr:col>16</xdr:col>
      <xdr:colOff>0</xdr:colOff>
      <xdr:row>237</xdr:row>
      <xdr:rowOff>190500</xdr:rowOff>
    </xdr:to>
    <xdr:sp>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19950" y="486346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236</xdr:row>
      <xdr:rowOff>57150</xdr:rowOff>
    </xdr:from>
    <xdr:to>
      <xdr:col>18</xdr:col>
      <xdr:colOff>0</xdr:colOff>
      <xdr:row>237</xdr:row>
      <xdr:rowOff>190500</xdr:rowOff>
    </xdr:to>
    <xdr:sp>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096250" y="4863465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236</xdr:row>
      <xdr:rowOff>57150</xdr:rowOff>
    </xdr:from>
    <xdr:to>
      <xdr:col>20</xdr:col>
      <xdr:colOff>0</xdr:colOff>
      <xdr:row>237</xdr:row>
      <xdr:rowOff>190500</xdr:rowOff>
    </xdr:to>
    <xdr:sp>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058275" y="486346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236</xdr:row>
      <xdr:rowOff>57150</xdr:rowOff>
    </xdr:from>
    <xdr:to>
      <xdr:col>22</xdr:col>
      <xdr:colOff>0</xdr:colOff>
      <xdr:row>237</xdr:row>
      <xdr:rowOff>190500</xdr:rowOff>
    </xdr:to>
    <xdr:sp>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9934575" y="486346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236</xdr:row>
      <xdr:rowOff>57150</xdr:rowOff>
    </xdr:from>
    <xdr:to>
      <xdr:col>24</xdr:col>
      <xdr:colOff>0</xdr:colOff>
      <xdr:row>237</xdr:row>
      <xdr:rowOff>190500</xdr:rowOff>
    </xdr:to>
    <xdr:sp>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868025" y="486346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236</xdr:row>
      <xdr:rowOff>57150</xdr:rowOff>
    </xdr:from>
    <xdr:to>
      <xdr:col>26</xdr:col>
      <xdr:colOff>0</xdr:colOff>
      <xdr:row>237</xdr:row>
      <xdr:rowOff>190500</xdr:rowOff>
    </xdr:to>
    <xdr:sp>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801475" y="486346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236</xdr:row>
      <xdr:rowOff>57150</xdr:rowOff>
    </xdr:from>
    <xdr:to>
      <xdr:col>28</xdr:col>
      <xdr:colOff>0</xdr:colOff>
      <xdr:row>237</xdr:row>
      <xdr:rowOff>190500</xdr:rowOff>
    </xdr:to>
    <xdr:sp>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734925" y="486346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236</xdr:row>
      <xdr:rowOff>57150</xdr:rowOff>
    </xdr:from>
    <xdr:to>
      <xdr:col>18</xdr:col>
      <xdr:colOff>0</xdr:colOff>
      <xdr:row>237</xdr:row>
      <xdr:rowOff>190500</xdr:rowOff>
    </xdr:to>
    <xdr:sp>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096250" y="48634650"/>
          <a:ext cx="5238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236</xdr:row>
      <xdr:rowOff>57150</xdr:rowOff>
    </xdr:from>
    <xdr:to>
      <xdr:col>20</xdr:col>
      <xdr:colOff>0</xdr:colOff>
      <xdr:row>237</xdr:row>
      <xdr:rowOff>190500</xdr:rowOff>
    </xdr:to>
    <xdr:sp>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058275" y="4863465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236</xdr:row>
      <xdr:rowOff>57150</xdr:rowOff>
    </xdr:from>
    <xdr:to>
      <xdr:col>22</xdr:col>
      <xdr:colOff>0</xdr:colOff>
      <xdr:row>237</xdr:row>
      <xdr:rowOff>190500</xdr:rowOff>
    </xdr:to>
    <xdr:sp>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9934575" y="4863465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236</xdr:row>
      <xdr:rowOff>57150</xdr:rowOff>
    </xdr:from>
    <xdr:to>
      <xdr:col>24</xdr:col>
      <xdr:colOff>0</xdr:colOff>
      <xdr:row>237</xdr:row>
      <xdr:rowOff>190500</xdr:rowOff>
    </xdr:to>
    <xdr:sp>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868025" y="4863465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236</xdr:row>
      <xdr:rowOff>57150</xdr:rowOff>
    </xdr:from>
    <xdr:to>
      <xdr:col>26</xdr:col>
      <xdr:colOff>0</xdr:colOff>
      <xdr:row>237</xdr:row>
      <xdr:rowOff>190500</xdr:rowOff>
    </xdr:to>
    <xdr:sp>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801475" y="4863465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236</xdr:row>
      <xdr:rowOff>57150</xdr:rowOff>
    </xdr:from>
    <xdr:to>
      <xdr:col>28</xdr:col>
      <xdr:colOff>0</xdr:colOff>
      <xdr:row>237</xdr:row>
      <xdr:rowOff>190500</xdr:rowOff>
    </xdr:to>
    <xdr:sp>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734925" y="4863465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236</xdr:row>
      <xdr:rowOff>57150</xdr:rowOff>
    </xdr:from>
    <xdr:to>
      <xdr:col>18</xdr:col>
      <xdr:colOff>0</xdr:colOff>
      <xdr:row>237</xdr:row>
      <xdr:rowOff>190500</xdr:rowOff>
    </xdr:to>
    <xdr:sp>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096250" y="4863465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236</xdr:row>
      <xdr:rowOff>57150</xdr:rowOff>
    </xdr:from>
    <xdr:to>
      <xdr:col>20</xdr:col>
      <xdr:colOff>0</xdr:colOff>
      <xdr:row>237</xdr:row>
      <xdr:rowOff>190500</xdr:rowOff>
    </xdr:to>
    <xdr:sp>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058275" y="48634650"/>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236</xdr:row>
      <xdr:rowOff>57150</xdr:rowOff>
    </xdr:from>
    <xdr:to>
      <xdr:col>22</xdr:col>
      <xdr:colOff>0</xdr:colOff>
      <xdr:row>237</xdr:row>
      <xdr:rowOff>190500</xdr:rowOff>
    </xdr:to>
    <xdr:sp>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9934575" y="4863465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236</xdr:row>
      <xdr:rowOff>57150</xdr:rowOff>
    </xdr:from>
    <xdr:to>
      <xdr:col>24</xdr:col>
      <xdr:colOff>0</xdr:colOff>
      <xdr:row>237</xdr:row>
      <xdr:rowOff>190500</xdr:rowOff>
    </xdr:to>
    <xdr:sp>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868025" y="486346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236</xdr:row>
      <xdr:rowOff>57150</xdr:rowOff>
    </xdr:from>
    <xdr:to>
      <xdr:col>26</xdr:col>
      <xdr:colOff>0</xdr:colOff>
      <xdr:row>237</xdr:row>
      <xdr:rowOff>190500</xdr:rowOff>
    </xdr:to>
    <xdr:sp>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801475" y="486346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236</xdr:row>
      <xdr:rowOff>57150</xdr:rowOff>
    </xdr:from>
    <xdr:to>
      <xdr:col>28</xdr:col>
      <xdr:colOff>0</xdr:colOff>
      <xdr:row>237</xdr:row>
      <xdr:rowOff>190500</xdr:rowOff>
    </xdr:to>
    <xdr:sp>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734925" y="486346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244</xdr:row>
      <xdr:rowOff>57150</xdr:rowOff>
    </xdr:from>
    <xdr:to>
      <xdr:col>2</xdr:col>
      <xdr:colOff>0</xdr:colOff>
      <xdr:row>245</xdr:row>
      <xdr:rowOff>190500</xdr:rowOff>
    </xdr:to>
    <xdr:sp>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590550" y="50358675"/>
          <a:ext cx="6667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244</xdr:row>
      <xdr:rowOff>57150</xdr:rowOff>
    </xdr:from>
    <xdr:to>
      <xdr:col>4</xdr:col>
      <xdr:colOff>0</xdr:colOff>
      <xdr:row>245</xdr:row>
      <xdr:rowOff>190500</xdr:rowOff>
    </xdr:to>
    <xdr:sp>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695450" y="5035867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244</xdr:row>
      <xdr:rowOff>57150</xdr:rowOff>
    </xdr:from>
    <xdr:to>
      <xdr:col>6</xdr:col>
      <xdr:colOff>0</xdr:colOff>
      <xdr:row>245</xdr:row>
      <xdr:rowOff>190500</xdr:rowOff>
    </xdr:to>
    <xdr:sp>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628900" y="5035867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244</xdr:row>
      <xdr:rowOff>57150</xdr:rowOff>
    </xdr:from>
    <xdr:to>
      <xdr:col>8</xdr:col>
      <xdr:colOff>0</xdr:colOff>
      <xdr:row>245</xdr:row>
      <xdr:rowOff>190500</xdr:rowOff>
    </xdr:to>
    <xdr:sp>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562350" y="50358675"/>
          <a:ext cx="504825" cy="2857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244</xdr:row>
      <xdr:rowOff>57150</xdr:rowOff>
    </xdr:from>
    <xdr:to>
      <xdr:col>10</xdr:col>
      <xdr:colOff>0</xdr:colOff>
      <xdr:row>245</xdr:row>
      <xdr:rowOff>190500</xdr:rowOff>
    </xdr:to>
    <xdr:sp>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505325" y="5035867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244</xdr:row>
      <xdr:rowOff>57150</xdr:rowOff>
    </xdr:from>
    <xdr:to>
      <xdr:col>12</xdr:col>
      <xdr:colOff>0</xdr:colOff>
      <xdr:row>245</xdr:row>
      <xdr:rowOff>190500</xdr:rowOff>
    </xdr:to>
    <xdr:sp>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381625" y="50358675"/>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244</xdr:row>
      <xdr:rowOff>57150</xdr:rowOff>
    </xdr:from>
    <xdr:to>
      <xdr:col>14</xdr:col>
      <xdr:colOff>0</xdr:colOff>
      <xdr:row>245</xdr:row>
      <xdr:rowOff>190500</xdr:rowOff>
    </xdr:to>
    <xdr:sp>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257925" y="5035867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244</xdr:row>
      <xdr:rowOff>57150</xdr:rowOff>
    </xdr:from>
    <xdr:to>
      <xdr:col>16</xdr:col>
      <xdr:colOff>0</xdr:colOff>
      <xdr:row>245</xdr:row>
      <xdr:rowOff>190500</xdr:rowOff>
    </xdr:to>
    <xdr:sp>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19950" y="5035867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244</xdr:row>
      <xdr:rowOff>57150</xdr:rowOff>
    </xdr:from>
    <xdr:to>
      <xdr:col>16</xdr:col>
      <xdr:colOff>0</xdr:colOff>
      <xdr:row>245</xdr:row>
      <xdr:rowOff>190500</xdr:rowOff>
    </xdr:to>
    <xdr:sp>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19950" y="5035867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244</xdr:row>
      <xdr:rowOff>57150</xdr:rowOff>
    </xdr:from>
    <xdr:to>
      <xdr:col>18</xdr:col>
      <xdr:colOff>0</xdr:colOff>
      <xdr:row>245</xdr:row>
      <xdr:rowOff>190500</xdr:rowOff>
    </xdr:to>
    <xdr:sp>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096250" y="5035867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244</xdr:row>
      <xdr:rowOff>57150</xdr:rowOff>
    </xdr:from>
    <xdr:to>
      <xdr:col>20</xdr:col>
      <xdr:colOff>0</xdr:colOff>
      <xdr:row>245</xdr:row>
      <xdr:rowOff>190500</xdr:rowOff>
    </xdr:to>
    <xdr:sp>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058275" y="5035867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244</xdr:row>
      <xdr:rowOff>57150</xdr:rowOff>
    </xdr:from>
    <xdr:to>
      <xdr:col>22</xdr:col>
      <xdr:colOff>0</xdr:colOff>
      <xdr:row>245</xdr:row>
      <xdr:rowOff>190500</xdr:rowOff>
    </xdr:to>
    <xdr:sp>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9934575" y="5035867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244</xdr:row>
      <xdr:rowOff>57150</xdr:rowOff>
    </xdr:from>
    <xdr:to>
      <xdr:col>24</xdr:col>
      <xdr:colOff>0</xdr:colOff>
      <xdr:row>245</xdr:row>
      <xdr:rowOff>190500</xdr:rowOff>
    </xdr:to>
    <xdr:sp>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868025" y="5035867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244</xdr:row>
      <xdr:rowOff>57150</xdr:rowOff>
    </xdr:from>
    <xdr:to>
      <xdr:col>26</xdr:col>
      <xdr:colOff>0</xdr:colOff>
      <xdr:row>245</xdr:row>
      <xdr:rowOff>190500</xdr:rowOff>
    </xdr:to>
    <xdr:sp>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801475" y="5035867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244</xdr:row>
      <xdr:rowOff>57150</xdr:rowOff>
    </xdr:from>
    <xdr:to>
      <xdr:col>28</xdr:col>
      <xdr:colOff>0</xdr:colOff>
      <xdr:row>245</xdr:row>
      <xdr:rowOff>190500</xdr:rowOff>
    </xdr:to>
    <xdr:sp>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734925" y="5035867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244</xdr:row>
      <xdr:rowOff>57150</xdr:rowOff>
    </xdr:from>
    <xdr:to>
      <xdr:col>18</xdr:col>
      <xdr:colOff>0</xdr:colOff>
      <xdr:row>245</xdr:row>
      <xdr:rowOff>190500</xdr:rowOff>
    </xdr:to>
    <xdr:sp>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096250" y="50358675"/>
          <a:ext cx="5238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244</xdr:row>
      <xdr:rowOff>57150</xdr:rowOff>
    </xdr:from>
    <xdr:to>
      <xdr:col>20</xdr:col>
      <xdr:colOff>0</xdr:colOff>
      <xdr:row>245</xdr:row>
      <xdr:rowOff>190500</xdr:rowOff>
    </xdr:to>
    <xdr:sp>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058275" y="5035867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244</xdr:row>
      <xdr:rowOff>57150</xdr:rowOff>
    </xdr:from>
    <xdr:to>
      <xdr:col>22</xdr:col>
      <xdr:colOff>0</xdr:colOff>
      <xdr:row>245</xdr:row>
      <xdr:rowOff>190500</xdr:rowOff>
    </xdr:to>
    <xdr:sp>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9934575" y="5035867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244</xdr:row>
      <xdr:rowOff>57150</xdr:rowOff>
    </xdr:from>
    <xdr:to>
      <xdr:col>24</xdr:col>
      <xdr:colOff>0</xdr:colOff>
      <xdr:row>245</xdr:row>
      <xdr:rowOff>190500</xdr:rowOff>
    </xdr:to>
    <xdr:sp>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868025" y="5035867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244</xdr:row>
      <xdr:rowOff>57150</xdr:rowOff>
    </xdr:from>
    <xdr:to>
      <xdr:col>26</xdr:col>
      <xdr:colOff>0</xdr:colOff>
      <xdr:row>245</xdr:row>
      <xdr:rowOff>190500</xdr:rowOff>
    </xdr:to>
    <xdr:sp>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801475" y="5035867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244</xdr:row>
      <xdr:rowOff>57150</xdr:rowOff>
    </xdr:from>
    <xdr:to>
      <xdr:col>28</xdr:col>
      <xdr:colOff>0</xdr:colOff>
      <xdr:row>245</xdr:row>
      <xdr:rowOff>190500</xdr:rowOff>
    </xdr:to>
    <xdr:sp>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734925" y="5035867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244</xdr:row>
      <xdr:rowOff>57150</xdr:rowOff>
    </xdr:from>
    <xdr:to>
      <xdr:col>18</xdr:col>
      <xdr:colOff>0</xdr:colOff>
      <xdr:row>245</xdr:row>
      <xdr:rowOff>190500</xdr:rowOff>
    </xdr:to>
    <xdr:sp>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096250" y="5035867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244</xdr:row>
      <xdr:rowOff>57150</xdr:rowOff>
    </xdr:from>
    <xdr:to>
      <xdr:col>20</xdr:col>
      <xdr:colOff>0</xdr:colOff>
      <xdr:row>245</xdr:row>
      <xdr:rowOff>190500</xdr:rowOff>
    </xdr:to>
    <xdr:sp>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058275" y="50358675"/>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244</xdr:row>
      <xdr:rowOff>57150</xdr:rowOff>
    </xdr:from>
    <xdr:to>
      <xdr:col>22</xdr:col>
      <xdr:colOff>0</xdr:colOff>
      <xdr:row>245</xdr:row>
      <xdr:rowOff>190500</xdr:rowOff>
    </xdr:to>
    <xdr:sp>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9934575" y="5035867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244</xdr:row>
      <xdr:rowOff>57150</xdr:rowOff>
    </xdr:from>
    <xdr:to>
      <xdr:col>24</xdr:col>
      <xdr:colOff>0</xdr:colOff>
      <xdr:row>245</xdr:row>
      <xdr:rowOff>190500</xdr:rowOff>
    </xdr:to>
    <xdr:sp>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868025" y="5035867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244</xdr:row>
      <xdr:rowOff>57150</xdr:rowOff>
    </xdr:from>
    <xdr:to>
      <xdr:col>26</xdr:col>
      <xdr:colOff>0</xdr:colOff>
      <xdr:row>245</xdr:row>
      <xdr:rowOff>190500</xdr:rowOff>
    </xdr:to>
    <xdr:sp>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801475" y="5035867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244</xdr:row>
      <xdr:rowOff>57150</xdr:rowOff>
    </xdr:from>
    <xdr:to>
      <xdr:col>28</xdr:col>
      <xdr:colOff>0</xdr:colOff>
      <xdr:row>245</xdr:row>
      <xdr:rowOff>190500</xdr:rowOff>
    </xdr:to>
    <xdr:sp>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734925" y="5035867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252</xdr:row>
      <xdr:rowOff>57150</xdr:rowOff>
    </xdr:from>
    <xdr:to>
      <xdr:col>2</xdr:col>
      <xdr:colOff>0</xdr:colOff>
      <xdr:row>253</xdr:row>
      <xdr:rowOff>190500</xdr:rowOff>
    </xdr:to>
    <xdr:sp>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590550" y="52082700"/>
          <a:ext cx="6667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252</xdr:row>
      <xdr:rowOff>57150</xdr:rowOff>
    </xdr:from>
    <xdr:to>
      <xdr:col>4</xdr:col>
      <xdr:colOff>0</xdr:colOff>
      <xdr:row>253</xdr:row>
      <xdr:rowOff>190500</xdr:rowOff>
    </xdr:to>
    <xdr:sp>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695450" y="5208270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252</xdr:row>
      <xdr:rowOff>57150</xdr:rowOff>
    </xdr:from>
    <xdr:to>
      <xdr:col>6</xdr:col>
      <xdr:colOff>0</xdr:colOff>
      <xdr:row>253</xdr:row>
      <xdr:rowOff>190500</xdr:rowOff>
    </xdr:to>
    <xdr:sp>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628900" y="5208270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252</xdr:row>
      <xdr:rowOff>57150</xdr:rowOff>
    </xdr:from>
    <xdr:to>
      <xdr:col>8</xdr:col>
      <xdr:colOff>0</xdr:colOff>
      <xdr:row>253</xdr:row>
      <xdr:rowOff>190500</xdr:rowOff>
    </xdr:to>
    <xdr:sp>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562350" y="52082700"/>
          <a:ext cx="504825" cy="2857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252</xdr:row>
      <xdr:rowOff>57150</xdr:rowOff>
    </xdr:from>
    <xdr:to>
      <xdr:col>10</xdr:col>
      <xdr:colOff>0</xdr:colOff>
      <xdr:row>253</xdr:row>
      <xdr:rowOff>190500</xdr:rowOff>
    </xdr:to>
    <xdr:sp>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505325" y="5208270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252</xdr:row>
      <xdr:rowOff>57150</xdr:rowOff>
    </xdr:from>
    <xdr:to>
      <xdr:col>12</xdr:col>
      <xdr:colOff>0</xdr:colOff>
      <xdr:row>253</xdr:row>
      <xdr:rowOff>190500</xdr:rowOff>
    </xdr:to>
    <xdr:sp>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381625" y="52082700"/>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252</xdr:row>
      <xdr:rowOff>57150</xdr:rowOff>
    </xdr:from>
    <xdr:to>
      <xdr:col>14</xdr:col>
      <xdr:colOff>0</xdr:colOff>
      <xdr:row>253</xdr:row>
      <xdr:rowOff>190500</xdr:rowOff>
    </xdr:to>
    <xdr:sp>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257925" y="5208270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252</xdr:row>
      <xdr:rowOff>57150</xdr:rowOff>
    </xdr:from>
    <xdr:to>
      <xdr:col>16</xdr:col>
      <xdr:colOff>0</xdr:colOff>
      <xdr:row>253</xdr:row>
      <xdr:rowOff>190500</xdr:rowOff>
    </xdr:to>
    <xdr:sp>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19950" y="5208270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252</xdr:row>
      <xdr:rowOff>57150</xdr:rowOff>
    </xdr:from>
    <xdr:to>
      <xdr:col>16</xdr:col>
      <xdr:colOff>0</xdr:colOff>
      <xdr:row>253</xdr:row>
      <xdr:rowOff>190500</xdr:rowOff>
    </xdr:to>
    <xdr:sp>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19950" y="5208270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252</xdr:row>
      <xdr:rowOff>57150</xdr:rowOff>
    </xdr:from>
    <xdr:to>
      <xdr:col>18</xdr:col>
      <xdr:colOff>0</xdr:colOff>
      <xdr:row>253</xdr:row>
      <xdr:rowOff>190500</xdr:rowOff>
    </xdr:to>
    <xdr:sp>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096250" y="5208270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252</xdr:row>
      <xdr:rowOff>57150</xdr:rowOff>
    </xdr:from>
    <xdr:to>
      <xdr:col>20</xdr:col>
      <xdr:colOff>0</xdr:colOff>
      <xdr:row>253</xdr:row>
      <xdr:rowOff>190500</xdr:rowOff>
    </xdr:to>
    <xdr:sp>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058275" y="5208270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252</xdr:row>
      <xdr:rowOff>57150</xdr:rowOff>
    </xdr:from>
    <xdr:to>
      <xdr:col>22</xdr:col>
      <xdr:colOff>0</xdr:colOff>
      <xdr:row>253</xdr:row>
      <xdr:rowOff>190500</xdr:rowOff>
    </xdr:to>
    <xdr:sp>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9934575" y="5208270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252</xdr:row>
      <xdr:rowOff>57150</xdr:rowOff>
    </xdr:from>
    <xdr:to>
      <xdr:col>24</xdr:col>
      <xdr:colOff>0</xdr:colOff>
      <xdr:row>253</xdr:row>
      <xdr:rowOff>190500</xdr:rowOff>
    </xdr:to>
    <xdr:sp>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868025" y="5208270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252</xdr:row>
      <xdr:rowOff>57150</xdr:rowOff>
    </xdr:from>
    <xdr:to>
      <xdr:col>26</xdr:col>
      <xdr:colOff>0</xdr:colOff>
      <xdr:row>253</xdr:row>
      <xdr:rowOff>190500</xdr:rowOff>
    </xdr:to>
    <xdr:sp>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801475" y="5208270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252</xdr:row>
      <xdr:rowOff>57150</xdr:rowOff>
    </xdr:from>
    <xdr:to>
      <xdr:col>28</xdr:col>
      <xdr:colOff>0</xdr:colOff>
      <xdr:row>253</xdr:row>
      <xdr:rowOff>190500</xdr:rowOff>
    </xdr:to>
    <xdr:sp>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734925" y="5208270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252</xdr:row>
      <xdr:rowOff>57150</xdr:rowOff>
    </xdr:from>
    <xdr:to>
      <xdr:col>18</xdr:col>
      <xdr:colOff>0</xdr:colOff>
      <xdr:row>253</xdr:row>
      <xdr:rowOff>190500</xdr:rowOff>
    </xdr:to>
    <xdr:sp>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096250" y="52082700"/>
          <a:ext cx="5238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252</xdr:row>
      <xdr:rowOff>57150</xdr:rowOff>
    </xdr:from>
    <xdr:to>
      <xdr:col>20</xdr:col>
      <xdr:colOff>0</xdr:colOff>
      <xdr:row>253</xdr:row>
      <xdr:rowOff>190500</xdr:rowOff>
    </xdr:to>
    <xdr:sp>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058275" y="5208270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252</xdr:row>
      <xdr:rowOff>57150</xdr:rowOff>
    </xdr:from>
    <xdr:to>
      <xdr:col>22</xdr:col>
      <xdr:colOff>0</xdr:colOff>
      <xdr:row>253</xdr:row>
      <xdr:rowOff>190500</xdr:rowOff>
    </xdr:to>
    <xdr:sp>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9934575" y="5208270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252</xdr:row>
      <xdr:rowOff>57150</xdr:rowOff>
    </xdr:from>
    <xdr:to>
      <xdr:col>24</xdr:col>
      <xdr:colOff>0</xdr:colOff>
      <xdr:row>253</xdr:row>
      <xdr:rowOff>190500</xdr:rowOff>
    </xdr:to>
    <xdr:sp>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868025" y="5208270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252</xdr:row>
      <xdr:rowOff>57150</xdr:rowOff>
    </xdr:from>
    <xdr:to>
      <xdr:col>26</xdr:col>
      <xdr:colOff>0</xdr:colOff>
      <xdr:row>253</xdr:row>
      <xdr:rowOff>190500</xdr:rowOff>
    </xdr:to>
    <xdr:sp>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801475" y="5208270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252</xdr:row>
      <xdr:rowOff>57150</xdr:rowOff>
    </xdr:from>
    <xdr:to>
      <xdr:col>28</xdr:col>
      <xdr:colOff>0</xdr:colOff>
      <xdr:row>253</xdr:row>
      <xdr:rowOff>190500</xdr:rowOff>
    </xdr:to>
    <xdr:sp>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734925" y="5208270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252</xdr:row>
      <xdr:rowOff>57150</xdr:rowOff>
    </xdr:from>
    <xdr:to>
      <xdr:col>18</xdr:col>
      <xdr:colOff>0</xdr:colOff>
      <xdr:row>253</xdr:row>
      <xdr:rowOff>190500</xdr:rowOff>
    </xdr:to>
    <xdr:sp>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096250" y="5208270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252</xdr:row>
      <xdr:rowOff>57150</xdr:rowOff>
    </xdr:from>
    <xdr:to>
      <xdr:col>20</xdr:col>
      <xdr:colOff>0</xdr:colOff>
      <xdr:row>253</xdr:row>
      <xdr:rowOff>190500</xdr:rowOff>
    </xdr:to>
    <xdr:sp>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058275" y="52082700"/>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252</xdr:row>
      <xdr:rowOff>57150</xdr:rowOff>
    </xdr:from>
    <xdr:to>
      <xdr:col>22</xdr:col>
      <xdr:colOff>0</xdr:colOff>
      <xdr:row>253</xdr:row>
      <xdr:rowOff>190500</xdr:rowOff>
    </xdr:to>
    <xdr:sp>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9934575" y="5208270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252</xdr:row>
      <xdr:rowOff>57150</xdr:rowOff>
    </xdr:from>
    <xdr:to>
      <xdr:col>24</xdr:col>
      <xdr:colOff>0</xdr:colOff>
      <xdr:row>253</xdr:row>
      <xdr:rowOff>190500</xdr:rowOff>
    </xdr:to>
    <xdr:sp>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868025" y="5208270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252</xdr:row>
      <xdr:rowOff>57150</xdr:rowOff>
    </xdr:from>
    <xdr:to>
      <xdr:col>26</xdr:col>
      <xdr:colOff>0</xdr:colOff>
      <xdr:row>253</xdr:row>
      <xdr:rowOff>190500</xdr:rowOff>
    </xdr:to>
    <xdr:sp>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801475" y="5208270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252</xdr:row>
      <xdr:rowOff>57150</xdr:rowOff>
    </xdr:from>
    <xdr:to>
      <xdr:col>28</xdr:col>
      <xdr:colOff>0</xdr:colOff>
      <xdr:row>253</xdr:row>
      <xdr:rowOff>190500</xdr:rowOff>
    </xdr:to>
    <xdr:sp>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734925" y="5208270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260</xdr:row>
      <xdr:rowOff>57150</xdr:rowOff>
    </xdr:from>
    <xdr:to>
      <xdr:col>2</xdr:col>
      <xdr:colOff>0</xdr:colOff>
      <xdr:row>261</xdr:row>
      <xdr:rowOff>190500</xdr:rowOff>
    </xdr:to>
    <xdr:sp>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590550" y="53806725"/>
          <a:ext cx="6667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260</xdr:row>
      <xdr:rowOff>57150</xdr:rowOff>
    </xdr:from>
    <xdr:to>
      <xdr:col>4</xdr:col>
      <xdr:colOff>0</xdr:colOff>
      <xdr:row>261</xdr:row>
      <xdr:rowOff>190500</xdr:rowOff>
    </xdr:to>
    <xdr:sp>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695450" y="5380672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260</xdr:row>
      <xdr:rowOff>57150</xdr:rowOff>
    </xdr:from>
    <xdr:to>
      <xdr:col>6</xdr:col>
      <xdr:colOff>0</xdr:colOff>
      <xdr:row>261</xdr:row>
      <xdr:rowOff>190500</xdr:rowOff>
    </xdr:to>
    <xdr:sp>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628900" y="5380672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260</xdr:row>
      <xdr:rowOff>57150</xdr:rowOff>
    </xdr:from>
    <xdr:to>
      <xdr:col>8</xdr:col>
      <xdr:colOff>0</xdr:colOff>
      <xdr:row>261</xdr:row>
      <xdr:rowOff>190500</xdr:rowOff>
    </xdr:to>
    <xdr:sp>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562350" y="53806725"/>
          <a:ext cx="504825" cy="2857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260</xdr:row>
      <xdr:rowOff>57150</xdr:rowOff>
    </xdr:from>
    <xdr:to>
      <xdr:col>10</xdr:col>
      <xdr:colOff>0</xdr:colOff>
      <xdr:row>261</xdr:row>
      <xdr:rowOff>190500</xdr:rowOff>
    </xdr:to>
    <xdr:sp>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505325" y="538067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260</xdr:row>
      <xdr:rowOff>57150</xdr:rowOff>
    </xdr:from>
    <xdr:to>
      <xdr:col>12</xdr:col>
      <xdr:colOff>0</xdr:colOff>
      <xdr:row>261</xdr:row>
      <xdr:rowOff>190500</xdr:rowOff>
    </xdr:to>
    <xdr:sp>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381625" y="53806725"/>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260</xdr:row>
      <xdr:rowOff>57150</xdr:rowOff>
    </xdr:from>
    <xdr:to>
      <xdr:col>14</xdr:col>
      <xdr:colOff>0</xdr:colOff>
      <xdr:row>261</xdr:row>
      <xdr:rowOff>190500</xdr:rowOff>
    </xdr:to>
    <xdr:sp>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257925" y="5380672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260</xdr:row>
      <xdr:rowOff>57150</xdr:rowOff>
    </xdr:from>
    <xdr:to>
      <xdr:col>16</xdr:col>
      <xdr:colOff>0</xdr:colOff>
      <xdr:row>261</xdr:row>
      <xdr:rowOff>190500</xdr:rowOff>
    </xdr:to>
    <xdr:sp>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19950" y="5380672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260</xdr:row>
      <xdr:rowOff>57150</xdr:rowOff>
    </xdr:from>
    <xdr:to>
      <xdr:col>16</xdr:col>
      <xdr:colOff>0</xdr:colOff>
      <xdr:row>261</xdr:row>
      <xdr:rowOff>190500</xdr:rowOff>
    </xdr:to>
    <xdr:sp>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19950" y="538067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260</xdr:row>
      <xdr:rowOff>57150</xdr:rowOff>
    </xdr:from>
    <xdr:to>
      <xdr:col>18</xdr:col>
      <xdr:colOff>0</xdr:colOff>
      <xdr:row>261</xdr:row>
      <xdr:rowOff>190500</xdr:rowOff>
    </xdr:to>
    <xdr:sp>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096250" y="5380672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260</xdr:row>
      <xdr:rowOff>57150</xdr:rowOff>
    </xdr:from>
    <xdr:to>
      <xdr:col>20</xdr:col>
      <xdr:colOff>0</xdr:colOff>
      <xdr:row>261</xdr:row>
      <xdr:rowOff>190500</xdr:rowOff>
    </xdr:to>
    <xdr:sp>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058275" y="538067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260</xdr:row>
      <xdr:rowOff>57150</xdr:rowOff>
    </xdr:from>
    <xdr:to>
      <xdr:col>22</xdr:col>
      <xdr:colOff>0</xdr:colOff>
      <xdr:row>261</xdr:row>
      <xdr:rowOff>190500</xdr:rowOff>
    </xdr:to>
    <xdr:sp>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9934575" y="538067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260</xdr:row>
      <xdr:rowOff>57150</xdr:rowOff>
    </xdr:from>
    <xdr:to>
      <xdr:col>24</xdr:col>
      <xdr:colOff>0</xdr:colOff>
      <xdr:row>261</xdr:row>
      <xdr:rowOff>190500</xdr:rowOff>
    </xdr:to>
    <xdr:sp>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868025" y="538067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260</xdr:row>
      <xdr:rowOff>57150</xdr:rowOff>
    </xdr:from>
    <xdr:to>
      <xdr:col>26</xdr:col>
      <xdr:colOff>0</xdr:colOff>
      <xdr:row>261</xdr:row>
      <xdr:rowOff>190500</xdr:rowOff>
    </xdr:to>
    <xdr:sp>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801475" y="538067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260</xdr:row>
      <xdr:rowOff>57150</xdr:rowOff>
    </xdr:from>
    <xdr:to>
      <xdr:col>28</xdr:col>
      <xdr:colOff>0</xdr:colOff>
      <xdr:row>261</xdr:row>
      <xdr:rowOff>190500</xdr:rowOff>
    </xdr:to>
    <xdr:sp>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734925" y="538067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260</xdr:row>
      <xdr:rowOff>57150</xdr:rowOff>
    </xdr:from>
    <xdr:to>
      <xdr:col>18</xdr:col>
      <xdr:colOff>0</xdr:colOff>
      <xdr:row>261</xdr:row>
      <xdr:rowOff>190500</xdr:rowOff>
    </xdr:to>
    <xdr:sp>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096250" y="53806725"/>
          <a:ext cx="5238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260</xdr:row>
      <xdr:rowOff>57150</xdr:rowOff>
    </xdr:from>
    <xdr:to>
      <xdr:col>20</xdr:col>
      <xdr:colOff>0</xdr:colOff>
      <xdr:row>261</xdr:row>
      <xdr:rowOff>190500</xdr:rowOff>
    </xdr:to>
    <xdr:sp>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058275" y="5380672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260</xdr:row>
      <xdr:rowOff>57150</xdr:rowOff>
    </xdr:from>
    <xdr:to>
      <xdr:col>22</xdr:col>
      <xdr:colOff>0</xdr:colOff>
      <xdr:row>261</xdr:row>
      <xdr:rowOff>190500</xdr:rowOff>
    </xdr:to>
    <xdr:sp>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9934575" y="5380672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260</xdr:row>
      <xdr:rowOff>57150</xdr:rowOff>
    </xdr:from>
    <xdr:to>
      <xdr:col>24</xdr:col>
      <xdr:colOff>0</xdr:colOff>
      <xdr:row>261</xdr:row>
      <xdr:rowOff>190500</xdr:rowOff>
    </xdr:to>
    <xdr:sp>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868025" y="5380672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260</xdr:row>
      <xdr:rowOff>57150</xdr:rowOff>
    </xdr:from>
    <xdr:to>
      <xdr:col>26</xdr:col>
      <xdr:colOff>0</xdr:colOff>
      <xdr:row>261</xdr:row>
      <xdr:rowOff>190500</xdr:rowOff>
    </xdr:to>
    <xdr:sp>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801475" y="5380672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260</xdr:row>
      <xdr:rowOff>57150</xdr:rowOff>
    </xdr:from>
    <xdr:to>
      <xdr:col>28</xdr:col>
      <xdr:colOff>0</xdr:colOff>
      <xdr:row>261</xdr:row>
      <xdr:rowOff>190500</xdr:rowOff>
    </xdr:to>
    <xdr:sp>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734925" y="5380672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260</xdr:row>
      <xdr:rowOff>57150</xdr:rowOff>
    </xdr:from>
    <xdr:to>
      <xdr:col>18</xdr:col>
      <xdr:colOff>0</xdr:colOff>
      <xdr:row>261</xdr:row>
      <xdr:rowOff>190500</xdr:rowOff>
    </xdr:to>
    <xdr:sp>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096250" y="5380672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260</xdr:row>
      <xdr:rowOff>57150</xdr:rowOff>
    </xdr:from>
    <xdr:to>
      <xdr:col>20</xdr:col>
      <xdr:colOff>0</xdr:colOff>
      <xdr:row>261</xdr:row>
      <xdr:rowOff>190500</xdr:rowOff>
    </xdr:to>
    <xdr:sp>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058275" y="53806725"/>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260</xdr:row>
      <xdr:rowOff>57150</xdr:rowOff>
    </xdr:from>
    <xdr:to>
      <xdr:col>22</xdr:col>
      <xdr:colOff>0</xdr:colOff>
      <xdr:row>261</xdr:row>
      <xdr:rowOff>190500</xdr:rowOff>
    </xdr:to>
    <xdr:sp>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9934575" y="5380672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260</xdr:row>
      <xdr:rowOff>57150</xdr:rowOff>
    </xdr:from>
    <xdr:to>
      <xdr:col>24</xdr:col>
      <xdr:colOff>0</xdr:colOff>
      <xdr:row>261</xdr:row>
      <xdr:rowOff>190500</xdr:rowOff>
    </xdr:to>
    <xdr:sp>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868025" y="538067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260</xdr:row>
      <xdr:rowOff>57150</xdr:rowOff>
    </xdr:from>
    <xdr:to>
      <xdr:col>26</xdr:col>
      <xdr:colOff>0</xdr:colOff>
      <xdr:row>261</xdr:row>
      <xdr:rowOff>190500</xdr:rowOff>
    </xdr:to>
    <xdr:sp>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801475" y="538067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260</xdr:row>
      <xdr:rowOff>57150</xdr:rowOff>
    </xdr:from>
    <xdr:to>
      <xdr:col>28</xdr:col>
      <xdr:colOff>0</xdr:colOff>
      <xdr:row>261</xdr:row>
      <xdr:rowOff>190500</xdr:rowOff>
    </xdr:to>
    <xdr:sp>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734925" y="538067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268</xdr:row>
      <xdr:rowOff>57150</xdr:rowOff>
    </xdr:from>
    <xdr:to>
      <xdr:col>2</xdr:col>
      <xdr:colOff>0</xdr:colOff>
      <xdr:row>269</xdr:row>
      <xdr:rowOff>190500</xdr:rowOff>
    </xdr:to>
    <xdr:sp>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590550" y="55387875"/>
          <a:ext cx="6667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268</xdr:row>
      <xdr:rowOff>57150</xdr:rowOff>
    </xdr:from>
    <xdr:to>
      <xdr:col>4</xdr:col>
      <xdr:colOff>0</xdr:colOff>
      <xdr:row>269</xdr:row>
      <xdr:rowOff>190500</xdr:rowOff>
    </xdr:to>
    <xdr:sp>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695450" y="5538787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268</xdr:row>
      <xdr:rowOff>57150</xdr:rowOff>
    </xdr:from>
    <xdr:to>
      <xdr:col>6</xdr:col>
      <xdr:colOff>0</xdr:colOff>
      <xdr:row>269</xdr:row>
      <xdr:rowOff>190500</xdr:rowOff>
    </xdr:to>
    <xdr:sp>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628900" y="5538787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268</xdr:row>
      <xdr:rowOff>57150</xdr:rowOff>
    </xdr:from>
    <xdr:to>
      <xdr:col>8</xdr:col>
      <xdr:colOff>0</xdr:colOff>
      <xdr:row>269</xdr:row>
      <xdr:rowOff>190500</xdr:rowOff>
    </xdr:to>
    <xdr:sp>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562350" y="55387875"/>
          <a:ext cx="504825" cy="2857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268</xdr:row>
      <xdr:rowOff>57150</xdr:rowOff>
    </xdr:from>
    <xdr:to>
      <xdr:col>10</xdr:col>
      <xdr:colOff>0</xdr:colOff>
      <xdr:row>269</xdr:row>
      <xdr:rowOff>190500</xdr:rowOff>
    </xdr:to>
    <xdr:sp>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505325" y="5538787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268</xdr:row>
      <xdr:rowOff>57150</xdr:rowOff>
    </xdr:from>
    <xdr:to>
      <xdr:col>12</xdr:col>
      <xdr:colOff>0</xdr:colOff>
      <xdr:row>269</xdr:row>
      <xdr:rowOff>190500</xdr:rowOff>
    </xdr:to>
    <xdr:sp>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381625" y="55387875"/>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268</xdr:row>
      <xdr:rowOff>57150</xdr:rowOff>
    </xdr:from>
    <xdr:to>
      <xdr:col>14</xdr:col>
      <xdr:colOff>0</xdr:colOff>
      <xdr:row>269</xdr:row>
      <xdr:rowOff>190500</xdr:rowOff>
    </xdr:to>
    <xdr:sp>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257925" y="5538787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268</xdr:row>
      <xdr:rowOff>57150</xdr:rowOff>
    </xdr:from>
    <xdr:to>
      <xdr:col>16</xdr:col>
      <xdr:colOff>0</xdr:colOff>
      <xdr:row>269</xdr:row>
      <xdr:rowOff>190500</xdr:rowOff>
    </xdr:to>
    <xdr:sp>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19950" y="5538787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268</xdr:row>
      <xdr:rowOff>57150</xdr:rowOff>
    </xdr:from>
    <xdr:to>
      <xdr:col>16</xdr:col>
      <xdr:colOff>0</xdr:colOff>
      <xdr:row>269</xdr:row>
      <xdr:rowOff>190500</xdr:rowOff>
    </xdr:to>
    <xdr:sp>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19950" y="5538787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6781800" y="56102250"/>
          <a:ext cx="228600" cy="209550"/>
          <a:chOff x="5475762" y="47760700"/>
          <a:chExt cx="314325" cy="230209"/>
        </a:xfrm>
      </xdr:grpSpPr>
      <xdr:cxnSp>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5819775" y="56102250"/>
          <a:ext cx="228600" cy="209550"/>
          <a:chOff x="5475762" y="47760700"/>
          <a:chExt cx="314325" cy="230209"/>
        </a:xfrm>
      </xdr:grpSpPr>
      <xdr:cxnSp>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067175" y="56102250"/>
          <a:ext cx="228600" cy="209550"/>
          <a:chOff x="5475762" y="47760700"/>
          <a:chExt cx="314325" cy="230209"/>
        </a:xfrm>
      </xdr:grpSpPr>
      <xdr:cxnSp>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124200" y="56102250"/>
          <a:ext cx="228600" cy="209550"/>
          <a:chOff x="5475762" y="47760700"/>
          <a:chExt cx="314325" cy="230209"/>
        </a:xfrm>
      </xdr:grpSpPr>
      <xdr:cxnSp>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190750" y="56102250"/>
          <a:ext cx="228600" cy="209550"/>
          <a:chOff x="5475762" y="47760700"/>
          <a:chExt cx="314325" cy="230209"/>
        </a:xfrm>
      </xdr:grpSpPr>
      <xdr:cxnSp>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658100" y="56102250"/>
          <a:ext cx="228600" cy="209550"/>
          <a:chOff x="5475762" y="47760700"/>
          <a:chExt cx="314325" cy="230209"/>
        </a:xfrm>
      </xdr:grpSpPr>
      <xdr:cxnSp>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4943475" y="56102250"/>
          <a:ext cx="228600" cy="209550"/>
          <a:chOff x="5475762" y="47760700"/>
          <a:chExt cx="314325" cy="230209"/>
        </a:xfrm>
      </xdr:grpSpPr>
      <xdr:cxnSp>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17</xdr:col>
      <xdr:colOff>0</xdr:colOff>
      <xdr:row>268</xdr:row>
      <xdr:rowOff>57150</xdr:rowOff>
    </xdr:from>
    <xdr:to>
      <xdr:col>18</xdr:col>
      <xdr:colOff>0</xdr:colOff>
      <xdr:row>269</xdr:row>
      <xdr:rowOff>190500</xdr:rowOff>
    </xdr:to>
    <xdr:sp>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096250" y="5538787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268</xdr:row>
      <xdr:rowOff>57150</xdr:rowOff>
    </xdr:from>
    <xdr:to>
      <xdr:col>20</xdr:col>
      <xdr:colOff>0</xdr:colOff>
      <xdr:row>269</xdr:row>
      <xdr:rowOff>190500</xdr:rowOff>
    </xdr:to>
    <xdr:sp>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058275" y="5538787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268</xdr:row>
      <xdr:rowOff>57150</xdr:rowOff>
    </xdr:from>
    <xdr:to>
      <xdr:col>22</xdr:col>
      <xdr:colOff>0</xdr:colOff>
      <xdr:row>269</xdr:row>
      <xdr:rowOff>190500</xdr:rowOff>
    </xdr:to>
    <xdr:sp>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9934575" y="5538787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268</xdr:row>
      <xdr:rowOff>57150</xdr:rowOff>
    </xdr:from>
    <xdr:to>
      <xdr:col>24</xdr:col>
      <xdr:colOff>0</xdr:colOff>
      <xdr:row>269</xdr:row>
      <xdr:rowOff>190500</xdr:rowOff>
    </xdr:to>
    <xdr:sp>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868025" y="5538787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268</xdr:row>
      <xdr:rowOff>57150</xdr:rowOff>
    </xdr:from>
    <xdr:to>
      <xdr:col>26</xdr:col>
      <xdr:colOff>0</xdr:colOff>
      <xdr:row>269</xdr:row>
      <xdr:rowOff>190500</xdr:rowOff>
    </xdr:to>
    <xdr:sp>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801475" y="5538787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268</xdr:row>
      <xdr:rowOff>57150</xdr:rowOff>
    </xdr:from>
    <xdr:to>
      <xdr:col>28</xdr:col>
      <xdr:colOff>0</xdr:colOff>
      <xdr:row>269</xdr:row>
      <xdr:rowOff>190500</xdr:rowOff>
    </xdr:to>
    <xdr:sp>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734925" y="5538787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268</xdr:row>
      <xdr:rowOff>57150</xdr:rowOff>
    </xdr:from>
    <xdr:to>
      <xdr:col>18</xdr:col>
      <xdr:colOff>0</xdr:colOff>
      <xdr:row>269</xdr:row>
      <xdr:rowOff>190500</xdr:rowOff>
    </xdr:to>
    <xdr:sp>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096250" y="55387875"/>
          <a:ext cx="5238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268</xdr:row>
      <xdr:rowOff>57150</xdr:rowOff>
    </xdr:from>
    <xdr:to>
      <xdr:col>20</xdr:col>
      <xdr:colOff>0</xdr:colOff>
      <xdr:row>269</xdr:row>
      <xdr:rowOff>190500</xdr:rowOff>
    </xdr:to>
    <xdr:sp>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058275" y="5538787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268</xdr:row>
      <xdr:rowOff>57150</xdr:rowOff>
    </xdr:from>
    <xdr:to>
      <xdr:col>22</xdr:col>
      <xdr:colOff>0</xdr:colOff>
      <xdr:row>269</xdr:row>
      <xdr:rowOff>190500</xdr:rowOff>
    </xdr:to>
    <xdr:sp>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9934575" y="5538787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268</xdr:row>
      <xdr:rowOff>57150</xdr:rowOff>
    </xdr:from>
    <xdr:to>
      <xdr:col>24</xdr:col>
      <xdr:colOff>0</xdr:colOff>
      <xdr:row>269</xdr:row>
      <xdr:rowOff>190500</xdr:rowOff>
    </xdr:to>
    <xdr:sp>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868025" y="5538787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268</xdr:row>
      <xdr:rowOff>57150</xdr:rowOff>
    </xdr:from>
    <xdr:to>
      <xdr:col>26</xdr:col>
      <xdr:colOff>0</xdr:colOff>
      <xdr:row>269</xdr:row>
      <xdr:rowOff>190500</xdr:rowOff>
    </xdr:to>
    <xdr:sp>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801475" y="5538787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268</xdr:row>
      <xdr:rowOff>57150</xdr:rowOff>
    </xdr:from>
    <xdr:to>
      <xdr:col>28</xdr:col>
      <xdr:colOff>0</xdr:colOff>
      <xdr:row>269</xdr:row>
      <xdr:rowOff>190500</xdr:rowOff>
    </xdr:to>
    <xdr:sp>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734925" y="5538787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620125" y="56121300"/>
          <a:ext cx="228600" cy="190500"/>
          <a:chOff x="5475762" y="47760700"/>
          <a:chExt cx="314325" cy="230209"/>
        </a:xfrm>
      </xdr:grpSpPr>
      <xdr:cxnSp>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496425" y="56102250"/>
          <a:ext cx="228600" cy="209550"/>
          <a:chOff x="5475762" y="47760700"/>
          <a:chExt cx="314325" cy="230209"/>
        </a:xfrm>
      </xdr:grpSpPr>
      <xdr:cxnSp>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429875" y="56102250"/>
          <a:ext cx="228600" cy="209550"/>
          <a:chOff x="5475762" y="47760700"/>
          <a:chExt cx="314325" cy="230209"/>
        </a:xfrm>
      </xdr:grpSpPr>
      <xdr:cxnSp>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17</xdr:col>
      <xdr:colOff>0</xdr:colOff>
      <xdr:row>268</xdr:row>
      <xdr:rowOff>57150</xdr:rowOff>
    </xdr:from>
    <xdr:to>
      <xdr:col>18</xdr:col>
      <xdr:colOff>0</xdr:colOff>
      <xdr:row>269</xdr:row>
      <xdr:rowOff>190500</xdr:rowOff>
    </xdr:to>
    <xdr:sp>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096250" y="5538787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268</xdr:row>
      <xdr:rowOff>57150</xdr:rowOff>
    </xdr:from>
    <xdr:to>
      <xdr:col>20</xdr:col>
      <xdr:colOff>0</xdr:colOff>
      <xdr:row>269</xdr:row>
      <xdr:rowOff>190500</xdr:rowOff>
    </xdr:to>
    <xdr:sp>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058275" y="55387875"/>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268</xdr:row>
      <xdr:rowOff>57150</xdr:rowOff>
    </xdr:from>
    <xdr:to>
      <xdr:col>22</xdr:col>
      <xdr:colOff>0</xdr:colOff>
      <xdr:row>269</xdr:row>
      <xdr:rowOff>190500</xdr:rowOff>
    </xdr:to>
    <xdr:sp>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9934575" y="5538787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268</xdr:row>
      <xdr:rowOff>57150</xdr:rowOff>
    </xdr:from>
    <xdr:to>
      <xdr:col>24</xdr:col>
      <xdr:colOff>0</xdr:colOff>
      <xdr:row>269</xdr:row>
      <xdr:rowOff>190500</xdr:rowOff>
    </xdr:to>
    <xdr:sp>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868025" y="5538787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268</xdr:row>
      <xdr:rowOff>57150</xdr:rowOff>
    </xdr:from>
    <xdr:to>
      <xdr:col>26</xdr:col>
      <xdr:colOff>0</xdr:colOff>
      <xdr:row>269</xdr:row>
      <xdr:rowOff>190500</xdr:rowOff>
    </xdr:to>
    <xdr:sp>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801475" y="5538787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268</xdr:row>
      <xdr:rowOff>57150</xdr:rowOff>
    </xdr:from>
    <xdr:to>
      <xdr:col>28</xdr:col>
      <xdr:colOff>0</xdr:colOff>
      <xdr:row>269</xdr:row>
      <xdr:rowOff>190500</xdr:rowOff>
    </xdr:to>
    <xdr:sp>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734925" y="5538787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276</xdr:row>
      <xdr:rowOff>57150</xdr:rowOff>
    </xdr:from>
    <xdr:to>
      <xdr:col>2</xdr:col>
      <xdr:colOff>0</xdr:colOff>
      <xdr:row>277</xdr:row>
      <xdr:rowOff>190500</xdr:rowOff>
    </xdr:to>
    <xdr:sp>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590550" y="56978550"/>
          <a:ext cx="6667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276</xdr:row>
      <xdr:rowOff>57150</xdr:rowOff>
    </xdr:from>
    <xdr:to>
      <xdr:col>4</xdr:col>
      <xdr:colOff>0</xdr:colOff>
      <xdr:row>277</xdr:row>
      <xdr:rowOff>190500</xdr:rowOff>
    </xdr:to>
    <xdr:sp>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695450" y="5697855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276</xdr:row>
      <xdr:rowOff>57150</xdr:rowOff>
    </xdr:from>
    <xdr:to>
      <xdr:col>6</xdr:col>
      <xdr:colOff>0</xdr:colOff>
      <xdr:row>277</xdr:row>
      <xdr:rowOff>190500</xdr:rowOff>
    </xdr:to>
    <xdr:sp>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628900" y="5697855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276</xdr:row>
      <xdr:rowOff>57150</xdr:rowOff>
    </xdr:from>
    <xdr:to>
      <xdr:col>8</xdr:col>
      <xdr:colOff>0</xdr:colOff>
      <xdr:row>277</xdr:row>
      <xdr:rowOff>190500</xdr:rowOff>
    </xdr:to>
    <xdr:sp>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562350" y="56978550"/>
          <a:ext cx="504825" cy="2857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276</xdr:row>
      <xdr:rowOff>57150</xdr:rowOff>
    </xdr:from>
    <xdr:to>
      <xdr:col>10</xdr:col>
      <xdr:colOff>0</xdr:colOff>
      <xdr:row>277</xdr:row>
      <xdr:rowOff>190500</xdr:rowOff>
    </xdr:to>
    <xdr:sp>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505325" y="569785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276</xdr:row>
      <xdr:rowOff>57150</xdr:rowOff>
    </xdr:from>
    <xdr:to>
      <xdr:col>12</xdr:col>
      <xdr:colOff>0</xdr:colOff>
      <xdr:row>277</xdr:row>
      <xdr:rowOff>190500</xdr:rowOff>
    </xdr:to>
    <xdr:sp>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381625" y="56978550"/>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276</xdr:row>
      <xdr:rowOff>57150</xdr:rowOff>
    </xdr:from>
    <xdr:to>
      <xdr:col>14</xdr:col>
      <xdr:colOff>0</xdr:colOff>
      <xdr:row>277</xdr:row>
      <xdr:rowOff>190500</xdr:rowOff>
    </xdr:to>
    <xdr:sp>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257925" y="5697855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276</xdr:row>
      <xdr:rowOff>57150</xdr:rowOff>
    </xdr:from>
    <xdr:to>
      <xdr:col>16</xdr:col>
      <xdr:colOff>0</xdr:colOff>
      <xdr:row>277</xdr:row>
      <xdr:rowOff>190500</xdr:rowOff>
    </xdr:to>
    <xdr:sp>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19950" y="5697855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276</xdr:row>
      <xdr:rowOff>57150</xdr:rowOff>
    </xdr:from>
    <xdr:to>
      <xdr:col>16</xdr:col>
      <xdr:colOff>0</xdr:colOff>
      <xdr:row>277</xdr:row>
      <xdr:rowOff>190500</xdr:rowOff>
    </xdr:to>
    <xdr:sp>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19950" y="569785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276</xdr:row>
      <xdr:rowOff>57150</xdr:rowOff>
    </xdr:from>
    <xdr:to>
      <xdr:col>18</xdr:col>
      <xdr:colOff>0</xdr:colOff>
      <xdr:row>277</xdr:row>
      <xdr:rowOff>190500</xdr:rowOff>
    </xdr:to>
    <xdr:sp>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096250" y="5697855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276</xdr:row>
      <xdr:rowOff>57150</xdr:rowOff>
    </xdr:from>
    <xdr:to>
      <xdr:col>20</xdr:col>
      <xdr:colOff>0</xdr:colOff>
      <xdr:row>277</xdr:row>
      <xdr:rowOff>190500</xdr:rowOff>
    </xdr:to>
    <xdr:sp>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058275" y="569785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276</xdr:row>
      <xdr:rowOff>57150</xdr:rowOff>
    </xdr:from>
    <xdr:to>
      <xdr:col>22</xdr:col>
      <xdr:colOff>0</xdr:colOff>
      <xdr:row>277</xdr:row>
      <xdr:rowOff>190500</xdr:rowOff>
    </xdr:to>
    <xdr:sp>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9934575" y="569785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276</xdr:row>
      <xdr:rowOff>57150</xdr:rowOff>
    </xdr:from>
    <xdr:to>
      <xdr:col>24</xdr:col>
      <xdr:colOff>0</xdr:colOff>
      <xdr:row>277</xdr:row>
      <xdr:rowOff>190500</xdr:rowOff>
    </xdr:to>
    <xdr:sp>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868025" y="569785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276</xdr:row>
      <xdr:rowOff>57150</xdr:rowOff>
    </xdr:from>
    <xdr:to>
      <xdr:col>26</xdr:col>
      <xdr:colOff>0</xdr:colOff>
      <xdr:row>277</xdr:row>
      <xdr:rowOff>190500</xdr:rowOff>
    </xdr:to>
    <xdr:sp>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801475" y="569785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276</xdr:row>
      <xdr:rowOff>57150</xdr:rowOff>
    </xdr:from>
    <xdr:to>
      <xdr:col>28</xdr:col>
      <xdr:colOff>0</xdr:colOff>
      <xdr:row>277</xdr:row>
      <xdr:rowOff>190500</xdr:rowOff>
    </xdr:to>
    <xdr:sp>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734925" y="569785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276</xdr:row>
      <xdr:rowOff>57150</xdr:rowOff>
    </xdr:from>
    <xdr:to>
      <xdr:col>18</xdr:col>
      <xdr:colOff>0</xdr:colOff>
      <xdr:row>277</xdr:row>
      <xdr:rowOff>190500</xdr:rowOff>
    </xdr:to>
    <xdr:sp>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096250" y="56978550"/>
          <a:ext cx="5238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276</xdr:row>
      <xdr:rowOff>57150</xdr:rowOff>
    </xdr:from>
    <xdr:to>
      <xdr:col>20</xdr:col>
      <xdr:colOff>0</xdr:colOff>
      <xdr:row>277</xdr:row>
      <xdr:rowOff>190500</xdr:rowOff>
    </xdr:to>
    <xdr:sp>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058275" y="5697855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276</xdr:row>
      <xdr:rowOff>57150</xdr:rowOff>
    </xdr:from>
    <xdr:to>
      <xdr:col>22</xdr:col>
      <xdr:colOff>0</xdr:colOff>
      <xdr:row>277</xdr:row>
      <xdr:rowOff>190500</xdr:rowOff>
    </xdr:to>
    <xdr:sp>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9934575" y="5697855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276</xdr:row>
      <xdr:rowOff>57150</xdr:rowOff>
    </xdr:from>
    <xdr:to>
      <xdr:col>24</xdr:col>
      <xdr:colOff>0</xdr:colOff>
      <xdr:row>277</xdr:row>
      <xdr:rowOff>190500</xdr:rowOff>
    </xdr:to>
    <xdr:sp>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868025" y="5697855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276</xdr:row>
      <xdr:rowOff>57150</xdr:rowOff>
    </xdr:from>
    <xdr:to>
      <xdr:col>26</xdr:col>
      <xdr:colOff>0</xdr:colOff>
      <xdr:row>277</xdr:row>
      <xdr:rowOff>190500</xdr:rowOff>
    </xdr:to>
    <xdr:sp>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801475" y="5697855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276</xdr:row>
      <xdr:rowOff>57150</xdr:rowOff>
    </xdr:from>
    <xdr:to>
      <xdr:col>28</xdr:col>
      <xdr:colOff>0</xdr:colOff>
      <xdr:row>277</xdr:row>
      <xdr:rowOff>190500</xdr:rowOff>
    </xdr:to>
    <xdr:sp>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734925" y="5697855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276</xdr:row>
      <xdr:rowOff>57150</xdr:rowOff>
    </xdr:from>
    <xdr:to>
      <xdr:col>18</xdr:col>
      <xdr:colOff>0</xdr:colOff>
      <xdr:row>277</xdr:row>
      <xdr:rowOff>190500</xdr:rowOff>
    </xdr:to>
    <xdr:sp>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096250" y="5697855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276</xdr:row>
      <xdr:rowOff>57150</xdr:rowOff>
    </xdr:from>
    <xdr:to>
      <xdr:col>20</xdr:col>
      <xdr:colOff>0</xdr:colOff>
      <xdr:row>277</xdr:row>
      <xdr:rowOff>190500</xdr:rowOff>
    </xdr:to>
    <xdr:sp>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058275" y="56978550"/>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276</xdr:row>
      <xdr:rowOff>57150</xdr:rowOff>
    </xdr:from>
    <xdr:to>
      <xdr:col>22</xdr:col>
      <xdr:colOff>0</xdr:colOff>
      <xdr:row>277</xdr:row>
      <xdr:rowOff>190500</xdr:rowOff>
    </xdr:to>
    <xdr:sp>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9934575" y="5697855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276</xdr:row>
      <xdr:rowOff>57150</xdr:rowOff>
    </xdr:from>
    <xdr:to>
      <xdr:col>24</xdr:col>
      <xdr:colOff>0</xdr:colOff>
      <xdr:row>277</xdr:row>
      <xdr:rowOff>190500</xdr:rowOff>
    </xdr:to>
    <xdr:sp>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868025" y="569785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276</xdr:row>
      <xdr:rowOff>57150</xdr:rowOff>
    </xdr:from>
    <xdr:to>
      <xdr:col>26</xdr:col>
      <xdr:colOff>0</xdr:colOff>
      <xdr:row>277</xdr:row>
      <xdr:rowOff>190500</xdr:rowOff>
    </xdr:to>
    <xdr:sp>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801475" y="569785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276</xdr:row>
      <xdr:rowOff>57150</xdr:rowOff>
    </xdr:from>
    <xdr:to>
      <xdr:col>28</xdr:col>
      <xdr:colOff>0</xdr:colOff>
      <xdr:row>277</xdr:row>
      <xdr:rowOff>190500</xdr:rowOff>
    </xdr:to>
    <xdr:sp>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734925" y="569785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284</xdr:row>
      <xdr:rowOff>57150</xdr:rowOff>
    </xdr:from>
    <xdr:to>
      <xdr:col>2</xdr:col>
      <xdr:colOff>0</xdr:colOff>
      <xdr:row>285</xdr:row>
      <xdr:rowOff>190500</xdr:rowOff>
    </xdr:to>
    <xdr:sp>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590550" y="58578750"/>
          <a:ext cx="6667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284</xdr:row>
      <xdr:rowOff>57150</xdr:rowOff>
    </xdr:from>
    <xdr:to>
      <xdr:col>4</xdr:col>
      <xdr:colOff>0</xdr:colOff>
      <xdr:row>285</xdr:row>
      <xdr:rowOff>190500</xdr:rowOff>
    </xdr:to>
    <xdr:sp>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695450" y="5857875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284</xdr:row>
      <xdr:rowOff>57150</xdr:rowOff>
    </xdr:from>
    <xdr:to>
      <xdr:col>6</xdr:col>
      <xdr:colOff>0</xdr:colOff>
      <xdr:row>285</xdr:row>
      <xdr:rowOff>190500</xdr:rowOff>
    </xdr:to>
    <xdr:sp>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628900" y="5857875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284</xdr:row>
      <xdr:rowOff>57150</xdr:rowOff>
    </xdr:from>
    <xdr:to>
      <xdr:col>8</xdr:col>
      <xdr:colOff>0</xdr:colOff>
      <xdr:row>285</xdr:row>
      <xdr:rowOff>190500</xdr:rowOff>
    </xdr:to>
    <xdr:sp>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562350" y="58578750"/>
          <a:ext cx="504825" cy="2857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284</xdr:row>
      <xdr:rowOff>57150</xdr:rowOff>
    </xdr:from>
    <xdr:to>
      <xdr:col>10</xdr:col>
      <xdr:colOff>0</xdr:colOff>
      <xdr:row>285</xdr:row>
      <xdr:rowOff>190500</xdr:rowOff>
    </xdr:to>
    <xdr:sp>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505325" y="585787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284</xdr:row>
      <xdr:rowOff>57150</xdr:rowOff>
    </xdr:from>
    <xdr:to>
      <xdr:col>12</xdr:col>
      <xdr:colOff>0</xdr:colOff>
      <xdr:row>285</xdr:row>
      <xdr:rowOff>190500</xdr:rowOff>
    </xdr:to>
    <xdr:sp>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381625" y="58578750"/>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284</xdr:row>
      <xdr:rowOff>57150</xdr:rowOff>
    </xdr:from>
    <xdr:to>
      <xdr:col>14</xdr:col>
      <xdr:colOff>0</xdr:colOff>
      <xdr:row>285</xdr:row>
      <xdr:rowOff>190500</xdr:rowOff>
    </xdr:to>
    <xdr:sp>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257925" y="5857875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284</xdr:row>
      <xdr:rowOff>57150</xdr:rowOff>
    </xdr:from>
    <xdr:to>
      <xdr:col>16</xdr:col>
      <xdr:colOff>0</xdr:colOff>
      <xdr:row>285</xdr:row>
      <xdr:rowOff>190500</xdr:rowOff>
    </xdr:to>
    <xdr:sp>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19950" y="5857875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284</xdr:row>
      <xdr:rowOff>57150</xdr:rowOff>
    </xdr:from>
    <xdr:to>
      <xdr:col>16</xdr:col>
      <xdr:colOff>0</xdr:colOff>
      <xdr:row>285</xdr:row>
      <xdr:rowOff>190500</xdr:rowOff>
    </xdr:to>
    <xdr:sp>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19950" y="585787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284</xdr:row>
      <xdr:rowOff>57150</xdr:rowOff>
    </xdr:from>
    <xdr:to>
      <xdr:col>18</xdr:col>
      <xdr:colOff>0</xdr:colOff>
      <xdr:row>285</xdr:row>
      <xdr:rowOff>190500</xdr:rowOff>
    </xdr:to>
    <xdr:sp>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096250" y="5857875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284</xdr:row>
      <xdr:rowOff>57150</xdr:rowOff>
    </xdr:from>
    <xdr:to>
      <xdr:col>20</xdr:col>
      <xdr:colOff>0</xdr:colOff>
      <xdr:row>285</xdr:row>
      <xdr:rowOff>190500</xdr:rowOff>
    </xdr:to>
    <xdr:sp>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058275" y="585787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284</xdr:row>
      <xdr:rowOff>57150</xdr:rowOff>
    </xdr:from>
    <xdr:to>
      <xdr:col>22</xdr:col>
      <xdr:colOff>0</xdr:colOff>
      <xdr:row>285</xdr:row>
      <xdr:rowOff>190500</xdr:rowOff>
    </xdr:to>
    <xdr:sp>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9934575" y="585787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284</xdr:row>
      <xdr:rowOff>57150</xdr:rowOff>
    </xdr:from>
    <xdr:to>
      <xdr:col>24</xdr:col>
      <xdr:colOff>0</xdr:colOff>
      <xdr:row>285</xdr:row>
      <xdr:rowOff>190500</xdr:rowOff>
    </xdr:to>
    <xdr:sp>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868025" y="585787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284</xdr:row>
      <xdr:rowOff>57150</xdr:rowOff>
    </xdr:from>
    <xdr:to>
      <xdr:col>26</xdr:col>
      <xdr:colOff>0</xdr:colOff>
      <xdr:row>285</xdr:row>
      <xdr:rowOff>190500</xdr:rowOff>
    </xdr:to>
    <xdr:sp>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801475" y="585787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284</xdr:row>
      <xdr:rowOff>57150</xdr:rowOff>
    </xdr:from>
    <xdr:to>
      <xdr:col>28</xdr:col>
      <xdr:colOff>0</xdr:colOff>
      <xdr:row>285</xdr:row>
      <xdr:rowOff>190500</xdr:rowOff>
    </xdr:to>
    <xdr:sp>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734925" y="585787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284</xdr:row>
      <xdr:rowOff>57150</xdr:rowOff>
    </xdr:from>
    <xdr:to>
      <xdr:col>18</xdr:col>
      <xdr:colOff>0</xdr:colOff>
      <xdr:row>285</xdr:row>
      <xdr:rowOff>190500</xdr:rowOff>
    </xdr:to>
    <xdr:sp>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096250" y="58578750"/>
          <a:ext cx="5238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284</xdr:row>
      <xdr:rowOff>57150</xdr:rowOff>
    </xdr:from>
    <xdr:to>
      <xdr:col>20</xdr:col>
      <xdr:colOff>0</xdr:colOff>
      <xdr:row>285</xdr:row>
      <xdr:rowOff>190500</xdr:rowOff>
    </xdr:to>
    <xdr:sp>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058275" y="5857875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284</xdr:row>
      <xdr:rowOff>57150</xdr:rowOff>
    </xdr:from>
    <xdr:to>
      <xdr:col>22</xdr:col>
      <xdr:colOff>0</xdr:colOff>
      <xdr:row>285</xdr:row>
      <xdr:rowOff>190500</xdr:rowOff>
    </xdr:to>
    <xdr:sp>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9934575" y="5857875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284</xdr:row>
      <xdr:rowOff>57150</xdr:rowOff>
    </xdr:from>
    <xdr:to>
      <xdr:col>24</xdr:col>
      <xdr:colOff>0</xdr:colOff>
      <xdr:row>285</xdr:row>
      <xdr:rowOff>190500</xdr:rowOff>
    </xdr:to>
    <xdr:sp>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868025" y="5857875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284</xdr:row>
      <xdr:rowOff>57150</xdr:rowOff>
    </xdr:from>
    <xdr:to>
      <xdr:col>26</xdr:col>
      <xdr:colOff>0</xdr:colOff>
      <xdr:row>285</xdr:row>
      <xdr:rowOff>190500</xdr:rowOff>
    </xdr:to>
    <xdr:sp>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801475" y="58578750"/>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284</xdr:row>
      <xdr:rowOff>57150</xdr:rowOff>
    </xdr:from>
    <xdr:to>
      <xdr:col>28</xdr:col>
      <xdr:colOff>0</xdr:colOff>
      <xdr:row>285</xdr:row>
      <xdr:rowOff>190500</xdr:rowOff>
    </xdr:to>
    <xdr:sp>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734925" y="58578750"/>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284</xdr:row>
      <xdr:rowOff>57150</xdr:rowOff>
    </xdr:from>
    <xdr:to>
      <xdr:col>18</xdr:col>
      <xdr:colOff>0</xdr:colOff>
      <xdr:row>285</xdr:row>
      <xdr:rowOff>190500</xdr:rowOff>
    </xdr:to>
    <xdr:sp>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096250" y="58578750"/>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284</xdr:row>
      <xdr:rowOff>57150</xdr:rowOff>
    </xdr:from>
    <xdr:to>
      <xdr:col>20</xdr:col>
      <xdr:colOff>0</xdr:colOff>
      <xdr:row>285</xdr:row>
      <xdr:rowOff>190500</xdr:rowOff>
    </xdr:to>
    <xdr:sp>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058275" y="58578750"/>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284</xdr:row>
      <xdr:rowOff>57150</xdr:rowOff>
    </xdr:from>
    <xdr:to>
      <xdr:col>22</xdr:col>
      <xdr:colOff>0</xdr:colOff>
      <xdr:row>285</xdr:row>
      <xdr:rowOff>190500</xdr:rowOff>
    </xdr:to>
    <xdr:sp>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9934575" y="58578750"/>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284</xdr:row>
      <xdr:rowOff>57150</xdr:rowOff>
    </xdr:from>
    <xdr:to>
      <xdr:col>24</xdr:col>
      <xdr:colOff>0</xdr:colOff>
      <xdr:row>285</xdr:row>
      <xdr:rowOff>190500</xdr:rowOff>
    </xdr:to>
    <xdr:sp>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868025" y="585787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284</xdr:row>
      <xdr:rowOff>57150</xdr:rowOff>
    </xdr:from>
    <xdr:to>
      <xdr:col>26</xdr:col>
      <xdr:colOff>0</xdr:colOff>
      <xdr:row>285</xdr:row>
      <xdr:rowOff>190500</xdr:rowOff>
    </xdr:to>
    <xdr:sp>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801475" y="58578750"/>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284</xdr:row>
      <xdr:rowOff>57150</xdr:rowOff>
    </xdr:from>
    <xdr:to>
      <xdr:col>28</xdr:col>
      <xdr:colOff>0</xdr:colOff>
      <xdr:row>285</xdr:row>
      <xdr:rowOff>190500</xdr:rowOff>
    </xdr:to>
    <xdr:sp>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734925" y="58578750"/>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292</xdr:row>
      <xdr:rowOff>57150</xdr:rowOff>
    </xdr:from>
    <xdr:to>
      <xdr:col>2</xdr:col>
      <xdr:colOff>0</xdr:colOff>
      <xdr:row>293</xdr:row>
      <xdr:rowOff>190500</xdr:rowOff>
    </xdr:to>
    <xdr:sp>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590550" y="60131325"/>
          <a:ext cx="6667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292</xdr:row>
      <xdr:rowOff>57150</xdr:rowOff>
    </xdr:from>
    <xdr:to>
      <xdr:col>4</xdr:col>
      <xdr:colOff>0</xdr:colOff>
      <xdr:row>293</xdr:row>
      <xdr:rowOff>190500</xdr:rowOff>
    </xdr:to>
    <xdr:sp>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695450" y="6013132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292</xdr:row>
      <xdr:rowOff>57150</xdr:rowOff>
    </xdr:from>
    <xdr:to>
      <xdr:col>6</xdr:col>
      <xdr:colOff>0</xdr:colOff>
      <xdr:row>293</xdr:row>
      <xdr:rowOff>190500</xdr:rowOff>
    </xdr:to>
    <xdr:sp>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628900" y="6013132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292</xdr:row>
      <xdr:rowOff>57150</xdr:rowOff>
    </xdr:from>
    <xdr:to>
      <xdr:col>8</xdr:col>
      <xdr:colOff>0</xdr:colOff>
      <xdr:row>293</xdr:row>
      <xdr:rowOff>190500</xdr:rowOff>
    </xdr:to>
    <xdr:sp>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562350" y="60131325"/>
          <a:ext cx="504825" cy="2857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292</xdr:row>
      <xdr:rowOff>57150</xdr:rowOff>
    </xdr:from>
    <xdr:to>
      <xdr:col>10</xdr:col>
      <xdr:colOff>0</xdr:colOff>
      <xdr:row>293</xdr:row>
      <xdr:rowOff>190500</xdr:rowOff>
    </xdr:to>
    <xdr:sp>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505325" y="601313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292</xdr:row>
      <xdr:rowOff>57150</xdr:rowOff>
    </xdr:from>
    <xdr:to>
      <xdr:col>12</xdr:col>
      <xdr:colOff>0</xdr:colOff>
      <xdr:row>293</xdr:row>
      <xdr:rowOff>190500</xdr:rowOff>
    </xdr:to>
    <xdr:sp>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381625" y="60131325"/>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292</xdr:row>
      <xdr:rowOff>57150</xdr:rowOff>
    </xdr:from>
    <xdr:to>
      <xdr:col>14</xdr:col>
      <xdr:colOff>0</xdr:colOff>
      <xdr:row>293</xdr:row>
      <xdr:rowOff>190500</xdr:rowOff>
    </xdr:to>
    <xdr:sp>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257925" y="6013132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15</xdr:col>
      <xdr:colOff>0</xdr:colOff>
      <xdr:row>292</xdr:row>
      <xdr:rowOff>57150</xdr:rowOff>
    </xdr:from>
    <xdr:to>
      <xdr:col>16</xdr:col>
      <xdr:colOff>0</xdr:colOff>
      <xdr:row>293</xdr:row>
      <xdr:rowOff>190500</xdr:rowOff>
    </xdr:to>
    <xdr:sp>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19950" y="6013132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15</xdr:col>
      <xdr:colOff>0</xdr:colOff>
      <xdr:row>292</xdr:row>
      <xdr:rowOff>57150</xdr:rowOff>
    </xdr:from>
    <xdr:to>
      <xdr:col>16</xdr:col>
      <xdr:colOff>0</xdr:colOff>
      <xdr:row>293</xdr:row>
      <xdr:rowOff>190500</xdr:rowOff>
    </xdr:to>
    <xdr:sp>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19950" y="601313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292</xdr:row>
      <xdr:rowOff>57150</xdr:rowOff>
    </xdr:from>
    <xdr:to>
      <xdr:col>18</xdr:col>
      <xdr:colOff>0</xdr:colOff>
      <xdr:row>293</xdr:row>
      <xdr:rowOff>190500</xdr:rowOff>
    </xdr:to>
    <xdr:sp>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096250" y="6013132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292</xdr:row>
      <xdr:rowOff>57150</xdr:rowOff>
    </xdr:from>
    <xdr:to>
      <xdr:col>20</xdr:col>
      <xdr:colOff>0</xdr:colOff>
      <xdr:row>293</xdr:row>
      <xdr:rowOff>190500</xdr:rowOff>
    </xdr:to>
    <xdr:sp>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058275" y="601313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21</xdr:col>
      <xdr:colOff>0</xdr:colOff>
      <xdr:row>292</xdr:row>
      <xdr:rowOff>57150</xdr:rowOff>
    </xdr:from>
    <xdr:to>
      <xdr:col>22</xdr:col>
      <xdr:colOff>0</xdr:colOff>
      <xdr:row>293</xdr:row>
      <xdr:rowOff>190500</xdr:rowOff>
    </xdr:to>
    <xdr:sp>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9934575" y="601313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23</xdr:col>
      <xdr:colOff>0</xdr:colOff>
      <xdr:row>292</xdr:row>
      <xdr:rowOff>57150</xdr:rowOff>
    </xdr:from>
    <xdr:to>
      <xdr:col>24</xdr:col>
      <xdr:colOff>0</xdr:colOff>
      <xdr:row>293</xdr:row>
      <xdr:rowOff>190500</xdr:rowOff>
    </xdr:to>
    <xdr:sp>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868025" y="601313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292</xdr:row>
      <xdr:rowOff>57150</xdr:rowOff>
    </xdr:from>
    <xdr:to>
      <xdr:col>26</xdr:col>
      <xdr:colOff>0</xdr:colOff>
      <xdr:row>293</xdr:row>
      <xdr:rowOff>190500</xdr:rowOff>
    </xdr:to>
    <xdr:sp>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801475" y="601313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292</xdr:row>
      <xdr:rowOff>57150</xdr:rowOff>
    </xdr:from>
    <xdr:to>
      <xdr:col>28</xdr:col>
      <xdr:colOff>0</xdr:colOff>
      <xdr:row>293</xdr:row>
      <xdr:rowOff>190500</xdr:rowOff>
    </xdr:to>
    <xdr:sp>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734925" y="601313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17</xdr:col>
      <xdr:colOff>0</xdr:colOff>
      <xdr:row>292</xdr:row>
      <xdr:rowOff>57150</xdr:rowOff>
    </xdr:from>
    <xdr:to>
      <xdr:col>18</xdr:col>
      <xdr:colOff>0</xdr:colOff>
      <xdr:row>293</xdr:row>
      <xdr:rowOff>190500</xdr:rowOff>
    </xdr:to>
    <xdr:sp>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096250" y="60131325"/>
          <a:ext cx="5238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19</xdr:col>
      <xdr:colOff>0</xdr:colOff>
      <xdr:row>292</xdr:row>
      <xdr:rowOff>57150</xdr:rowOff>
    </xdr:from>
    <xdr:to>
      <xdr:col>20</xdr:col>
      <xdr:colOff>0</xdr:colOff>
      <xdr:row>293</xdr:row>
      <xdr:rowOff>190500</xdr:rowOff>
    </xdr:to>
    <xdr:sp>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058275" y="6013132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21</xdr:col>
      <xdr:colOff>0</xdr:colOff>
      <xdr:row>292</xdr:row>
      <xdr:rowOff>57150</xdr:rowOff>
    </xdr:from>
    <xdr:to>
      <xdr:col>22</xdr:col>
      <xdr:colOff>0</xdr:colOff>
      <xdr:row>293</xdr:row>
      <xdr:rowOff>190500</xdr:rowOff>
    </xdr:to>
    <xdr:sp>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9934575" y="6013132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23</xdr:col>
      <xdr:colOff>0</xdr:colOff>
      <xdr:row>292</xdr:row>
      <xdr:rowOff>57150</xdr:rowOff>
    </xdr:from>
    <xdr:to>
      <xdr:col>24</xdr:col>
      <xdr:colOff>0</xdr:colOff>
      <xdr:row>293</xdr:row>
      <xdr:rowOff>190500</xdr:rowOff>
    </xdr:to>
    <xdr:sp>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868025" y="6013132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25</xdr:col>
      <xdr:colOff>0</xdr:colOff>
      <xdr:row>292</xdr:row>
      <xdr:rowOff>57150</xdr:rowOff>
    </xdr:from>
    <xdr:to>
      <xdr:col>26</xdr:col>
      <xdr:colOff>0</xdr:colOff>
      <xdr:row>293</xdr:row>
      <xdr:rowOff>190500</xdr:rowOff>
    </xdr:to>
    <xdr:sp>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801475" y="60131325"/>
          <a:ext cx="495300" cy="285750"/>
        </a:xfrm>
        <a:prstGeom prst="triangle">
          <a:avLst>
            <a:gd name="adj" fmla="val 50000"/>
          </a:avLst>
        </a:prstGeom>
        <a:solidFill>
          <a:srgbClr val="FF0000"/>
        </a:solidFill>
        <a:ln w="9525">
          <a:solidFill>
            <a:srgbClr val="000000"/>
          </a:solidFill>
          <a:miter lim="800000"/>
        </a:ln>
      </xdr:spPr>
    </xdr:sp>
    <xdr:clientData/>
  </xdr:twoCellAnchor>
  <xdr:twoCellAnchor>
    <xdr:from>
      <xdr:col>27</xdr:col>
      <xdr:colOff>0</xdr:colOff>
      <xdr:row>292</xdr:row>
      <xdr:rowOff>57150</xdr:rowOff>
    </xdr:from>
    <xdr:to>
      <xdr:col>28</xdr:col>
      <xdr:colOff>0</xdr:colOff>
      <xdr:row>293</xdr:row>
      <xdr:rowOff>190500</xdr:rowOff>
    </xdr:to>
    <xdr:sp>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734925" y="60131325"/>
          <a:ext cx="438150" cy="285750"/>
        </a:xfrm>
        <a:prstGeom prst="triangle">
          <a:avLst>
            <a:gd name="adj" fmla="val 50000"/>
          </a:avLst>
        </a:prstGeom>
        <a:solidFill>
          <a:srgbClr val="FF0000"/>
        </a:solidFill>
        <a:ln w="9525">
          <a:solidFill>
            <a:srgbClr val="000000"/>
          </a:solidFill>
          <a:miter lim="800000"/>
        </a:ln>
      </xdr:spPr>
    </xdr:sp>
    <xdr:clientData/>
  </xdr:twoCellAnchor>
  <xdr:twoCellAnchor>
    <xdr:from>
      <xdr:col>17</xdr:col>
      <xdr:colOff>0</xdr:colOff>
      <xdr:row>292</xdr:row>
      <xdr:rowOff>57150</xdr:rowOff>
    </xdr:from>
    <xdr:to>
      <xdr:col>18</xdr:col>
      <xdr:colOff>0</xdr:colOff>
      <xdr:row>293</xdr:row>
      <xdr:rowOff>190500</xdr:rowOff>
    </xdr:to>
    <xdr:sp>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096250" y="6013132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19</xdr:col>
      <xdr:colOff>0</xdr:colOff>
      <xdr:row>292</xdr:row>
      <xdr:rowOff>57150</xdr:rowOff>
    </xdr:from>
    <xdr:to>
      <xdr:col>20</xdr:col>
      <xdr:colOff>0</xdr:colOff>
      <xdr:row>293</xdr:row>
      <xdr:rowOff>190500</xdr:rowOff>
    </xdr:to>
    <xdr:sp>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058275" y="60131325"/>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21</xdr:col>
      <xdr:colOff>0</xdr:colOff>
      <xdr:row>292</xdr:row>
      <xdr:rowOff>57150</xdr:rowOff>
    </xdr:from>
    <xdr:to>
      <xdr:col>22</xdr:col>
      <xdr:colOff>0</xdr:colOff>
      <xdr:row>293</xdr:row>
      <xdr:rowOff>190500</xdr:rowOff>
    </xdr:to>
    <xdr:sp>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9934575" y="6013132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23</xdr:col>
      <xdr:colOff>0</xdr:colOff>
      <xdr:row>292</xdr:row>
      <xdr:rowOff>57150</xdr:rowOff>
    </xdr:from>
    <xdr:to>
      <xdr:col>24</xdr:col>
      <xdr:colOff>0</xdr:colOff>
      <xdr:row>293</xdr:row>
      <xdr:rowOff>190500</xdr:rowOff>
    </xdr:to>
    <xdr:sp>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868025" y="601313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25</xdr:col>
      <xdr:colOff>0</xdr:colOff>
      <xdr:row>292</xdr:row>
      <xdr:rowOff>57150</xdr:rowOff>
    </xdr:from>
    <xdr:to>
      <xdr:col>26</xdr:col>
      <xdr:colOff>0</xdr:colOff>
      <xdr:row>293</xdr:row>
      <xdr:rowOff>190500</xdr:rowOff>
    </xdr:to>
    <xdr:sp>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801475" y="60131325"/>
          <a:ext cx="495300" cy="285750"/>
        </a:xfrm>
        <a:prstGeom prst="triangle">
          <a:avLst>
            <a:gd name="adj" fmla="val 50000"/>
          </a:avLst>
        </a:prstGeom>
        <a:solidFill>
          <a:srgbClr val="FFFFFF"/>
        </a:solidFill>
        <a:ln w="9525">
          <a:solidFill>
            <a:srgbClr val="000000"/>
          </a:solidFill>
          <a:miter lim="800000"/>
        </a:ln>
      </xdr:spPr>
    </xdr:sp>
    <xdr:clientData/>
  </xdr:twoCellAnchor>
  <xdr:twoCellAnchor>
    <xdr:from>
      <xdr:col>27</xdr:col>
      <xdr:colOff>0</xdr:colOff>
      <xdr:row>292</xdr:row>
      <xdr:rowOff>57150</xdr:rowOff>
    </xdr:from>
    <xdr:to>
      <xdr:col>28</xdr:col>
      <xdr:colOff>0</xdr:colOff>
      <xdr:row>293</xdr:row>
      <xdr:rowOff>190500</xdr:rowOff>
    </xdr:to>
    <xdr:sp>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734925" y="601313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xdr:col>
      <xdr:colOff>0</xdr:colOff>
      <xdr:row>300</xdr:row>
      <xdr:rowOff>57150</xdr:rowOff>
    </xdr:from>
    <xdr:to>
      <xdr:col>2</xdr:col>
      <xdr:colOff>0</xdr:colOff>
      <xdr:row>301</xdr:row>
      <xdr:rowOff>190500</xdr:rowOff>
    </xdr:to>
    <xdr:sp>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590550" y="61693425"/>
          <a:ext cx="6667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3</xdr:col>
      <xdr:colOff>0</xdr:colOff>
      <xdr:row>300</xdr:row>
      <xdr:rowOff>57150</xdr:rowOff>
    </xdr:from>
    <xdr:to>
      <xdr:col>4</xdr:col>
      <xdr:colOff>0</xdr:colOff>
      <xdr:row>301</xdr:row>
      <xdr:rowOff>190500</xdr:rowOff>
    </xdr:to>
    <xdr:sp>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695450" y="6169342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5</xdr:col>
      <xdr:colOff>0</xdr:colOff>
      <xdr:row>300</xdr:row>
      <xdr:rowOff>57150</xdr:rowOff>
    </xdr:from>
    <xdr:to>
      <xdr:col>6</xdr:col>
      <xdr:colOff>0</xdr:colOff>
      <xdr:row>301</xdr:row>
      <xdr:rowOff>190500</xdr:rowOff>
    </xdr:to>
    <xdr:sp>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628900" y="61693425"/>
          <a:ext cx="495300" cy="285750"/>
        </a:xfrm>
        <a:prstGeom prst="triangle">
          <a:avLst>
            <a:gd name="adj" fmla="val 50000"/>
          </a:avLst>
        </a:prstGeom>
        <a:solidFill>
          <a:schemeClr val="bg1"/>
        </a:solidFill>
        <a:ln w="9525">
          <a:solidFill>
            <a:srgbClr val="000000"/>
          </a:solidFill>
          <a:miter lim="800000"/>
        </a:ln>
      </xdr:spPr>
    </xdr:sp>
    <xdr:clientData/>
  </xdr:twoCellAnchor>
  <xdr:twoCellAnchor>
    <xdr:from>
      <xdr:col>7</xdr:col>
      <xdr:colOff>0</xdr:colOff>
      <xdr:row>300</xdr:row>
      <xdr:rowOff>57150</xdr:rowOff>
    </xdr:from>
    <xdr:to>
      <xdr:col>8</xdr:col>
      <xdr:colOff>0</xdr:colOff>
      <xdr:row>301</xdr:row>
      <xdr:rowOff>190500</xdr:rowOff>
    </xdr:to>
    <xdr:sp>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562350" y="61693425"/>
          <a:ext cx="504825" cy="285750"/>
        </a:xfrm>
        <a:prstGeom prst="triangle">
          <a:avLst>
            <a:gd name="adj" fmla="val 50000"/>
          </a:avLst>
        </a:prstGeom>
        <a:solidFill>
          <a:schemeClr val="bg1"/>
        </a:solidFill>
        <a:ln w="9525">
          <a:solidFill>
            <a:srgbClr val="000000"/>
          </a:solidFill>
          <a:miter lim="800000"/>
        </a:ln>
      </xdr:spPr>
    </xdr:sp>
    <xdr:clientData/>
  </xdr:twoCellAnchor>
  <xdr:twoCellAnchor>
    <xdr:from>
      <xdr:col>9</xdr:col>
      <xdr:colOff>0</xdr:colOff>
      <xdr:row>300</xdr:row>
      <xdr:rowOff>57150</xdr:rowOff>
    </xdr:from>
    <xdr:to>
      <xdr:col>10</xdr:col>
      <xdr:colOff>0</xdr:colOff>
      <xdr:row>301</xdr:row>
      <xdr:rowOff>190500</xdr:rowOff>
    </xdr:to>
    <xdr:sp>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505325" y="61693425"/>
          <a:ext cx="438150" cy="285750"/>
        </a:xfrm>
        <a:prstGeom prst="triangle">
          <a:avLst>
            <a:gd name="adj" fmla="val 50000"/>
          </a:avLst>
        </a:prstGeom>
        <a:solidFill>
          <a:srgbClr val="FFFFFF"/>
        </a:solidFill>
        <a:ln w="9525">
          <a:solidFill>
            <a:srgbClr val="000000"/>
          </a:solidFill>
          <a:miter lim="800000"/>
        </a:ln>
      </xdr:spPr>
    </xdr:sp>
    <xdr:clientData/>
  </xdr:twoCellAnchor>
  <xdr:twoCellAnchor>
    <xdr:from>
      <xdr:col>11</xdr:col>
      <xdr:colOff>0</xdr:colOff>
      <xdr:row>300</xdr:row>
      <xdr:rowOff>57150</xdr:rowOff>
    </xdr:from>
    <xdr:to>
      <xdr:col>12</xdr:col>
      <xdr:colOff>0</xdr:colOff>
      <xdr:row>301</xdr:row>
      <xdr:rowOff>190500</xdr:rowOff>
    </xdr:to>
    <xdr:sp>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381625" y="61693425"/>
          <a:ext cx="438150" cy="285750"/>
        </a:xfrm>
        <a:prstGeom prst="triangle">
          <a:avLst>
            <a:gd name="adj" fmla="val 50000"/>
          </a:avLst>
        </a:prstGeom>
        <a:solidFill>
          <a:schemeClr val="bg1"/>
        </a:solidFill>
        <a:ln w="9525">
          <a:solidFill>
            <a:srgbClr val="000000"/>
          </a:solidFill>
          <a:miter lim="800000"/>
        </a:ln>
      </xdr:spPr>
    </xdr:sp>
    <xdr:clientData/>
  </xdr:twoCellAnchor>
  <xdr:twoCellAnchor>
    <xdr:from>
      <xdr:col>13</xdr:col>
      <xdr:colOff>0</xdr:colOff>
      <xdr:row>300</xdr:row>
      <xdr:rowOff>57150</xdr:rowOff>
    </xdr:from>
    <xdr:to>
      <xdr:col>14</xdr:col>
      <xdr:colOff>0</xdr:colOff>
      <xdr:row>301</xdr:row>
      <xdr:rowOff>190500</xdr:rowOff>
    </xdr:to>
    <xdr:sp>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257925" y="61693425"/>
          <a:ext cx="5238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20</xdr:col>
      <xdr:colOff>232833</xdr:colOff>
      <xdr:row>7</xdr:row>
      <xdr:rowOff>169332</xdr:rowOff>
    </xdr:from>
    <xdr:to>
      <xdr:col>20</xdr:col>
      <xdr:colOff>412749</xdr:colOff>
      <xdr:row>8</xdr:row>
      <xdr:rowOff>95249</xdr:rowOff>
    </xdr:to>
    <xdr:sp>
      <xdr:nvSpPr>
        <xdr:cNvPr id="1063" name="Oval 1062">
          <a:extLst>
            <a:ext uri="{FF2B5EF4-FFF2-40B4-BE49-F238E27FC236}">
              <a16:creationId xmlns:a16="http://schemas.microsoft.com/office/drawing/2014/main" id="{8078dd66-90cd-4784-bef8-c75d3ff675b9}"/>
            </a:ext>
          </a:extLst>
        </xdr:cNvPr>
        <xdr:cNvSpPr/>
      </xdr:nvSpPr>
      <xdr:spPr>
        <a:xfrm>
          <a:off x="9725025" y="1552575"/>
          <a:ext cx="180975" cy="171450"/>
        </a:xfrm>
        <a:prstGeom prst="ellipse"/>
        <a:solidFill>
          <a:schemeClr val="tx1"/>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a:grpSpLocks/>
        </xdr:cNvGrpSpPr>
      </xdr:nvGrpSpPr>
      <xdr:grpSpPr>
        <a:xfrm>
          <a:off x="8934450" y="1057275"/>
          <a:ext cx="3457575" cy="2457450"/>
          <a:chOff x="10153650" y="1536195"/>
          <a:chExt cx="2552700" cy="2203955"/>
        </a:xfrm>
      </xdr:grpSpPr>
      <xdr:sp>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solidFill>
            <a:srgbClr val="000000"/>
          </a:solidFill>
          <a:ln w="9525">
            <a:solidFill>
              <a:srgbClr val="000000"/>
            </a:solidFill>
            <a:miter lim="800000"/>
          </a:ln>
        </xdr:spPr>
      </xdr:sp>
      <xdr:sp>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solidFill>
            <a:srgbClr val="000000"/>
          </a:solidFill>
          <a:ln w="9525">
            <a:solidFill>
              <a:srgbClr val="000000"/>
            </a:solidFill>
            <a:miter lim="800000"/>
          </a:ln>
        </xdr:spPr>
      </xdr:sp>
      <xdr:grpSp>
        <xdr:nvGrpSpPr>
          <xdr:cNvPr id="1067" name="Group 1066">
            <a:extLst>
              <a:ext uri="{FF2B5EF4-FFF2-40B4-BE49-F238E27FC236}">
                <a16:creationId xmlns:a16="http://schemas.microsoft.com/office/drawing/2014/main" id="{4bea3b8e-15fb-4310-ed20-2b02a8485603}"/>
              </a:ext>
            </a:extLst>
          </xdr:cNvPr>
          <xdr:cNvGrpSpPr>
            <a:grpSpLocks/>
          </xdr:cNvGrpSpPr>
        </xdr:nvGrpSpPr>
        <xdr:grpSpPr>
          <a:xfrm>
            <a:off x="10153650" y="1536195"/>
            <a:ext cx="2552700" cy="2203955"/>
            <a:chOff x="10153650" y="1536195"/>
            <a:chExt cx="2552700" cy="2203955"/>
          </a:xfrm>
        </xdr:grpSpPr>
        <xdr:sp>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solidFill>
              <a:srgbClr val="92D050"/>
            </a:solidFill>
            <a:ln w="9525">
              <a:solidFill>
                <a:srgbClr val="000000"/>
              </a:solidFill>
              <a:miter lim="800000"/>
            </a:ln>
          </xdr:spPr>
          <xdr:txBody>
            <a:bodyPr/>
            <a:lstStyle/>
            <a:p>
              <a:endParaRPr lang="en-IN"/>
            </a:p>
          </xdr:txBody>
        </xdr:sp>
        <xdr:sp>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ln>
          </xdr:spPr>
          <xdr:txBody>
            <a:bodyPr/>
            <a:lstStyle/>
            <a:p>
              <a:endParaRPr lang="en-IN"/>
            </a:p>
          </xdr:txBody>
        </xdr:sp>
        <xdr:sp>
          <xdr:nvSpPr>
            <xdr:cNvPr id="1070" name="Freeform 10695">
              <a:extLst>
                <a:ext uri="{FF2B5EF4-FFF2-40B4-BE49-F238E27FC236}">
                  <a16:creationId xmlns:a16="http://schemas.microsoft.com/office/drawing/2014/main" id="{e995b617-f5b0-0f0e-6ade-c20ebf7db469}"/>
                </a:ext>
              </a:extLst>
            </xdr:cNvPr>
            <xdr:cNvSpPr/>
          </xdr:nvSpPr>
          <xdr:spPr bwMode="auto">
            <a:xfrm>
              <a:off x="10153650" y="2266950"/>
              <a:ext cx="695325" cy="1047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sp>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solidFill>
              <a:srgbClr val="FFFF00"/>
            </a:solidFill>
            <a:ln w="9525">
              <a:solidFill>
                <a:srgbClr val="000000"/>
              </a:solidFill>
              <a:miter lim="800000"/>
            </a:ln>
          </xdr:spPr>
          <xdr:txBody>
            <a:bodyPr/>
            <a:lstStyle/>
            <a:p>
              <a:endParaRPr lang="en-US"/>
            </a:p>
          </xdr:txBody>
        </xdr:sp>
        <xdr:sp>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ln>
          </xdr:spPr>
          <xdr:txBody>
            <a:bodyPr/>
            <a:lstStyle/>
            <a:p>
              <a:endParaRPr lang="en-US"/>
            </a:p>
          </xdr:txBody>
        </xdr:sp>
        <xdr:sp>
          <xdr:nvSpPr>
            <xdr:cNvPr id="1073" name="Freeform 10706">
              <a:extLst>
                <a:ext uri="{FF2B5EF4-FFF2-40B4-BE49-F238E27FC236}">
                  <a16:creationId xmlns:a16="http://schemas.microsoft.com/office/drawing/2014/main" id="{cd2ada00-c5f5-2b94-f4ec-2b5aa3d301df}"/>
                </a:ext>
              </a:extLst>
            </xdr:cNvPr>
            <xdr:cNvSpPr/>
          </xdr:nvSpPr>
          <xdr:spPr bwMode="auto">
            <a:xfrm>
              <a:off x="11868150" y="2266950"/>
              <a:ext cx="695325" cy="1047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sp>
          <xdr:nvSpPr>
            <xdr:cNvPr id="1074" name="Freeform 10707">
              <a:extLst>
                <a:ext uri="{FF2B5EF4-FFF2-40B4-BE49-F238E27FC236}">
                  <a16:creationId xmlns:a16="http://schemas.microsoft.com/office/drawing/2014/main" id="{9fe79cdc-ce69-1086-96ef-b3812b8970ac}"/>
                </a:ext>
              </a:extLst>
            </xdr:cNvPr>
            <xdr:cNvSpPr/>
          </xdr:nvSpPr>
          <xdr:spPr bwMode="auto">
            <a:xfrm>
              <a:off x="10820400" y="2266950"/>
              <a:ext cx="1038225" cy="1047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sp>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noFill/>
            <a:ln w="9525">
              <a:solidFill>
                <a:srgbClr val="000000"/>
              </a:solidFill>
              <a:round/>
              <a:tailEnd type="triangle" len="med" w="med"/>
            </a:ln>
          </xdr:spPr>
        </xdr:sp>
        <xdr:sp>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noFill/>
            <a:ln w="9525">
              <a:solidFill>
                <a:srgbClr val="000000"/>
              </a:solidFill>
              <a:round/>
              <a:tailEnd type="triangle" len="med" w="med"/>
            </a:ln>
          </xdr:spPr>
        </xdr:sp>
        <xdr:sp>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noFill/>
            <a:ln w="9525">
              <a:solidFill>
                <a:srgbClr val="000000"/>
              </a:solidFill>
              <a:round/>
              <a:tailEnd type="triangle" len="med" w="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xnSp>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ln>
              <a:solidFill>
                <a:schemeClr val="tx1"/>
              </a:solidFill>
              <a:tailEnd type="triangle"/>
            </a:ln>
          </xdr:spPr>
          <xdr:style>
            <a:lnRef idx="1">
              <a:schemeClr val="tx1"/>
            </a:lnRef>
            <a:fillRef idx="0">
              <a:schemeClr val="tx1"/>
            </a:fillRef>
            <a:effectRef idx="0">
              <a:schemeClr val="tx1"/>
            </a:effectRef>
            <a:fontRef idx="minor">
              <a:schemeClr val="tx1"/>
            </a:fontRef>
          </xdr:style>
        </xdr:cxnSp>
        <xdr:cxnSp>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ln>
              <a:solidFill>
                <a:schemeClr val="tx1"/>
              </a:solidFill>
              <a:tailEnd type="triangle"/>
            </a:ln>
          </xdr:spPr>
          <xdr:style>
            <a:lnRef idx="1">
              <a:schemeClr val="tx1"/>
            </a:lnRef>
            <a:fillRef idx="0">
              <a:schemeClr val="tx1"/>
            </a:fillRef>
            <a:effectRef idx="0">
              <a:schemeClr val="tx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19950" y="61702950"/>
          <a:ext cx="447675" cy="314325"/>
        </a:xfrm>
        <a:prstGeom prst="triangle">
          <a:avLst>
            <a:gd name="adj" fmla="val 50000"/>
          </a:avLst>
        </a:prstGeom>
        <a:solidFill>
          <a:schemeClr val="bg1"/>
        </a:solidFill>
        <a:ln w="9525">
          <a:solidFill>
            <a:srgbClr val="000000"/>
          </a:solidFill>
          <a:miter lim="800000"/>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r:embed="rId1"/>
        <a:stretch>
          <a:fillRect/>
        </a:stretch>
      </xdr:blipFill>
      <xdr:spPr bwMode="auto">
        <a:xfrm>
          <a:off x="5076825" y="4086225"/>
          <a:ext cx="161925" cy="666750"/>
        </a:xfrm>
        <a:prstGeom prst="rect"/>
        <a:noFill/>
        <a:ln w="9525">
          <a:noFill/>
          <a:miter lim="800000"/>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r:embed="rId1"/>
        <a:stretch>
          <a:fillRect/>
        </a:stretch>
      </xdr:blipFill>
      <xdr:spPr bwMode="auto">
        <a:xfrm>
          <a:off x="5086350" y="5534025"/>
          <a:ext cx="161925" cy="609600"/>
        </a:xfrm>
        <a:prstGeom prst="rect"/>
        <a:noFill/>
        <a:ln w="9525">
          <a:noFill/>
          <a:miter lim="800000"/>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r:embed="rId1"/>
        <a:stretch>
          <a:fillRect/>
        </a:stretch>
      </xdr:blipFill>
      <xdr:spPr bwMode="auto">
        <a:xfrm>
          <a:off x="13296900" y="14916150"/>
          <a:ext cx="161925" cy="619125"/>
        </a:xfrm>
        <a:prstGeom prst="rect"/>
        <a:noFill/>
        <a:ln w="9525">
          <a:noFill/>
          <a:miter lim="800000"/>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r:embed="rId1"/>
        <a:stretch>
          <a:fillRect/>
        </a:stretch>
      </xdr:blipFill>
      <xdr:spPr bwMode="auto">
        <a:xfrm>
          <a:off x="12439650" y="16573500"/>
          <a:ext cx="161925" cy="619125"/>
        </a:xfrm>
        <a:prstGeom prst="rect"/>
        <a:noFill/>
        <a:ln w="9525">
          <a:noFill/>
          <a:miter lim="800000"/>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r:embed="rId1"/>
        <a:stretch>
          <a:fillRect/>
        </a:stretch>
      </xdr:blipFill>
      <xdr:spPr bwMode="auto">
        <a:xfrm>
          <a:off x="5114925" y="23060025"/>
          <a:ext cx="161925" cy="609600"/>
        </a:xfrm>
        <a:prstGeom prst="rect"/>
        <a:noFill/>
        <a:ln w="9525">
          <a:noFill/>
          <a:miter lim="800000"/>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r:embed="rId1"/>
        <a:stretch>
          <a:fillRect/>
        </a:stretch>
      </xdr:blipFill>
      <xdr:spPr bwMode="auto">
        <a:xfrm>
          <a:off x="3257550" y="53216175"/>
          <a:ext cx="161925" cy="819150"/>
        </a:xfrm>
        <a:prstGeom prst="rect"/>
        <a:noFill/>
        <a:ln w="9525">
          <a:noFill/>
          <a:miter lim="800000"/>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r:embed="rId1"/>
        <a:stretch>
          <a:fillRect/>
        </a:stretch>
      </xdr:blipFill>
      <xdr:spPr bwMode="auto">
        <a:xfrm>
          <a:off x="8763000" y="56416575"/>
          <a:ext cx="161925" cy="819150"/>
        </a:xfrm>
        <a:prstGeom prst="rect"/>
        <a:noFill/>
        <a:ln w="9525">
          <a:noFill/>
          <a:miter lim="800000"/>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r:embed="rId1"/>
        <a:stretch>
          <a:fillRect/>
        </a:stretch>
      </xdr:blipFill>
      <xdr:spPr bwMode="auto">
        <a:xfrm>
          <a:off x="4210050" y="61283850"/>
          <a:ext cx="161925" cy="666750"/>
        </a:xfrm>
        <a:prstGeom prst="rect"/>
        <a:noFill/>
        <a:ln w="9525">
          <a:noFill/>
          <a:miter lim="800000"/>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r:embed="rId1"/>
        <a:stretch>
          <a:fillRect/>
        </a:stretch>
      </xdr:blipFill>
      <xdr:spPr bwMode="auto">
        <a:xfrm>
          <a:off x="4171950" y="4133850"/>
          <a:ext cx="161925" cy="628650"/>
        </a:xfrm>
        <a:prstGeom prst="rect"/>
        <a:noFill/>
        <a:ln w="9525">
          <a:noFill/>
          <a:miter lim="800000"/>
        </a:ln>
      </xdr:spPr>
    </xdr:pic>
    <xdr:clientData/>
  </xdr:twoCellAnchor>
  <xdr:twoCellAnchor>
    <xdr:from>
      <xdr:col>28</xdr:col>
      <xdr:colOff>87086</xdr:colOff>
      <xdr:row>16</xdr:row>
      <xdr:rowOff>65315</xdr:rowOff>
    </xdr:from>
    <xdr:to>
      <xdr:col>28</xdr:col>
      <xdr:colOff>344261</xdr:colOff>
      <xdr:row>21</xdr:row>
      <xdr:rowOff>97972</xdr:rowOff>
    </xdr:to>
    <xdr:sp>
      <xdr:nvSpPr>
        <xdr:cNvPr id="1096" name="Equals 2636">
          <a:extLst>
            <a:ext uri="{FF2B5EF4-FFF2-40B4-BE49-F238E27FC236}">
              <a16:creationId xmlns:a16="http://schemas.microsoft.com/office/drawing/2014/main" id="{f78b1d59-7d67-413d-842f-d8508fefb2a4}"/>
            </a:ext>
          </a:extLst>
        </xdr:cNvPr>
        <xdr:cNvSpPr/>
      </xdr:nvSpPr>
      <xdr:spPr>
        <a:xfrm rot="5400000">
          <a:off x="13258800" y="3914775"/>
          <a:ext cx="257175" cy="790575"/>
        </a:xfrm>
        <a:prstGeom prst="mathEqual"/>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315825" y="23107650"/>
          <a:ext cx="419100" cy="295275"/>
          <a:chOff x="5424645" y="49113913"/>
          <a:chExt cx="313716" cy="343844"/>
        </a:xfrm>
      </xdr:grpSpPr>
      <xdr:cxnSp>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noFill/>
          <a:ln w="9525" algn="ctr">
            <a:solidFill>
              <a:srgbClr val="000000"/>
            </a:solidFill>
            <a:round/>
          </a:ln>
        </xdr:spPr>
      </xdr:cxnSp>
      <xdr:cxnSp>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noFill/>
          <a:ln w="9525" algn="ctr">
            <a:solidFill>
              <a:srgbClr val="000000"/>
            </a:solidFill>
            <a:round/>
          </a:ln>
        </xdr:spPr>
      </xdr:cxnSp>
      <xdr:cxnSp>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noFill/>
          <a:ln w="9525" algn="ctr">
            <a:solidFill>
              <a:srgbClr val="000000"/>
            </a:solidFill>
            <a:round/>
          </a:ln>
        </xdr:spPr>
      </xdr:cxnSp>
      <xdr:cxnSp>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noFill/>
          <a:ln w="9525" algn="ctr">
            <a:solidFill>
              <a:srgbClr val="000000"/>
            </a:solidFill>
            <a:round/>
          </a:ln>
        </xdr:spPr>
      </xdr:cxnSp>
      <xdr:cxnSp>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noFill/>
          <a:ln w="9525" algn="ctr">
            <a:solidFill>
              <a:srgbClr val="000000"/>
            </a:solidFill>
            <a:round/>
          </a:ln>
        </xdr:spPr>
      </xdr:cxnSp>
      <xdr:cxnSp>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noFill/>
          <a:ln w="9525" algn="ctr">
            <a:solidFill>
              <a:srgbClr val="000000"/>
            </a:solidFill>
            <a:round/>
          </a:ln>
        </xdr:spPr>
      </xdr:cxnSp>
      <xdr:cxnSp>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noFill/>
          <a:ln w="9525" algn="ctr">
            <a:solidFill>
              <a:srgbClr val="000000"/>
            </a:solidFill>
            <a:rou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r:embed="rId1"/>
        <a:stretch>
          <a:fillRect/>
        </a:stretch>
      </xdr:blipFill>
      <xdr:spPr bwMode="auto">
        <a:xfrm>
          <a:off x="5095875" y="24431625"/>
          <a:ext cx="161925" cy="638175"/>
        </a:xfrm>
        <a:prstGeom prst="rect"/>
        <a:noFill/>
        <a:ln w="9525">
          <a:noFill/>
          <a:miter lim="800000"/>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r:embed="rId1"/>
        <a:stretch>
          <a:fillRect/>
        </a:stretch>
      </xdr:blipFill>
      <xdr:spPr bwMode="auto">
        <a:xfrm>
          <a:off x="10591800" y="26269950"/>
          <a:ext cx="161925" cy="619125"/>
        </a:xfrm>
        <a:prstGeom prst="rect"/>
        <a:noFill/>
        <a:ln w="9525">
          <a:noFill/>
          <a:miter lim="800000"/>
        </a:ln>
      </xdr:spPr>
    </xdr:pic>
    <xdr:clientData/>
  </xdr:twoCellAnchor>
  <xdr:twoCellAnchor>
    <xdr:from>
      <xdr:col>22</xdr:col>
      <xdr:colOff>87086</xdr:colOff>
      <xdr:row>154</xdr:row>
      <xdr:rowOff>21771</xdr:rowOff>
    </xdr:from>
    <xdr:to>
      <xdr:col>22</xdr:col>
      <xdr:colOff>344261</xdr:colOff>
      <xdr:row>158</xdr:row>
      <xdr:rowOff>195943</xdr:rowOff>
    </xdr:to>
    <xdr:sp>
      <xdr:nvSpPr>
        <xdr:cNvPr id="1109" name="Equals 2636">
          <a:extLst>
            <a:ext uri="{FF2B5EF4-FFF2-40B4-BE49-F238E27FC236}">
              <a16:creationId xmlns:a16="http://schemas.microsoft.com/office/drawing/2014/main" id="{19a18a2d-610d-4467-8096-4f343ed39403}"/>
            </a:ext>
          </a:extLst>
        </xdr:cNvPr>
        <xdr:cNvSpPr/>
      </xdr:nvSpPr>
      <xdr:spPr>
        <a:xfrm rot="5400000">
          <a:off x="10515600" y="31146750"/>
          <a:ext cx="257175" cy="781050"/>
        </a:xfrm>
        <a:prstGeom prst="mathEqual"/>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r:embed="rId1"/>
        <a:stretch>
          <a:fillRect/>
        </a:stretch>
      </xdr:blipFill>
      <xdr:spPr bwMode="auto">
        <a:xfrm>
          <a:off x="1419225" y="46243875"/>
          <a:ext cx="161925" cy="819150"/>
        </a:xfrm>
        <a:prstGeom prst="rect"/>
        <a:noFill/>
        <a:ln w="9525">
          <a:noFill/>
          <a:miter lim="800000"/>
        </a:ln>
      </xdr:spPr>
    </xdr:pic>
    <xdr:clientData/>
  </xdr:twoCellAnchor>
  <xdr:twoCellAnchor>
    <xdr:from>
      <xdr:col>12</xdr:col>
      <xdr:colOff>125186</xdr:colOff>
      <xdr:row>234</xdr:row>
      <xdr:rowOff>18145</xdr:rowOff>
    </xdr:from>
    <xdr:to>
      <xdr:col>12</xdr:col>
      <xdr:colOff>382361</xdr:colOff>
      <xdr:row>238</xdr:row>
      <xdr:rowOff>337459</xdr:rowOff>
    </xdr:to>
    <xdr:sp>
      <xdr:nvSpPr>
        <xdr:cNvPr id="1111" name="Equals 2636">
          <a:extLst>
            <a:ext uri="{FF2B5EF4-FFF2-40B4-BE49-F238E27FC236}">
              <a16:creationId xmlns:a16="http://schemas.microsoft.com/office/drawing/2014/main" id="{54ca5dfc-87f2-4015-9703-08c51dcfe893}"/>
            </a:ext>
          </a:extLst>
        </xdr:cNvPr>
        <xdr:cNvSpPr/>
      </xdr:nvSpPr>
      <xdr:spPr>
        <a:xfrm rot="5400000">
          <a:off x="5943600" y="48291750"/>
          <a:ext cx="257175" cy="990600"/>
        </a:xfrm>
        <a:prstGeom prst="mathEqual"/>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5">
          <a:off x="10429875" y="51873150"/>
          <a:ext cx="438150" cy="247650"/>
        </a:xfrm>
        <a:custGeom>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rect l="T18" t="T19" r="T20" b="T21"/>
          <a:pathLst>
            <a:path h="355879" w="59313">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ln>
      </xdr:spPr>
    </xdr:sp>
    <xdr:clientData/>
  </xdr:twoCellAnchor>
  <xdr:twoCellAnchor>
    <xdr:from>
      <xdr:col>26</xdr:col>
      <xdr:colOff>206829</xdr:colOff>
      <xdr:row>280</xdr:row>
      <xdr:rowOff>152400</xdr:rowOff>
    </xdr:from>
    <xdr:to>
      <xdr:col>27</xdr:col>
      <xdr:colOff>6804</xdr:colOff>
      <xdr:row>286</xdr:row>
      <xdr:rowOff>163286</xdr:rowOff>
    </xdr:to>
    <xdr:sp>
      <xdr:nvSpPr>
        <xdr:cNvPr id="1113" name="Equals 2636">
          <a:extLst>
            <a:ext uri="{FF2B5EF4-FFF2-40B4-BE49-F238E27FC236}">
              <a16:creationId xmlns:a16="http://schemas.microsoft.com/office/drawing/2014/main" id="{998f80e5-af4c-438b-80bf-028cb09e067c}"/>
            </a:ext>
          </a:extLst>
        </xdr:cNvPr>
        <xdr:cNvSpPr/>
      </xdr:nvSpPr>
      <xdr:spPr>
        <a:xfrm rot="5400000">
          <a:off x="12506325" y="58064400"/>
          <a:ext cx="238125" cy="981075"/>
        </a:xfrm>
        <a:prstGeom prst="mathEqual"/>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363575" y="59817000"/>
          <a:ext cx="409575" cy="314325"/>
          <a:chOff x="5424645" y="49113913"/>
          <a:chExt cx="313716" cy="343844"/>
        </a:xfrm>
      </xdr:grpSpPr>
      <xdr:cxnSp>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noFill/>
          <a:ln w="9525" algn="ctr">
            <a:solidFill>
              <a:srgbClr val="000000"/>
            </a:solidFill>
            <a:round/>
          </a:ln>
        </xdr:spPr>
      </xdr:cxnSp>
      <xdr:cxnSp>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noFill/>
          <a:ln w="9525" algn="ctr">
            <a:solidFill>
              <a:srgbClr val="000000"/>
            </a:solidFill>
            <a:round/>
          </a:ln>
        </xdr:spPr>
      </xdr:cxnSp>
      <xdr:cxnSp>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noFill/>
          <a:ln w="9525" algn="ctr">
            <a:solidFill>
              <a:srgbClr val="000000"/>
            </a:solidFill>
            <a:round/>
          </a:ln>
        </xdr:spPr>
      </xdr:cxnSp>
      <xdr:cxnSp>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noFill/>
          <a:ln w="9525" algn="ctr">
            <a:solidFill>
              <a:srgbClr val="000000"/>
            </a:solidFill>
            <a:round/>
          </a:ln>
        </xdr:spPr>
      </xdr:cxnSp>
      <xdr:cxnSp>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noFill/>
          <a:ln w="9525" algn="ctr">
            <a:solidFill>
              <a:srgbClr val="000000"/>
            </a:solidFill>
            <a:round/>
          </a:ln>
        </xdr:spPr>
      </xdr:cxnSp>
      <xdr:cxnSp>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noFill/>
          <a:ln w="9525" algn="ctr">
            <a:solidFill>
              <a:srgbClr val="000000"/>
            </a:solidFill>
            <a:round/>
          </a:ln>
        </xdr:spPr>
      </xdr:cxnSp>
      <xdr:cxnSp>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noFill/>
          <a:ln w="9525" algn="ctr">
            <a:solidFill>
              <a:srgbClr val="000000"/>
            </a:solidFill>
            <a:rou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r:embed="rId1"/>
        <a:stretch>
          <a:fillRect/>
        </a:stretch>
      </xdr:blipFill>
      <xdr:spPr bwMode="auto">
        <a:xfrm>
          <a:off x="1409700" y="61274325"/>
          <a:ext cx="161925" cy="666750"/>
        </a:xfrm>
        <a:prstGeom prst="rect"/>
        <a:noFill/>
        <a:ln w="9525">
          <a:noFill/>
          <a:miter lim="800000"/>
        </a:ln>
      </xdr:spPr>
    </xdr:pic>
    <xdr:clientData/>
  </xdr:twoCellAnchor>
  <xdr:twoCellAnchor>
    <xdr:from>
      <xdr:col>34</xdr:col>
      <xdr:colOff>1</xdr:colOff>
      <xdr:row>9</xdr:row>
      <xdr:rowOff>0</xdr:rowOff>
    </xdr:from>
    <xdr:to>
      <xdr:col>34</xdr:col>
      <xdr:colOff>270933</xdr:colOff>
      <xdr:row>9</xdr:row>
      <xdr:rowOff>8466</xdr:rowOff>
    </xdr:to>
    <xdr:cxnSp>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5811500" y="2009775"/>
          <a:ext cx="266700" cy="9525"/>
        </a:xfrm>
        <a:prstGeom prst="line"/>
        <a:noFill/>
        <a:ln w="9525" algn="ctr">
          <a:solidFill>
            <a:srgbClr val="000000"/>
          </a:solidFill>
          <a:rou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190750" y="35547300"/>
          <a:ext cx="295275" cy="523875"/>
        </a:xfrm>
        <a:prstGeom prst="rect"/>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257300" y="35499675"/>
          <a:ext cx="295275" cy="523875"/>
        </a:xfrm>
        <a:prstGeom prst="rect"/>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9496425" y="35499675"/>
          <a:ext cx="295275" cy="523875"/>
        </a:xfrm>
        <a:prstGeom prst="rect"/>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1363325" y="33889950"/>
          <a:ext cx="295275" cy="523875"/>
        </a:xfrm>
        <a:prstGeom prst="rect"/>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19775" y="33889950"/>
          <a:ext cx="295275" cy="523875"/>
        </a:xfrm>
        <a:prstGeom prst="rect"/>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9496425" y="33889950"/>
          <a:ext cx="295275" cy="523875"/>
        </a:xfrm>
        <a:prstGeom prst="rect"/>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0429875" y="33889950"/>
          <a:ext cx="295275" cy="523875"/>
        </a:xfrm>
        <a:prstGeom prst="rect"/>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19775" y="35499675"/>
          <a:ext cx="295275" cy="523875"/>
        </a:xfrm>
        <a:prstGeom prst="rect"/>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8620125" y="35499675"/>
          <a:ext cx="295275" cy="523875"/>
        </a:xfrm>
        <a:prstGeom prst="rect"/>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3173075" y="35499675"/>
          <a:ext cx="295275" cy="523875"/>
        </a:xfrm>
        <a:prstGeom prst="rect"/>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1363325" y="40633650"/>
          <a:ext cx="295275" cy="523875"/>
        </a:xfrm>
        <a:prstGeom prst="rect"/>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4943475" y="33889950"/>
          <a:ext cx="295275" cy="523875"/>
        </a:xfrm>
        <a:prstGeom prst="rect"/>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3124200" y="37233225"/>
          <a:ext cx="295275" cy="523875"/>
        </a:xfrm>
        <a:prstGeom prst="rect"/>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7658100" y="35499675"/>
          <a:ext cx="295275" cy="523875"/>
        </a:xfrm>
        <a:prstGeom prst="rect"/>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6781800" y="35499675"/>
          <a:ext cx="295275" cy="523875"/>
        </a:xfrm>
        <a:prstGeom prst="rect"/>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4067175" y="35499675"/>
          <a:ext cx="295275" cy="523875"/>
        </a:xfrm>
        <a:prstGeom prst="rect"/>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7658100" y="33889950"/>
          <a:ext cx="295275" cy="523875"/>
        </a:xfrm>
        <a:prstGeom prst="rect"/>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3173075" y="40633650"/>
          <a:ext cx="295275" cy="523875"/>
        </a:xfrm>
        <a:prstGeom prst="rect"/>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257300" y="42243375"/>
          <a:ext cx="295275" cy="581025"/>
        </a:xfrm>
        <a:prstGeom prst="rect"/>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2296775" y="33889950"/>
          <a:ext cx="295275" cy="523875"/>
        </a:xfrm>
        <a:prstGeom prst="rect"/>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19775" y="37233225"/>
          <a:ext cx="295275" cy="523875"/>
        </a:xfrm>
        <a:prstGeom prst="rect"/>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3124200" y="30670500"/>
          <a:ext cx="295275" cy="523875"/>
        </a:xfrm>
        <a:prstGeom prst="rect"/>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4943475" y="42243375"/>
          <a:ext cx="295275" cy="581025"/>
        </a:xfrm>
        <a:prstGeom prst="rect"/>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4943475" y="30670500"/>
          <a:ext cx="295275" cy="523875"/>
        </a:xfrm>
        <a:prstGeom prst="rect"/>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6781800" y="42243375"/>
          <a:ext cx="295275" cy="581025"/>
        </a:xfrm>
        <a:prstGeom prst="rect"/>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4067175" y="30670500"/>
          <a:ext cx="295275" cy="523875"/>
        </a:xfrm>
        <a:prstGeom prst="rect"/>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19775" y="30670500"/>
          <a:ext cx="295275" cy="523875"/>
        </a:xfrm>
        <a:prstGeom prst="rect"/>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6781800" y="30670500"/>
          <a:ext cx="295275" cy="523875"/>
        </a:xfrm>
        <a:prstGeom prst="rect"/>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0429875" y="32261175"/>
          <a:ext cx="295275" cy="533400"/>
        </a:xfrm>
        <a:prstGeom prst="rect"/>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190750" y="40652700"/>
          <a:ext cx="295275" cy="533400"/>
        </a:xfrm>
        <a:prstGeom prst="rect"/>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8620125" y="38747700"/>
          <a:ext cx="295275" cy="533400"/>
        </a:xfrm>
        <a:prstGeom prst="rect"/>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3124200" y="40633650"/>
          <a:ext cx="295275" cy="533400"/>
        </a:xfrm>
        <a:prstGeom prst="rect"/>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7658100" y="38842950"/>
          <a:ext cx="295275" cy="523875"/>
        </a:xfrm>
        <a:prstGeom prst="rect"/>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7658100" y="25793700"/>
          <a:ext cx="295275" cy="523875"/>
        </a:xfrm>
        <a:prstGeom prst="rect"/>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3124200" y="49244250"/>
          <a:ext cx="295275" cy="581025"/>
        </a:xfrm>
        <a:prstGeom prst="rect"/>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9496425" y="40566975"/>
          <a:ext cx="295275" cy="561975"/>
        </a:xfrm>
        <a:prstGeom prst="rect"/>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8629650" y="25736550"/>
          <a:ext cx="295275" cy="533400"/>
        </a:xfrm>
        <a:prstGeom prst="rect"/>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2296775" y="42243375"/>
          <a:ext cx="295275" cy="542925"/>
        </a:xfrm>
        <a:prstGeom prst="rect"/>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190750" y="49329975"/>
          <a:ext cx="295275" cy="571500"/>
        </a:xfrm>
        <a:prstGeom prst="rect"/>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9496425" y="29041725"/>
          <a:ext cx="295275" cy="533400"/>
        </a:xfrm>
        <a:prstGeom prst="rect"/>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4067175" y="46120050"/>
          <a:ext cx="295275" cy="581025"/>
        </a:xfrm>
        <a:prstGeom prst="rect"/>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4943475" y="46062900"/>
          <a:ext cx="295275" cy="581025"/>
        </a:xfrm>
        <a:prstGeom prst="rect"/>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r:embed="rId1"/>
        <a:stretch>
          <a:fillRect/>
        </a:stretch>
      </xdr:blipFill>
      <xdr:spPr bwMode="auto">
        <a:xfrm>
          <a:off x="2381250" y="16725900"/>
          <a:ext cx="161925" cy="628650"/>
        </a:xfrm>
        <a:prstGeom prst="rect"/>
        <a:noFill/>
        <a:ln w="9525">
          <a:noFill/>
          <a:miter lim="800000"/>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6781800" y="46034325"/>
          <a:ext cx="295275" cy="581025"/>
        </a:xfrm>
        <a:prstGeom prst="rect"/>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7658100" y="44129325"/>
          <a:ext cx="295275" cy="581025"/>
        </a:xfrm>
        <a:prstGeom prst="rect"/>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19775" y="46062900"/>
          <a:ext cx="295275" cy="590550"/>
        </a:xfrm>
        <a:prstGeom prst="rect"/>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5819775" y="42329100"/>
          <a:ext cx="295275" cy="600075"/>
        </a:xfrm>
        <a:prstGeom prst="rect"/>
      </xdr:spPr>
    </xdr:pic>
    <xdr:clientData/>
  </xdr:twoCellAnchor>
  <xdr:twoCellAnchor editAs="oneCell">
    <xdr:from>
      <xdr:col>18</xdr:col>
      <xdr:colOff>0</xdr:colOff>
      <xdr:row>182</xdr:row>
      <xdr:rowOff>426355</xdr:rowOff>
    </xdr:from>
    <xdr:to>
      <xdr:col>18</xdr:col>
      <xdr:colOff>299110</xdr:colOff>
      <xdr:row>186</xdr:row>
      <xdr:rowOff>0</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8620125" y="37118925"/>
          <a:ext cx="295275" cy="571500"/>
        </a:xfrm>
        <a:prstGeom prst="rect"/>
      </xdr:spPr>
    </xdr:pic>
    <xdr:clientData/>
  </xdr:twoCellAnchor>
  <xdr:twoCellAnchor>
    <xdr:from>
      <xdr:col>29</xdr:col>
      <xdr:colOff>0</xdr:colOff>
      <xdr:row>260</xdr:row>
      <xdr:rowOff>57150</xdr:rowOff>
    </xdr:from>
    <xdr:to>
      <xdr:col>30</xdr:col>
      <xdr:colOff>0</xdr:colOff>
      <xdr:row>261</xdr:row>
      <xdr:rowOff>190500</xdr:rowOff>
    </xdr:to>
    <xdr:sp>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3763625" y="53806725"/>
          <a:ext cx="4095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29</xdr:col>
      <xdr:colOff>0</xdr:colOff>
      <xdr:row>260</xdr:row>
      <xdr:rowOff>57150</xdr:rowOff>
    </xdr:from>
    <xdr:to>
      <xdr:col>30</xdr:col>
      <xdr:colOff>0</xdr:colOff>
      <xdr:row>261</xdr:row>
      <xdr:rowOff>190500</xdr:rowOff>
    </xdr:to>
    <xdr:sp>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3763625" y="53806725"/>
          <a:ext cx="4095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29</xdr:col>
      <xdr:colOff>0</xdr:colOff>
      <xdr:row>260</xdr:row>
      <xdr:rowOff>57150</xdr:rowOff>
    </xdr:from>
    <xdr:to>
      <xdr:col>30</xdr:col>
      <xdr:colOff>0</xdr:colOff>
      <xdr:row>261</xdr:row>
      <xdr:rowOff>190500</xdr:rowOff>
    </xdr:to>
    <xdr:sp>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3763625" y="53806725"/>
          <a:ext cx="4095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29</xdr:col>
      <xdr:colOff>0</xdr:colOff>
      <xdr:row>292</xdr:row>
      <xdr:rowOff>57150</xdr:rowOff>
    </xdr:from>
    <xdr:to>
      <xdr:col>30</xdr:col>
      <xdr:colOff>0</xdr:colOff>
      <xdr:row>293</xdr:row>
      <xdr:rowOff>190500</xdr:rowOff>
    </xdr:to>
    <xdr:sp>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3763625" y="60131325"/>
          <a:ext cx="409575" cy="285750"/>
        </a:xfrm>
        <a:prstGeom prst="triangle">
          <a:avLst>
            <a:gd name="adj" fmla="val 50000"/>
          </a:avLst>
        </a:prstGeom>
        <a:solidFill>
          <a:srgbClr val="FFFFFF"/>
        </a:solidFill>
        <a:ln w="9525">
          <a:solidFill>
            <a:srgbClr val="000000"/>
          </a:solidFill>
          <a:miter lim="800000"/>
        </a:ln>
      </xdr:spPr>
    </xdr:sp>
    <xdr:clientData/>
  </xdr:twoCellAnchor>
  <xdr:twoCellAnchor>
    <xdr:from>
      <xdr:col>29</xdr:col>
      <xdr:colOff>0</xdr:colOff>
      <xdr:row>292</xdr:row>
      <xdr:rowOff>57150</xdr:rowOff>
    </xdr:from>
    <xdr:to>
      <xdr:col>30</xdr:col>
      <xdr:colOff>0</xdr:colOff>
      <xdr:row>293</xdr:row>
      <xdr:rowOff>190500</xdr:rowOff>
    </xdr:to>
    <xdr:sp>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3763625" y="60131325"/>
          <a:ext cx="409575" cy="285750"/>
        </a:xfrm>
        <a:prstGeom prst="triangle">
          <a:avLst>
            <a:gd name="adj" fmla="val 50000"/>
          </a:avLst>
        </a:prstGeom>
        <a:solidFill>
          <a:srgbClr val="FF0000"/>
        </a:solidFill>
        <a:ln w="9525">
          <a:solidFill>
            <a:srgbClr val="000000"/>
          </a:solidFill>
          <a:miter lim="800000"/>
        </a:ln>
      </xdr:spPr>
    </xdr:sp>
    <xdr:clientData/>
  </xdr:twoCellAnchor>
  <xdr:twoCellAnchor>
    <xdr:from>
      <xdr:col>29</xdr:col>
      <xdr:colOff>0</xdr:colOff>
      <xdr:row>292</xdr:row>
      <xdr:rowOff>57150</xdr:rowOff>
    </xdr:from>
    <xdr:to>
      <xdr:col>30</xdr:col>
      <xdr:colOff>0</xdr:colOff>
      <xdr:row>293</xdr:row>
      <xdr:rowOff>190500</xdr:rowOff>
    </xdr:to>
    <xdr:sp>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3763625" y="60131325"/>
          <a:ext cx="409575" cy="285750"/>
        </a:xfrm>
        <a:prstGeom prst="triangle">
          <a:avLst>
            <a:gd name="adj" fmla="val 50000"/>
          </a:avLst>
        </a:prstGeom>
        <a:solidFill>
          <a:srgbClr val="FFFFFF"/>
        </a:solidFill>
        <a:ln w="9525">
          <a:solidFill>
            <a:srgbClr val="000000"/>
          </a:solidFill>
          <a:miter lim="800000"/>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0429875" y="28994100"/>
          <a:ext cx="295275" cy="533400"/>
        </a:xfrm>
        <a:prstGeom prst="rect"/>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2190750" y="42243375"/>
          <a:ext cx="295275" cy="581025"/>
        </a:xfrm>
        <a:prstGeom prst="rect"/>
      </xdr:spPr>
    </xdr:pic>
    <xdr:clientData/>
  </xdr:twoCellAnchor>
  <xdr:twoCellAnchor editAs="oneCell">
    <xdr:from>
      <xdr:col>24</xdr:col>
      <xdr:colOff>0</xdr:colOff>
      <xdr:row>183</xdr:row>
      <xdr:rowOff>74076</xdr:rowOff>
    </xdr:from>
    <xdr:to>
      <xdr:col>24</xdr:col>
      <xdr:colOff>299110</xdr:colOff>
      <xdr:row>187</xdr:row>
      <xdr:rowOff>0</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1363325" y="37309425"/>
          <a:ext cx="295275" cy="533400"/>
        </a:xfrm>
        <a:prstGeom prst="rect"/>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5819775" y="59350275"/>
          <a:ext cx="228600" cy="209550"/>
          <a:chOff x="5475762" y="47760700"/>
          <a:chExt cx="314325" cy="230209"/>
        </a:xfrm>
      </xdr:grpSpPr>
      <xdr:cxnSp>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ln>
            <a:solidFill>
              <a:schemeClr val="tx1"/>
            </a:solidFill>
            <a:headEnd type="none" len="med" w="med"/>
            <a:tailEnd type="none" len="med" w="med"/>
          </a:ln>
        </xdr:spPr>
        <xdr:style>
          <a:lnRef idx="1">
            <a:schemeClr val="tx1"/>
          </a:lnRef>
          <a:fillRef idx="0">
            <a:schemeClr val="tx1"/>
          </a:fillRef>
          <a:effectRef idx="0">
            <a:schemeClr val="tx1"/>
          </a:effectRef>
          <a:fontRef idx="minor">
            <a:schemeClr val="tx1"/>
          </a:fontRef>
        </xdr:style>
      </xdr:cxnSp>
      <xdr:cxnSp>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noFill/>
          <a:ln w="9525" algn="ctr">
            <a:solidFill>
              <a:srgbClr val="000000"/>
            </a:solidFill>
            <a:round/>
          </a:ln>
        </xdr:spPr>
      </xdr:cxnSp>
      <xdr:cxnSp>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noFill/>
          <a:ln w="9525" algn="ctr">
            <a:solidFill>
              <a:srgbClr val="000000"/>
            </a:solidFill>
            <a:round/>
          </a:ln>
        </xdr:spPr>
      </xdr:cxnSp>
      <xdr:cxnSp>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noFill/>
          <a:ln w="9525" algn="ctr">
            <a:solidFill>
              <a:srgbClr val="000000"/>
            </a:solidFill>
            <a:round/>
          </a:ln>
        </xdr:spPr>
      </xdr:cxnSp>
      <xdr:cxnSp>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noFill/>
          <a:ln w="9525" algn="ctr">
            <a:solidFill>
              <a:srgbClr val="000000"/>
            </a:solidFill>
            <a:round/>
          </a:ln>
        </xdr:spPr>
      </xdr:cxnSp>
      <xdr:cxnSp>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noFill/>
          <a:ln w="9525" algn="ctr">
            <a:solidFill>
              <a:srgbClr val="000000"/>
            </a:solidFill>
            <a:round/>
          </a:ln>
        </xdr:spPr>
      </xdr:cxnSp>
    </xdr:grpSp>
    <xdr:clientData/>
  </xdr:twoCellAnchor>
  <xdr:twoCellAnchor>
    <xdr:from>
      <xdr:col>16</xdr:col>
      <xdr:colOff>22953</xdr:colOff>
      <xdr:row>18</xdr:row>
      <xdr:rowOff>7647</xdr:rowOff>
    </xdr:from>
    <xdr:to>
      <xdr:col>16</xdr:col>
      <xdr:colOff>280128</xdr:colOff>
      <xdr:row>22</xdr:row>
      <xdr:rowOff>181819</xdr:rowOff>
    </xdr:to>
    <xdr:sp>
      <xdr:nvSpPr>
        <xdr:cNvPr id="1184" name="Equals 2636">
          <a:extLst>
            <a:ext uri="{FF2B5EF4-FFF2-40B4-BE49-F238E27FC236}">
              <a16:creationId xmlns:a16="http://schemas.microsoft.com/office/drawing/2014/main" id="{b0bf1a5f-e44a-4ba7-847c-77d2574a258b}"/>
            </a:ext>
          </a:extLst>
        </xdr:cNvPr>
        <xdr:cNvSpPr/>
      </xdr:nvSpPr>
      <xdr:spPr>
        <a:xfrm rot="5400000">
          <a:off x="7677150" y="4162425"/>
          <a:ext cx="257175" cy="781050"/>
        </a:xfrm>
        <a:prstGeom prst="mathEqual"/>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xdr:nvSpPr>
        <xdr:cNvPr id="1185" name="Block Arc 1184">
          <a:extLst>
            <a:ext uri="{FF2B5EF4-FFF2-40B4-BE49-F238E27FC236}">
              <a16:creationId xmlns:a16="http://schemas.microsoft.com/office/drawing/2014/main" id="{050b74d4-b9bb-27e0-b09c-4fea6e58c130}"/>
            </a:ext>
          </a:extLst>
        </xdr:cNvPr>
        <xdr:cNvSpPr/>
      </xdr:nvSpPr>
      <xdr:spPr>
        <a:xfrm>
          <a:off x="7991475" y="1343025"/>
          <a:ext cx="552450" cy="390525"/>
        </a:xfrm>
        <a:prstGeom prst="blockArc"/>
        <a:solidFill>
          <a:schemeClr val="accent2"/>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xdr:nvSpPr>
        <xdr:cNvPr id="1186" name="Block Arc 1185">
          <a:extLst>
            <a:ext uri="{FF2B5EF4-FFF2-40B4-BE49-F238E27FC236}">
              <a16:creationId xmlns:a16="http://schemas.microsoft.com/office/drawing/2014/main" id="{3d65d5e9-13f2-406d-addb-4814d23ca21d}"/>
            </a:ext>
          </a:extLst>
        </xdr:cNvPr>
        <xdr:cNvSpPr/>
      </xdr:nvSpPr>
      <xdr:spPr>
        <a:xfrm>
          <a:off x="8143875" y="1752600"/>
          <a:ext cx="561975" cy="390525"/>
        </a:xfrm>
        <a:prstGeom prst="blockArc"/>
        <a:solidFill>
          <a:srgbClr val="FFFF0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xdr:nvSpPr>
        <xdr:cNvPr id="1190" name="Block Arc 1189">
          <a:extLst>
            <a:ext uri="{FF2B5EF4-FFF2-40B4-BE49-F238E27FC236}">
              <a16:creationId xmlns:a16="http://schemas.microsoft.com/office/drawing/2014/main" id="{6a26e2e4-f2a3-4d4b-836f-c44e97d6c479}"/>
            </a:ext>
          </a:extLst>
        </xdr:cNvPr>
        <xdr:cNvSpPr/>
      </xdr:nvSpPr>
      <xdr:spPr>
        <a:xfrm>
          <a:off x="5810250" y="19945350"/>
          <a:ext cx="523875" cy="400050"/>
        </a:xfrm>
        <a:prstGeom prst="blockArc"/>
        <a:solidFill>
          <a:srgbClr val="FFFF0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xdr:nvSpPr>
        <xdr:cNvPr id="1191" name="Block Arc 1190">
          <a:extLst>
            <a:ext uri="{FF2B5EF4-FFF2-40B4-BE49-F238E27FC236}">
              <a16:creationId xmlns:a16="http://schemas.microsoft.com/office/drawing/2014/main" id="{04d9664e-08d2-4a6e-b53e-9de894569d6c}"/>
            </a:ext>
          </a:extLst>
        </xdr:cNvPr>
        <xdr:cNvSpPr/>
      </xdr:nvSpPr>
      <xdr:spPr>
        <a:xfrm>
          <a:off x="13173075" y="16821150"/>
          <a:ext cx="581025" cy="390525"/>
        </a:xfrm>
        <a:prstGeom prst="blockArc"/>
        <a:solidFill>
          <a:srgbClr val="FFFF0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5381625" y="20202525"/>
          <a:ext cx="438150" cy="247650"/>
        </a:xfrm>
        <a:prstGeom prst="triangle">
          <a:avLst>
            <a:gd name="adj" fmla="val 50000"/>
          </a:avLst>
        </a:prstGeom>
        <a:solidFill>
          <a:schemeClr val="bg1"/>
        </a:solidFill>
        <a:ln w="9525">
          <a:solidFill>
            <a:srgbClr val="000000"/>
          </a:solidFill>
          <a:miter lim="800000"/>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6781800" y="33842325"/>
          <a:ext cx="295275" cy="523875"/>
        </a:xfrm>
        <a:prstGeom prst="rect"/>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7658100" y="59302650"/>
          <a:ext cx="295275" cy="581025"/>
        </a:xfrm>
        <a:prstGeom prst="rect"/>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a:off x="10429875" y="40557450"/>
          <a:ext cx="295275" cy="561975"/>
        </a:xfrm>
        <a:prstGeom prst="rect"/>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7</xdr:col>
      <xdr:colOff>157032</xdr:colOff>
      <xdr:row>215</xdr:row>
      <xdr:rowOff>127660</xdr:rowOff>
    </xdr:from>
    <xdr:to>
      <xdr:col>7</xdr:col>
      <xdr:colOff>423732</xdr:colOff>
      <xdr:row>217</xdr:row>
      <xdr:rowOff>127660</xdr:rowOff>
    </xdr:to>
    <xdr:sp>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552950" y="40005000"/>
          <a:ext cx="266700" cy="3714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6934200" y="39538275"/>
          <a:ext cx="266700" cy="400050"/>
        </a:xfrm>
        <a:prstGeom prst="line"/>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6838950" y="39509700"/>
          <a:ext cx="266700" cy="381000"/>
        </a:xfrm>
        <a:prstGeom prst="line"/>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8">
          <a:off x="2676525" y="40747950"/>
          <a:ext cx="171450" cy="333375"/>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19">
          <a:off x="4638675" y="41081325"/>
          <a:ext cx="171450" cy="40957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rrowheads="1" noChangeAspect="1"/>
        </xdr:cNvPicPr>
      </xdr:nvPicPr>
      <xdr:blipFill>
        <a:blip r:embed="rId1">
          <a:extLst>
            <a:ext uri="{28A0092B-C50C-407E-A947-70E740481C1C}">
              <a14:useLocalDpi xmlns:a14="http://schemas.microsoft.com/office/drawing/2010/main"/>
            </a:ext>
          </a:extLst>
        </a:blip>
        <a:stretch>
          <a:fillRect/>
        </a:stretch>
      </xdr:blipFill>
      <xdr:spPr>
        <a:xfrm>
          <a:off x="9944100" y="40014525"/>
          <a:ext cx="304800" cy="3048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xdr:nvSpPr>
        <xdr:cNvPr id="331" name="Parallelogram 330">
          <a:extLst>
            <a:ext uri="{FF2B5EF4-FFF2-40B4-BE49-F238E27FC236}">
              <a16:creationId xmlns:a16="http://schemas.microsoft.com/office/drawing/2014/main" id="{00000000-0008-0000-0b00-00004b010000}"/>
            </a:ext>
          </a:extLst>
        </xdr:cNvPr>
        <xdr:cNvSpPr/>
      </xdr:nvSpPr>
      <xdr:spPr>
        <a:xfrm rot="1440000">
          <a:off x="7067550" y="41100375"/>
          <a:ext cx="190500" cy="371475"/>
        </a:xfrm>
        <a:prstGeom prst="parallelogram"/>
      </xdr:spPr>
      <xdr:style>
        <a:lnRef idx="2">
          <a:schemeClr val="tx1">
            <a:shade val="50000"/>
          </a:schemeClr>
        </a:lnRef>
        <a:fillRef idx="1">
          <a:schemeClr val="tx1"/>
        </a:fillRef>
        <a:effectRef idx="0">
          <a:schemeClr val="tx1"/>
        </a:effectRef>
        <a:fontRef idx="minor">
          <a:schemeClr val="bg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067550" y="41109900"/>
          <a:ext cx="200025" cy="333375"/>
        </a:xfrm>
        <a:prstGeom prst="line"/>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xdr:nvSpPr>
        <xdr:cNvPr id="333" name="Isosceles Triangle 332">
          <a:extLst>
            <a:ext uri="{FF2B5EF4-FFF2-40B4-BE49-F238E27FC236}">
              <a16:creationId xmlns:a16="http://schemas.microsoft.com/office/drawing/2014/main" id="{00000000-0008-0000-0b00-00004d010000}"/>
            </a:ext>
          </a:extLst>
        </xdr:cNvPr>
        <xdr:cNvSpPr/>
      </xdr:nvSpPr>
      <xdr:spPr>
        <a:xfrm>
          <a:off x="3200400" y="38452425"/>
          <a:ext cx="600075" cy="295275"/>
        </a:xfrm>
        <a:prstGeom prst="triangle"/>
        <a:solidFill>
          <a:schemeClr val="accent6">
            <a:lumMod val="75000"/>
          </a:schemeClr>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xdr:nvSpPr>
        <xdr:cNvPr id="334" name="Isosceles Triangle 333">
          <a:extLst>
            <a:ext uri="{FF2B5EF4-FFF2-40B4-BE49-F238E27FC236}">
              <a16:creationId xmlns:a16="http://schemas.microsoft.com/office/drawing/2014/main" id="{00000000-0008-0000-0b00-00004e010000}"/>
            </a:ext>
          </a:extLst>
        </xdr:cNvPr>
        <xdr:cNvSpPr/>
      </xdr:nvSpPr>
      <xdr:spPr>
        <a:xfrm>
          <a:off x="4400550" y="38452425"/>
          <a:ext cx="600075" cy="295275"/>
        </a:xfrm>
        <a:prstGeom prst="triangle"/>
        <a:solidFill>
          <a:schemeClr val="accent6">
            <a:lumMod val="60000"/>
            <a:lumOff val="40000"/>
          </a:schemeClr>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xdr:nvSpPr>
        <xdr:cNvPr id="335" name="Isosceles Triangle 334">
          <a:extLst>
            <a:ext uri="{FF2B5EF4-FFF2-40B4-BE49-F238E27FC236}">
              <a16:creationId xmlns:a16="http://schemas.microsoft.com/office/drawing/2014/main" id="{00000000-0008-0000-0b00-00004f010000}"/>
            </a:ext>
          </a:extLst>
        </xdr:cNvPr>
        <xdr:cNvSpPr/>
      </xdr:nvSpPr>
      <xdr:spPr>
        <a:xfrm>
          <a:off x="5600700" y="38452425"/>
          <a:ext cx="600075" cy="295275"/>
        </a:xfrm>
        <a:prstGeom prst="triangle"/>
        <a:solidFill>
          <a:schemeClr val="accent6">
            <a:lumMod val="75000"/>
          </a:schemeClr>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xdr:nvSpPr>
        <xdr:cNvPr id="336" name="Freeform 1071">
          <a:extLst>
            <a:ext uri="{FF2B5EF4-FFF2-40B4-BE49-F238E27FC236}">
              <a16:creationId xmlns:a16="http://schemas.microsoft.com/office/drawing/2014/main" id="{00000000-0008-0000-0b00-000050010000}"/>
            </a:ext>
          </a:extLst>
        </xdr:cNvPr>
        <xdr:cNvSpPr/>
      </xdr:nvSpPr>
      <xdr:spPr>
        <a:xfrm>
          <a:off x="3486150" y="38423850"/>
          <a:ext cx="1257300" cy="95250"/>
        </a:xfrm>
        <a:custGeom>
          <a:gdLst>
            <a:gd name="connsiteX0" fmla="*/ 0 w 1209675"/>
            <a:gd name="connsiteY0" fmla="*/ 42862 h 114299"/>
            <a:gd name="connsiteX1" fmla="*/ 609600 w 1209675"/>
            <a:gd name="connsiteY1" fmla="*/ 109537 h 114299"/>
            <a:gd name="connsiteX2" fmla="*/ 1209675 w 1209675"/>
            <a:gd name="connsiteY2" fmla="*/ 14287 h 114299"/>
          </a:gdLst>
          <a:rect l="l" t="t" r="r" b="b"/>
          <a:pathLst>
            <a:path h="114299" w="1209675">
              <a:moveTo>
                <a:pt x="0" y="42862"/>
              </a:moveTo>
              <a:cubicBezTo>
                <a:pt x="203994" y="78580"/>
                <a:pt x="407988" y="114299"/>
                <a:pt x="609600" y="109537"/>
              </a:cubicBezTo>
              <a:cubicBezTo>
                <a:pt x="811212" y="104775"/>
                <a:pt x="1117600" y="0"/>
                <a:pt x="1209675" y="14287"/>
              </a:cubicBezTo>
            </a:path>
          </a:pathLst>
        </a:custGeom>
      </xdr:spPr>
      <xdr:style>
        <a:lnRef idx="2">
          <a:schemeClr val="tx1"/>
        </a:lnRef>
        <a:fillRef idx="0">
          <a:schemeClr val="tx1"/>
        </a:fillRef>
        <a:effectRef idx="1">
          <a:schemeClr val="tx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xdr:nvSpPr>
        <xdr:cNvPr id="337" name="Freeform 1072">
          <a:extLst>
            <a:ext uri="{FF2B5EF4-FFF2-40B4-BE49-F238E27FC236}">
              <a16:creationId xmlns:a16="http://schemas.microsoft.com/office/drawing/2014/main" id="{00000000-0008-0000-0b00-000051010000}"/>
            </a:ext>
          </a:extLst>
        </xdr:cNvPr>
        <xdr:cNvSpPr/>
      </xdr:nvSpPr>
      <xdr:spPr>
        <a:xfrm>
          <a:off x="4686300" y="38395275"/>
          <a:ext cx="1285875" cy="171450"/>
        </a:xfrm>
        <a:custGeom>
          <a:gdLst>
            <a:gd name="connsiteX0" fmla="*/ 0 w 1219200"/>
            <a:gd name="connsiteY0" fmla="*/ 41275 h 176212"/>
            <a:gd name="connsiteX1" fmla="*/ 657225 w 1219200"/>
            <a:gd name="connsiteY1" fmla="*/ 174625 h 176212"/>
            <a:gd name="connsiteX2" fmla="*/ 1219200 w 1219200"/>
            <a:gd name="connsiteY2" fmla="*/ 31750 h 176212"/>
          </a:gdLst>
          <a:rect l="l" t="t" r="r" b="b"/>
          <a:pathLst>
            <a:path h="176212" w="1219200">
              <a:moveTo>
                <a:pt x="0" y="41275"/>
              </a:moveTo>
              <a:cubicBezTo>
                <a:pt x="227012" y="108743"/>
                <a:pt x="454025" y="176212"/>
                <a:pt x="657225" y="174625"/>
              </a:cubicBezTo>
              <a:cubicBezTo>
                <a:pt x="860425" y="173038"/>
                <a:pt x="1143000" y="0"/>
                <a:pt x="1219200" y="31750"/>
              </a:cubicBezTo>
            </a:path>
          </a:pathLst>
        </a:custGeom>
        <a:ln>
          <a:solidFill>
            <a:schemeClr val="tx1"/>
          </a:solidFill>
          <a:prstDash val="dash"/>
        </a:ln>
      </xdr:spPr>
      <xdr:style>
        <a:lnRef idx="2">
          <a:schemeClr val="tx1"/>
        </a:lnRef>
        <a:fillRef idx="0">
          <a:schemeClr val="tx1"/>
        </a:fillRef>
        <a:effectRef idx="1">
          <a:schemeClr val="tx1"/>
        </a:effectRef>
        <a:fontRef idx="minor">
          <a:schemeClr val="tx1"/>
        </a:fontRef>
      </xdr:style>
      <xdr:txBody>
        <a:bodyPr rtlCol="0" anchor="ctr"/>
        <a:lstStyle/>
        <a:p>
          <a:pPr algn="ctr" indent="0" marL="0"/>
          <a:endParaRPr lang="en-US" sz="1100">
            <a:solidFill>
              <a:schemeClr val="tx1"/>
            </a:solidFill>
            <a:latin typeface="+mn-lt"/>
            <a:ea typeface="+mn-ea"/>
            <a:cs typeface="+mn-cs"/>
          </a:endParaRPr>
        </a:p>
      </xdr:txBody>
    </xdr:sp>
    <xdr:clientData/>
  </xdr:twoCellAnchor>
  <xdr:oneCellAnchor>
    <xdr:from>
      <xdr:col>6</xdr:col>
      <xdr:colOff>209550</xdr:colOff>
      <xdr:row>208</xdr:row>
      <xdr:rowOff>142875</xdr:rowOff>
    </xdr:from>
    <xdr:ext cx="228600" cy="504825"/>
    <xdr:pic>
      <xdr:nvPicPr>
        <xdr:cNvPr id="338" name="Picture 337">
          <a:extLst>
            <a:ext uri="{FF2B5EF4-FFF2-40B4-BE49-F238E27FC236}">
              <a16:creationId xmlns:a16="http://schemas.microsoft.com/office/drawing/2014/main" id="{00000000-0008-0000-0b00-000052010000}"/>
            </a:ext>
          </a:extLst>
        </xdr:cNvPr>
        <xdr:cNvPicPr>
          <a:picLocks noChangeArrowheads="1" noChangeAspect="1"/>
        </xdr:cNvPicPr>
      </xdr:nvPicPr>
      <xdr:blipFill>
        <a:blip r:embed="rId1">
          <a:extLst>
            <a:ext uri="{28A0092B-C50C-407E-A947-70E740481C1C}">
              <a14:useLocalDpi xmlns:a14="http://schemas.microsoft.com/office/drawing/2010/main"/>
            </a:ext>
          </a:extLst>
        </a:blip>
        <a:stretch>
          <a:fillRect/>
        </a:stretch>
      </xdr:blipFill>
      <xdr:spPr>
        <a:xfrm rot="1800000" flipH="1">
          <a:off x="4010025" y="38700075"/>
          <a:ext cx="228600" cy="504825"/>
        </a:xfrm>
        <a:prstGeom prst="rect"/>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xdr:nvSpPr>
        <xdr:cNvPr id="339" name="Curved Down Ribbon 1963">
          <a:extLst>
            <a:ext uri="{FF2B5EF4-FFF2-40B4-BE49-F238E27FC236}">
              <a16:creationId xmlns:a16="http://schemas.microsoft.com/office/drawing/2014/main" id="{00000000-0008-0000-0b00-000053010000}"/>
            </a:ext>
          </a:extLst>
        </xdr:cNvPr>
        <xdr:cNvSpPr/>
      </xdr:nvSpPr>
      <xdr:spPr>
        <a:xfrm>
          <a:off x="6324600" y="38757225"/>
          <a:ext cx="85725" cy="142875"/>
        </a:xfrm>
        <a:prstGeom prst="ellipseRibbon"/>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xdr:nvSpPr>
        <xdr:cNvPr id="340" name="Isosceles Triangle 339">
          <a:extLst>
            <a:ext uri="{FF2B5EF4-FFF2-40B4-BE49-F238E27FC236}">
              <a16:creationId xmlns:a16="http://schemas.microsoft.com/office/drawing/2014/main" id="{00000000-0008-0000-0b00-000054010000}"/>
            </a:ext>
          </a:extLst>
        </xdr:cNvPr>
        <xdr:cNvSpPr/>
      </xdr:nvSpPr>
      <xdr:spPr>
        <a:xfrm>
          <a:off x="9801225" y="38376225"/>
          <a:ext cx="600075" cy="276225"/>
        </a:xfrm>
        <a:prstGeom prst="triangle"/>
        <a:solidFill>
          <a:srgbClr val="00B0F0"/>
        </a:solid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xdr:nvSpPr>
        <xdr:cNvPr id="341" name="Isosceles Triangle 340">
          <a:extLst>
            <a:ext uri="{FF2B5EF4-FFF2-40B4-BE49-F238E27FC236}">
              <a16:creationId xmlns:a16="http://schemas.microsoft.com/office/drawing/2014/main" id="{00000000-0008-0000-0b00-000055010000}"/>
            </a:ext>
          </a:extLst>
        </xdr:cNvPr>
        <xdr:cNvSpPr/>
      </xdr:nvSpPr>
      <xdr:spPr>
        <a:xfrm>
          <a:off x="9801225" y="38938200"/>
          <a:ext cx="600075" cy="2762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xdr:nvSpPr>
        <xdr:cNvPr id="342" name="Curved Right Arrow 2121">
          <a:extLst>
            <a:ext uri="{FF2B5EF4-FFF2-40B4-BE49-F238E27FC236}">
              <a16:creationId xmlns:a16="http://schemas.microsoft.com/office/drawing/2014/main" id="{00000000-0008-0000-0b00-000056010000}"/>
            </a:ext>
          </a:extLst>
        </xdr:cNvPr>
        <xdr:cNvSpPr/>
      </xdr:nvSpPr>
      <xdr:spPr>
        <a:xfrm>
          <a:off x="10001250" y="39033450"/>
          <a:ext cx="152400" cy="161925"/>
        </a:xfrm>
        <a:prstGeom prst="curvedRightArrow"/>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xdr:nvSpPr>
        <xdr:cNvPr id="343" name="Flowchart: Connector 342">
          <a:extLst>
            <a:ext uri="{FF2B5EF4-FFF2-40B4-BE49-F238E27FC236}">
              <a16:creationId xmlns:a16="http://schemas.microsoft.com/office/drawing/2014/main" id="{00000000-0008-0000-0b00-000057010000}"/>
            </a:ext>
          </a:extLst>
        </xdr:cNvPr>
        <xdr:cNvSpPr/>
      </xdr:nvSpPr>
      <xdr:spPr>
        <a:xfrm>
          <a:off x="5848350" y="38566725"/>
          <a:ext cx="133350" cy="133350"/>
        </a:xfrm>
        <a:prstGeom prst="flowChartConnector"/>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057900" y="38471475"/>
          <a:ext cx="361950" cy="133350"/>
        </a:xfrm>
        <a:prstGeom prst="straightConnector1"/>
        <a:ln>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xdr:nvSpPr>
        <xdr:cNvPr id="345" name="Oval 344">
          <a:extLst>
            <a:ext uri="{FF2B5EF4-FFF2-40B4-BE49-F238E27FC236}">
              <a16:creationId xmlns:a16="http://schemas.microsoft.com/office/drawing/2014/main" id="{00000000-0008-0000-0b00-000059010000}"/>
            </a:ext>
          </a:extLst>
        </xdr:cNvPr>
        <xdr:cNvSpPr/>
      </xdr:nvSpPr>
      <xdr:spPr>
        <a:xfrm flipH="1">
          <a:off x="1800225" y="40300275"/>
          <a:ext cx="104775" cy="85725"/>
        </a:xfrm>
        <a:prstGeom prst="ellipse"/>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xdr:nvSpPr>
        <xdr:cNvPr id="346" name="Oval 345">
          <a:extLst>
            <a:ext uri="{FF2B5EF4-FFF2-40B4-BE49-F238E27FC236}">
              <a16:creationId xmlns:a16="http://schemas.microsoft.com/office/drawing/2014/main" id="{00000000-0008-0000-0b00-00005a010000}"/>
            </a:ext>
          </a:extLst>
        </xdr:cNvPr>
        <xdr:cNvSpPr/>
      </xdr:nvSpPr>
      <xdr:spPr>
        <a:xfrm flipH="1">
          <a:off x="1952625" y="40481250"/>
          <a:ext cx="104775" cy="85725"/>
        </a:xfrm>
        <a:prstGeom prst="ellipse"/>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xdr:nvSpPr>
        <xdr:cNvPr id="347" name="Isosceles Triangle 346">
          <a:extLst>
            <a:ext uri="{FF2B5EF4-FFF2-40B4-BE49-F238E27FC236}">
              <a16:creationId xmlns:a16="http://schemas.microsoft.com/office/drawing/2014/main" id="{00000000-0008-0000-0b00-00005b010000}"/>
            </a:ext>
          </a:extLst>
        </xdr:cNvPr>
        <xdr:cNvSpPr/>
      </xdr:nvSpPr>
      <xdr:spPr>
        <a:xfrm>
          <a:off x="2600325" y="1543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xdr:nvSpPr>
        <xdr:cNvPr id="348" name="Isosceles Triangle 347">
          <a:extLst>
            <a:ext uri="{FF2B5EF4-FFF2-40B4-BE49-F238E27FC236}">
              <a16:creationId xmlns:a16="http://schemas.microsoft.com/office/drawing/2014/main" id="{00000000-0008-0000-0b00-00005c010000}"/>
            </a:ext>
          </a:extLst>
        </xdr:cNvPr>
        <xdr:cNvSpPr/>
      </xdr:nvSpPr>
      <xdr:spPr>
        <a:xfrm>
          <a:off x="3800475" y="15335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xdr:nvSpPr>
        <xdr:cNvPr id="349" name="Isosceles Triangle 348">
          <a:extLst>
            <a:ext uri="{FF2B5EF4-FFF2-40B4-BE49-F238E27FC236}">
              <a16:creationId xmlns:a16="http://schemas.microsoft.com/office/drawing/2014/main" id="{00000000-0008-0000-0b00-00005d010000}"/>
            </a:ext>
          </a:extLst>
        </xdr:cNvPr>
        <xdr:cNvSpPr/>
      </xdr:nvSpPr>
      <xdr:spPr>
        <a:xfrm>
          <a:off x="5000625" y="15335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xdr:nvSpPr>
        <xdr:cNvPr id="350" name="Isosceles Triangle 349">
          <a:extLst>
            <a:ext uri="{FF2B5EF4-FFF2-40B4-BE49-F238E27FC236}">
              <a16:creationId xmlns:a16="http://schemas.microsoft.com/office/drawing/2014/main" id="{00000000-0008-0000-0b00-00005e010000}"/>
            </a:ext>
          </a:extLst>
        </xdr:cNvPr>
        <xdr:cNvSpPr/>
      </xdr:nvSpPr>
      <xdr:spPr>
        <a:xfrm>
          <a:off x="6200775" y="1543050"/>
          <a:ext cx="600075"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xdr:nvSpPr>
        <xdr:cNvPr id="351" name="Isosceles Triangle 350">
          <a:extLst>
            <a:ext uri="{FF2B5EF4-FFF2-40B4-BE49-F238E27FC236}">
              <a16:creationId xmlns:a16="http://schemas.microsoft.com/office/drawing/2014/main" id="{00000000-0008-0000-0b00-00005f010000}"/>
            </a:ext>
          </a:extLst>
        </xdr:cNvPr>
        <xdr:cNvSpPr/>
      </xdr:nvSpPr>
      <xdr:spPr>
        <a:xfrm>
          <a:off x="7410450" y="1543050"/>
          <a:ext cx="600075"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xdr:nvSpPr>
        <xdr:cNvPr id="352" name="Isosceles Triangle 351">
          <a:extLst>
            <a:ext uri="{FF2B5EF4-FFF2-40B4-BE49-F238E27FC236}">
              <a16:creationId xmlns:a16="http://schemas.microsoft.com/office/drawing/2014/main" id="{00000000-0008-0000-0b00-000060010000}"/>
            </a:ext>
          </a:extLst>
        </xdr:cNvPr>
        <xdr:cNvSpPr/>
      </xdr:nvSpPr>
      <xdr:spPr>
        <a:xfrm>
          <a:off x="8601075" y="15335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xdr:nvSpPr>
        <xdr:cNvPr id="353" name="Isosceles Triangle 352">
          <a:extLst>
            <a:ext uri="{FF2B5EF4-FFF2-40B4-BE49-F238E27FC236}">
              <a16:creationId xmlns:a16="http://schemas.microsoft.com/office/drawing/2014/main" id="{00000000-0008-0000-0b00-000061010000}"/>
            </a:ext>
          </a:extLst>
        </xdr:cNvPr>
        <xdr:cNvSpPr/>
      </xdr:nvSpPr>
      <xdr:spPr>
        <a:xfrm>
          <a:off x="9801225" y="15335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xdr:nvSpPr>
        <xdr:cNvPr id="354" name="Isosceles Triangle 353">
          <a:extLst>
            <a:ext uri="{FF2B5EF4-FFF2-40B4-BE49-F238E27FC236}">
              <a16:creationId xmlns:a16="http://schemas.microsoft.com/office/drawing/2014/main" id="{00000000-0008-0000-0b00-000062010000}"/>
            </a:ext>
          </a:extLst>
        </xdr:cNvPr>
        <xdr:cNvSpPr/>
      </xdr:nvSpPr>
      <xdr:spPr>
        <a:xfrm>
          <a:off x="11029950" y="15335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xdr:nvSpPr>
        <xdr:cNvPr id="355" name="Isosceles Triangle 354">
          <a:extLst>
            <a:ext uri="{FF2B5EF4-FFF2-40B4-BE49-F238E27FC236}">
              <a16:creationId xmlns:a16="http://schemas.microsoft.com/office/drawing/2014/main" id="{00000000-0008-0000-0b00-000063010000}"/>
            </a:ext>
          </a:extLst>
        </xdr:cNvPr>
        <xdr:cNvSpPr/>
      </xdr:nvSpPr>
      <xdr:spPr>
        <a:xfrm>
          <a:off x="1200150" y="15335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xdr:nvSpPr>
        <xdr:cNvPr id="356" name="Isosceles Triangle 355">
          <a:extLst>
            <a:ext uri="{FF2B5EF4-FFF2-40B4-BE49-F238E27FC236}">
              <a16:creationId xmlns:a16="http://schemas.microsoft.com/office/drawing/2014/main" id="{00000000-0008-0000-0b00-000064010000}"/>
            </a:ext>
          </a:extLst>
        </xdr:cNvPr>
        <xdr:cNvSpPr/>
      </xdr:nvSpPr>
      <xdr:spPr>
        <a:xfrm>
          <a:off x="9801225" y="15335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xdr:nvSpPr>
        <xdr:cNvPr id="357" name="Isosceles Triangle 356">
          <a:extLst>
            <a:ext uri="{FF2B5EF4-FFF2-40B4-BE49-F238E27FC236}">
              <a16:creationId xmlns:a16="http://schemas.microsoft.com/office/drawing/2014/main" id="{00000000-0008-0000-0b00-000065010000}"/>
            </a:ext>
          </a:extLst>
        </xdr:cNvPr>
        <xdr:cNvSpPr/>
      </xdr:nvSpPr>
      <xdr:spPr>
        <a:xfrm>
          <a:off x="600075" y="3200400"/>
          <a:ext cx="600075"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xdr:nvSpPr>
        <xdr:cNvPr id="358" name="Isosceles Triangle 357">
          <a:extLst>
            <a:ext uri="{FF2B5EF4-FFF2-40B4-BE49-F238E27FC236}">
              <a16:creationId xmlns:a16="http://schemas.microsoft.com/office/drawing/2014/main" id="{00000000-0008-0000-0b00-000066010000}"/>
            </a:ext>
          </a:extLst>
        </xdr:cNvPr>
        <xdr:cNvSpPr/>
      </xdr:nvSpPr>
      <xdr:spPr>
        <a:xfrm>
          <a:off x="3200400" y="3200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xdr:nvSpPr>
        <xdr:cNvPr id="359" name="Isosceles Triangle 358">
          <a:extLst>
            <a:ext uri="{FF2B5EF4-FFF2-40B4-BE49-F238E27FC236}">
              <a16:creationId xmlns:a16="http://schemas.microsoft.com/office/drawing/2014/main" id="{00000000-0008-0000-0b00-000067010000}"/>
            </a:ext>
          </a:extLst>
        </xdr:cNvPr>
        <xdr:cNvSpPr/>
      </xdr:nvSpPr>
      <xdr:spPr>
        <a:xfrm>
          <a:off x="4400550" y="3200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xdr:nvSpPr>
        <xdr:cNvPr id="360" name="Isosceles Triangle 359">
          <a:extLst>
            <a:ext uri="{FF2B5EF4-FFF2-40B4-BE49-F238E27FC236}">
              <a16:creationId xmlns:a16="http://schemas.microsoft.com/office/drawing/2014/main" id="{00000000-0008-0000-0b00-000068010000}"/>
            </a:ext>
          </a:extLst>
        </xdr:cNvPr>
        <xdr:cNvSpPr/>
      </xdr:nvSpPr>
      <xdr:spPr>
        <a:xfrm>
          <a:off x="5600700" y="3200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xdr:nvSpPr>
        <xdr:cNvPr id="361" name="Isosceles Triangle 360">
          <a:extLst>
            <a:ext uri="{FF2B5EF4-FFF2-40B4-BE49-F238E27FC236}">
              <a16:creationId xmlns:a16="http://schemas.microsoft.com/office/drawing/2014/main" id="{00000000-0008-0000-0b00-000069010000}"/>
            </a:ext>
          </a:extLst>
        </xdr:cNvPr>
        <xdr:cNvSpPr/>
      </xdr:nvSpPr>
      <xdr:spPr>
        <a:xfrm>
          <a:off x="6800850" y="3200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xdr:nvSpPr>
        <xdr:cNvPr id="362" name="Isosceles Triangle 361">
          <a:extLst>
            <a:ext uri="{FF2B5EF4-FFF2-40B4-BE49-F238E27FC236}">
              <a16:creationId xmlns:a16="http://schemas.microsoft.com/office/drawing/2014/main" id="{00000000-0008-0000-0b00-00006a010000}"/>
            </a:ext>
          </a:extLst>
        </xdr:cNvPr>
        <xdr:cNvSpPr/>
      </xdr:nvSpPr>
      <xdr:spPr>
        <a:xfrm>
          <a:off x="8001000" y="3200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xdr:nvSpPr>
        <xdr:cNvPr id="363" name="Isosceles Triangle 362">
          <a:extLst>
            <a:ext uri="{FF2B5EF4-FFF2-40B4-BE49-F238E27FC236}">
              <a16:creationId xmlns:a16="http://schemas.microsoft.com/office/drawing/2014/main" id="{00000000-0008-0000-0b00-00006b010000}"/>
            </a:ext>
          </a:extLst>
        </xdr:cNvPr>
        <xdr:cNvSpPr/>
      </xdr:nvSpPr>
      <xdr:spPr>
        <a:xfrm>
          <a:off x="9201150" y="3200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xdr:nvSpPr>
        <xdr:cNvPr id="364" name="Isosceles Triangle 363">
          <a:extLst>
            <a:ext uri="{FF2B5EF4-FFF2-40B4-BE49-F238E27FC236}">
              <a16:creationId xmlns:a16="http://schemas.microsoft.com/office/drawing/2014/main" id="{00000000-0008-0000-0b00-00006c010000}"/>
            </a:ext>
          </a:extLst>
        </xdr:cNvPr>
        <xdr:cNvSpPr/>
      </xdr:nvSpPr>
      <xdr:spPr>
        <a:xfrm>
          <a:off x="10401300" y="3200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xdr:nvSpPr>
        <xdr:cNvPr id="365" name="Isosceles Triangle 364">
          <a:extLst>
            <a:ext uri="{FF2B5EF4-FFF2-40B4-BE49-F238E27FC236}">
              <a16:creationId xmlns:a16="http://schemas.microsoft.com/office/drawing/2014/main" id="{00000000-0008-0000-0b00-00006d010000}"/>
            </a:ext>
          </a:extLst>
        </xdr:cNvPr>
        <xdr:cNvSpPr/>
      </xdr:nvSpPr>
      <xdr:spPr>
        <a:xfrm>
          <a:off x="11601450" y="3200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xdr:nvSpPr>
        <xdr:cNvPr id="366" name="Isosceles Triangle 365">
          <a:extLst>
            <a:ext uri="{FF2B5EF4-FFF2-40B4-BE49-F238E27FC236}">
              <a16:creationId xmlns:a16="http://schemas.microsoft.com/office/drawing/2014/main" id="{00000000-0008-0000-0b00-00006e010000}"/>
            </a:ext>
          </a:extLst>
        </xdr:cNvPr>
        <xdr:cNvSpPr/>
      </xdr:nvSpPr>
      <xdr:spPr>
        <a:xfrm>
          <a:off x="1800225" y="320040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xdr:nvSpPr>
        <xdr:cNvPr id="367" name="Isosceles Triangle 366">
          <a:extLst>
            <a:ext uri="{FF2B5EF4-FFF2-40B4-BE49-F238E27FC236}">
              <a16:creationId xmlns:a16="http://schemas.microsoft.com/office/drawing/2014/main" id="{00000000-0008-0000-0b00-00006f010000}"/>
            </a:ext>
          </a:extLst>
        </xdr:cNvPr>
        <xdr:cNvSpPr/>
      </xdr:nvSpPr>
      <xdr:spPr>
        <a:xfrm>
          <a:off x="10401300" y="3200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xdr:nvSpPr>
        <xdr:cNvPr id="368" name="Isosceles Triangle 367">
          <a:extLst>
            <a:ext uri="{FF2B5EF4-FFF2-40B4-BE49-F238E27FC236}">
              <a16:creationId xmlns:a16="http://schemas.microsoft.com/office/drawing/2014/main" id="{00000000-0008-0000-0b00-000070010000}"/>
            </a:ext>
          </a:extLst>
        </xdr:cNvPr>
        <xdr:cNvSpPr/>
      </xdr:nvSpPr>
      <xdr:spPr>
        <a:xfrm>
          <a:off x="3200400" y="48672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xdr:nvSpPr>
        <xdr:cNvPr id="369" name="Isosceles Triangle 368">
          <a:extLst>
            <a:ext uri="{FF2B5EF4-FFF2-40B4-BE49-F238E27FC236}">
              <a16:creationId xmlns:a16="http://schemas.microsoft.com/office/drawing/2014/main" id="{00000000-0008-0000-0b00-000071010000}"/>
            </a:ext>
          </a:extLst>
        </xdr:cNvPr>
        <xdr:cNvSpPr/>
      </xdr:nvSpPr>
      <xdr:spPr>
        <a:xfrm>
          <a:off x="4400550" y="48672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xdr:nvSpPr>
        <xdr:cNvPr id="370" name="Isosceles Triangle 369">
          <a:extLst>
            <a:ext uri="{FF2B5EF4-FFF2-40B4-BE49-F238E27FC236}">
              <a16:creationId xmlns:a16="http://schemas.microsoft.com/office/drawing/2014/main" id="{00000000-0008-0000-0b00-000072010000}"/>
            </a:ext>
          </a:extLst>
        </xdr:cNvPr>
        <xdr:cNvSpPr/>
      </xdr:nvSpPr>
      <xdr:spPr>
        <a:xfrm>
          <a:off x="5600700" y="4876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xdr:nvSpPr>
        <xdr:cNvPr id="371" name="Isosceles Triangle 370">
          <a:extLst>
            <a:ext uri="{FF2B5EF4-FFF2-40B4-BE49-F238E27FC236}">
              <a16:creationId xmlns:a16="http://schemas.microsoft.com/office/drawing/2014/main" id="{00000000-0008-0000-0b00-000073010000}"/>
            </a:ext>
          </a:extLst>
        </xdr:cNvPr>
        <xdr:cNvSpPr/>
      </xdr:nvSpPr>
      <xdr:spPr>
        <a:xfrm>
          <a:off x="6800850" y="48672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xdr:nvSpPr>
        <xdr:cNvPr id="372" name="Isosceles Triangle 371">
          <a:extLst>
            <a:ext uri="{FF2B5EF4-FFF2-40B4-BE49-F238E27FC236}">
              <a16:creationId xmlns:a16="http://schemas.microsoft.com/office/drawing/2014/main" id="{00000000-0008-0000-0b00-000074010000}"/>
            </a:ext>
          </a:extLst>
        </xdr:cNvPr>
        <xdr:cNvSpPr/>
      </xdr:nvSpPr>
      <xdr:spPr>
        <a:xfrm>
          <a:off x="8001000" y="48672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xdr:nvSpPr>
        <xdr:cNvPr id="373" name="Isosceles Triangle 372">
          <a:extLst>
            <a:ext uri="{FF2B5EF4-FFF2-40B4-BE49-F238E27FC236}">
              <a16:creationId xmlns:a16="http://schemas.microsoft.com/office/drawing/2014/main" id="{00000000-0008-0000-0b00-000075010000}"/>
            </a:ext>
          </a:extLst>
        </xdr:cNvPr>
        <xdr:cNvSpPr/>
      </xdr:nvSpPr>
      <xdr:spPr>
        <a:xfrm>
          <a:off x="9201150" y="48672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xdr:nvSpPr>
        <xdr:cNvPr id="374" name="Isosceles Triangle 373">
          <a:extLst>
            <a:ext uri="{FF2B5EF4-FFF2-40B4-BE49-F238E27FC236}">
              <a16:creationId xmlns:a16="http://schemas.microsoft.com/office/drawing/2014/main" id="{00000000-0008-0000-0b00-000076010000}"/>
            </a:ext>
          </a:extLst>
        </xdr:cNvPr>
        <xdr:cNvSpPr/>
      </xdr:nvSpPr>
      <xdr:spPr>
        <a:xfrm>
          <a:off x="11601450" y="48672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xdr:nvSpPr>
        <xdr:cNvPr id="375" name="Isosceles Triangle 374">
          <a:extLst>
            <a:ext uri="{FF2B5EF4-FFF2-40B4-BE49-F238E27FC236}">
              <a16:creationId xmlns:a16="http://schemas.microsoft.com/office/drawing/2014/main" id="{00000000-0008-0000-0b00-000077010000}"/>
            </a:ext>
          </a:extLst>
        </xdr:cNvPr>
        <xdr:cNvSpPr/>
      </xdr:nvSpPr>
      <xdr:spPr>
        <a:xfrm>
          <a:off x="1800225" y="4867275"/>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xdr:nvSpPr>
        <xdr:cNvPr id="376" name="Isosceles Triangle 375">
          <a:extLst>
            <a:ext uri="{FF2B5EF4-FFF2-40B4-BE49-F238E27FC236}">
              <a16:creationId xmlns:a16="http://schemas.microsoft.com/office/drawing/2014/main" id="{00000000-0008-0000-0b00-000078010000}"/>
            </a:ext>
          </a:extLst>
        </xdr:cNvPr>
        <xdr:cNvSpPr/>
      </xdr:nvSpPr>
      <xdr:spPr>
        <a:xfrm>
          <a:off x="600075" y="48672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xdr:nvSpPr>
        <xdr:cNvPr id="377" name="Isosceles Triangle 376">
          <a:extLst>
            <a:ext uri="{FF2B5EF4-FFF2-40B4-BE49-F238E27FC236}">
              <a16:creationId xmlns:a16="http://schemas.microsoft.com/office/drawing/2014/main" id="{00000000-0008-0000-0b00-000079010000}"/>
            </a:ext>
          </a:extLst>
        </xdr:cNvPr>
        <xdr:cNvSpPr/>
      </xdr:nvSpPr>
      <xdr:spPr>
        <a:xfrm>
          <a:off x="10401300" y="48672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xdr:nvSpPr>
        <xdr:cNvPr id="378" name="Isosceles Triangle 377">
          <a:extLst>
            <a:ext uri="{FF2B5EF4-FFF2-40B4-BE49-F238E27FC236}">
              <a16:creationId xmlns:a16="http://schemas.microsoft.com/office/drawing/2014/main" id="{00000000-0008-0000-0b00-00007a010000}"/>
            </a:ext>
          </a:extLst>
        </xdr:cNvPr>
        <xdr:cNvSpPr/>
      </xdr:nvSpPr>
      <xdr:spPr>
        <a:xfrm>
          <a:off x="3228975" y="6553200"/>
          <a:ext cx="600075"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xdr:nvSpPr>
        <xdr:cNvPr id="379" name="Isosceles Triangle 378">
          <a:extLst>
            <a:ext uri="{FF2B5EF4-FFF2-40B4-BE49-F238E27FC236}">
              <a16:creationId xmlns:a16="http://schemas.microsoft.com/office/drawing/2014/main" id="{00000000-0008-0000-0b00-00007b010000}"/>
            </a:ext>
          </a:extLst>
        </xdr:cNvPr>
        <xdr:cNvSpPr/>
      </xdr:nvSpPr>
      <xdr:spPr>
        <a:xfrm>
          <a:off x="4400550" y="6534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xdr:nvSpPr>
        <xdr:cNvPr id="380" name="Isosceles Triangle 379">
          <a:extLst>
            <a:ext uri="{FF2B5EF4-FFF2-40B4-BE49-F238E27FC236}">
              <a16:creationId xmlns:a16="http://schemas.microsoft.com/office/drawing/2014/main" id="{00000000-0008-0000-0b00-00007c010000}"/>
            </a:ext>
          </a:extLst>
        </xdr:cNvPr>
        <xdr:cNvSpPr/>
      </xdr:nvSpPr>
      <xdr:spPr>
        <a:xfrm>
          <a:off x="5600700" y="6543675"/>
          <a:ext cx="600075" cy="2762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xdr:nvSpPr>
        <xdr:cNvPr id="381" name="Isosceles Triangle 380">
          <a:extLst>
            <a:ext uri="{FF2B5EF4-FFF2-40B4-BE49-F238E27FC236}">
              <a16:creationId xmlns:a16="http://schemas.microsoft.com/office/drawing/2014/main" id="{00000000-0008-0000-0b00-00007d010000}"/>
            </a:ext>
          </a:extLst>
        </xdr:cNvPr>
        <xdr:cNvSpPr/>
      </xdr:nvSpPr>
      <xdr:spPr>
        <a:xfrm>
          <a:off x="6810375" y="6534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xdr:nvSpPr>
        <xdr:cNvPr id="382" name="Isosceles Triangle 381">
          <a:extLst>
            <a:ext uri="{FF2B5EF4-FFF2-40B4-BE49-F238E27FC236}">
              <a16:creationId xmlns:a16="http://schemas.microsoft.com/office/drawing/2014/main" id="{00000000-0008-0000-0b00-00007e010000}"/>
            </a:ext>
          </a:extLst>
        </xdr:cNvPr>
        <xdr:cNvSpPr/>
      </xdr:nvSpPr>
      <xdr:spPr>
        <a:xfrm>
          <a:off x="8001000" y="6534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xdr:nvSpPr>
        <xdr:cNvPr id="383" name="Isosceles Triangle 382">
          <a:extLst>
            <a:ext uri="{FF2B5EF4-FFF2-40B4-BE49-F238E27FC236}">
              <a16:creationId xmlns:a16="http://schemas.microsoft.com/office/drawing/2014/main" id="{00000000-0008-0000-0b00-00007f010000}"/>
            </a:ext>
          </a:extLst>
        </xdr:cNvPr>
        <xdr:cNvSpPr/>
      </xdr:nvSpPr>
      <xdr:spPr>
        <a:xfrm>
          <a:off x="10401300" y="6534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xdr:nvSpPr>
        <xdr:cNvPr id="384" name="Isosceles Triangle 383">
          <a:extLst>
            <a:ext uri="{FF2B5EF4-FFF2-40B4-BE49-F238E27FC236}">
              <a16:creationId xmlns:a16="http://schemas.microsoft.com/office/drawing/2014/main" id="{00000000-0008-0000-0b00-000080010000}"/>
            </a:ext>
          </a:extLst>
        </xdr:cNvPr>
        <xdr:cNvSpPr/>
      </xdr:nvSpPr>
      <xdr:spPr>
        <a:xfrm>
          <a:off x="600075" y="6534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xdr:nvSpPr>
        <xdr:cNvPr id="385" name="Isosceles Triangle 384">
          <a:extLst>
            <a:ext uri="{FF2B5EF4-FFF2-40B4-BE49-F238E27FC236}">
              <a16:creationId xmlns:a16="http://schemas.microsoft.com/office/drawing/2014/main" id="{00000000-0008-0000-0b00-000081010000}"/>
            </a:ext>
          </a:extLst>
        </xdr:cNvPr>
        <xdr:cNvSpPr/>
      </xdr:nvSpPr>
      <xdr:spPr>
        <a:xfrm>
          <a:off x="1800225" y="653415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xdr:nvSpPr>
        <xdr:cNvPr id="386" name="Isosceles Triangle 385">
          <a:extLst>
            <a:ext uri="{FF2B5EF4-FFF2-40B4-BE49-F238E27FC236}">
              <a16:creationId xmlns:a16="http://schemas.microsoft.com/office/drawing/2014/main" id="{00000000-0008-0000-0b00-000082010000}"/>
            </a:ext>
          </a:extLst>
        </xdr:cNvPr>
        <xdr:cNvSpPr/>
      </xdr:nvSpPr>
      <xdr:spPr>
        <a:xfrm>
          <a:off x="600075" y="6534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xdr:nvSpPr>
        <xdr:cNvPr id="387" name="Isosceles Triangle 386">
          <a:extLst>
            <a:ext uri="{FF2B5EF4-FFF2-40B4-BE49-F238E27FC236}">
              <a16:creationId xmlns:a16="http://schemas.microsoft.com/office/drawing/2014/main" id="{00000000-0008-0000-0b00-000083010000}"/>
            </a:ext>
          </a:extLst>
        </xdr:cNvPr>
        <xdr:cNvSpPr/>
      </xdr:nvSpPr>
      <xdr:spPr>
        <a:xfrm>
          <a:off x="9201150" y="6534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xdr:nvSpPr>
        <xdr:cNvPr id="388" name="Isosceles Triangle 387">
          <a:extLst>
            <a:ext uri="{FF2B5EF4-FFF2-40B4-BE49-F238E27FC236}">
              <a16:creationId xmlns:a16="http://schemas.microsoft.com/office/drawing/2014/main" id="{00000000-0008-0000-0b00-000084010000}"/>
            </a:ext>
          </a:extLst>
        </xdr:cNvPr>
        <xdr:cNvSpPr/>
      </xdr:nvSpPr>
      <xdr:spPr>
        <a:xfrm>
          <a:off x="600075" y="8020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xdr:nvSpPr>
        <xdr:cNvPr id="389" name="Isosceles Triangle 388">
          <a:extLst>
            <a:ext uri="{FF2B5EF4-FFF2-40B4-BE49-F238E27FC236}">
              <a16:creationId xmlns:a16="http://schemas.microsoft.com/office/drawing/2014/main" id="{00000000-0008-0000-0b00-000085010000}"/>
            </a:ext>
          </a:extLst>
        </xdr:cNvPr>
        <xdr:cNvSpPr/>
      </xdr:nvSpPr>
      <xdr:spPr>
        <a:xfrm>
          <a:off x="1800225" y="802005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xdr:nvSpPr>
        <xdr:cNvPr id="390" name="Isosceles Triangle 389">
          <a:extLst>
            <a:ext uri="{FF2B5EF4-FFF2-40B4-BE49-F238E27FC236}">
              <a16:creationId xmlns:a16="http://schemas.microsoft.com/office/drawing/2014/main" id="{00000000-0008-0000-0b00-000086010000}"/>
            </a:ext>
          </a:extLst>
        </xdr:cNvPr>
        <xdr:cNvSpPr/>
      </xdr:nvSpPr>
      <xdr:spPr>
        <a:xfrm>
          <a:off x="3200400" y="8020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xdr:nvSpPr>
        <xdr:cNvPr id="391" name="Isosceles Triangle 390">
          <a:extLst>
            <a:ext uri="{FF2B5EF4-FFF2-40B4-BE49-F238E27FC236}">
              <a16:creationId xmlns:a16="http://schemas.microsoft.com/office/drawing/2014/main" id="{00000000-0008-0000-0b00-000087010000}"/>
            </a:ext>
          </a:extLst>
        </xdr:cNvPr>
        <xdr:cNvSpPr/>
      </xdr:nvSpPr>
      <xdr:spPr>
        <a:xfrm>
          <a:off x="4400550" y="8020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xdr:nvSpPr>
        <xdr:cNvPr id="392" name="Isosceles Triangle 391">
          <a:extLst>
            <a:ext uri="{FF2B5EF4-FFF2-40B4-BE49-F238E27FC236}">
              <a16:creationId xmlns:a16="http://schemas.microsoft.com/office/drawing/2014/main" id="{00000000-0008-0000-0b00-000088010000}"/>
            </a:ext>
          </a:extLst>
        </xdr:cNvPr>
        <xdr:cNvSpPr/>
      </xdr:nvSpPr>
      <xdr:spPr>
        <a:xfrm>
          <a:off x="5600700" y="8020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xdr:nvSpPr>
        <xdr:cNvPr id="393" name="Isosceles Triangle 392">
          <a:extLst>
            <a:ext uri="{FF2B5EF4-FFF2-40B4-BE49-F238E27FC236}">
              <a16:creationId xmlns:a16="http://schemas.microsoft.com/office/drawing/2014/main" id="{00000000-0008-0000-0b00-000089010000}"/>
            </a:ext>
          </a:extLst>
        </xdr:cNvPr>
        <xdr:cNvSpPr/>
      </xdr:nvSpPr>
      <xdr:spPr>
        <a:xfrm>
          <a:off x="6800850" y="8020050"/>
          <a:ext cx="600075" cy="3048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xdr:nvSpPr>
        <xdr:cNvPr id="394" name="Isosceles Triangle 393">
          <a:extLst>
            <a:ext uri="{FF2B5EF4-FFF2-40B4-BE49-F238E27FC236}">
              <a16:creationId xmlns:a16="http://schemas.microsoft.com/office/drawing/2014/main" id="{00000000-0008-0000-0b00-00008a010000}"/>
            </a:ext>
          </a:extLst>
        </xdr:cNvPr>
        <xdr:cNvSpPr/>
      </xdr:nvSpPr>
      <xdr:spPr>
        <a:xfrm>
          <a:off x="8001000" y="8020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xdr:nvSpPr>
        <xdr:cNvPr id="395" name="Isosceles Triangle 394">
          <a:extLst>
            <a:ext uri="{FF2B5EF4-FFF2-40B4-BE49-F238E27FC236}">
              <a16:creationId xmlns:a16="http://schemas.microsoft.com/office/drawing/2014/main" id="{00000000-0008-0000-0b00-00008b010000}"/>
            </a:ext>
          </a:extLst>
        </xdr:cNvPr>
        <xdr:cNvSpPr/>
      </xdr:nvSpPr>
      <xdr:spPr>
        <a:xfrm>
          <a:off x="9201150" y="8020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xdr:nvSpPr>
        <xdr:cNvPr id="396" name="Isosceles Triangle 395">
          <a:extLst>
            <a:ext uri="{FF2B5EF4-FFF2-40B4-BE49-F238E27FC236}">
              <a16:creationId xmlns:a16="http://schemas.microsoft.com/office/drawing/2014/main" id="{00000000-0008-0000-0b00-00008c010000}"/>
            </a:ext>
          </a:extLst>
        </xdr:cNvPr>
        <xdr:cNvSpPr/>
      </xdr:nvSpPr>
      <xdr:spPr>
        <a:xfrm>
          <a:off x="11601450" y="6534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xdr:nvSpPr>
        <xdr:cNvPr id="397" name="Isosceles Triangle 396">
          <a:extLst>
            <a:ext uri="{FF2B5EF4-FFF2-40B4-BE49-F238E27FC236}">
              <a16:creationId xmlns:a16="http://schemas.microsoft.com/office/drawing/2014/main" id="{00000000-0008-0000-0b00-00008d010000}"/>
            </a:ext>
          </a:extLst>
        </xdr:cNvPr>
        <xdr:cNvSpPr/>
      </xdr:nvSpPr>
      <xdr:spPr>
        <a:xfrm>
          <a:off x="8001000" y="8020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xdr:nvSpPr>
        <xdr:cNvPr id="398" name="Isosceles Triangle 397">
          <a:extLst>
            <a:ext uri="{FF2B5EF4-FFF2-40B4-BE49-F238E27FC236}">
              <a16:creationId xmlns:a16="http://schemas.microsoft.com/office/drawing/2014/main" id="{00000000-0008-0000-0b00-00008e010000}"/>
            </a:ext>
          </a:extLst>
        </xdr:cNvPr>
        <xdr:cNvSpPr/>
      </xdr:nvSpPr>
      <xdr:spPr>
        <a:xfrm>
          <a:off x="9201150" y="8020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xdr:nvSpPr>
        <xdr:cNvPr id="399" name="Isosceles Triangle 398">
          <a:extLst>
            <a:ext uri="{FF2B5EF4-FFF2-40B4-BE49-F238E27FC236}">
              <a16:creationId xmlns:a16="http://schemas.microsoft.com/office/drawing/2014/main" id="{00000000-0008-0000-0b00-00008f010000}"/>
            </a:ext>
          </a:extLst>
        </xdr:cNvPr>
        <xdr:cNvSpPr/>
      </xdr:nvSpPr>
      <xdr:spPr>
        <a:xfrm>
          <a:off x="11601450" y="109918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xdr:nvSpPr>
        <xdr:cNvPr id="400" name="Isosceles Triangle 399">
          <a:extLst>
            <a:ext uri="{FF2B5EF4-FFF2-40B4-BE49-F238E27FC236}">
              <a16:creationId xmlns:a16="http://schemas.microsoft.com/office/drawing/2014/main" id="{00000000-0008-0000-0b00-000090010000}"/>
            </a:ext>
          </a:extLst>
        </xdr:cNvPr>
        <xdr:cNvSpPr/>
      </xdr:nvSpPr>
      <xdr:spPr>
        <a:xfrm>
          <a:off x="10401300" y="109918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xdr:nvSpPr>
        <xdr:cNvPr id="401" name="Isosceles Triangle 400">
          <a:extLst>
            <a:ext uri="{FF2B5EF4-FFF2-40B4-BE49-F238E27FC236}">
              <a16:creationId xmlns:a16="http://schemas.microsoft.com/office/drawing/2014/main" id="{00000000-0008-0000-0b00-000091010000}"/>
            </a:ext>
          </a:extLst>
        </xdr:cNvPr>
        <xdr:cNvSpPr/>
      </xdr:nvSpPr>
      <xdr:spPr>
        <a:xfrm>
          <a:off x="9201150" y="109918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23975" y="8362950"/>
          <a:ext cx="266700" cy="3714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267450" y="8324850"/>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8715375" y="8353425"/>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144250" y="11220450"/>
          <a:ext cx="266700" cy="3619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10010775" y="11420475"/>
          <a:ext cx="542925" cy="666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3829050" y="8439150"/>
          <a:ext cx="495300" cy="666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6667500" y="39100125"/>
          <a:ext cx="542925" cy="7620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r:embed="rId3">
          <a:extLst>
            <a:ext uri="{28A0092B-C50C-407E-A947-70E740481C1C}">
              <a14:useLocalDpi xmlns:a14="http://schemas.microsoft.com/office/drawing/2010/main"/>
            </a:ext>
          </a:extLst>
        </a:blip>
        <a:stretch>
          <a:fillRect/>
        </a:stretch>
      </xdr:blipFill>
      <xdr:spPr>
        <a:xfrm rot="2805195" flipH="1">
          <a:off x="9829800" y="40814625"/>
          <a:ext cx="409575" cy="11430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xdr:nvSpPr>
        <xdr:cNvPr id="410" name="Flowchart: Magnetic Disk 409">
          <a:extLst>
            <a:ext uri="{FF2B5EF4-FFF2-40B4-BE49-F238E27FC236}">
              <a16:creationId xmlns:a16="http://schemas.microsoft.com/office/drawing/2014/main" id="{00000000-0008-0000-0b00-00009a010000}"/>
            </a:ext>
          </a:extLst>
        </xdr:cNvPr>
        <xdr:cNvSpPr/>
      </xdr:nvSpPr>
      <xdr:spPr>
        <a:xfrm>
          <a:off x="4581525" y="39709725"/>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xdr:nvSpPr>
        <xdr:cNvPr id="411" name="Flowchart: Magnetic Disk 410">
          <a:extLst>
            <a:ext uri="{FF2B5EF4-FFF2-40B4-BE49-F238E27FC236}">
              <a16:creationId xmlns:a16="http://schemas.microsoft.com/office/drawing/2014/main" id="{00000000-0008-0000-0b00-00009b010000}"/>
            </a:ext>
          </a:extLst>
        </xdr:cNvPr>
        <xdr:cNvSpPr/>
      </xdr:nvSpPr>
      <xdr:spPr>
        <a:xfrm>
          <a:off x="1314450" y="834390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xdr:nvSpPr>
        <xdr:cNvPr id="412" name="Flowchart: Magnetic Disk 411">
          <a:extLst>
            <a:ext uri="{FF2B5EF4-FFF2-40B4-BE49-F238E27FC236}">
              <a16:creationId xmlns:a16="http://schemas.microsoft.com/office/drawing/2014/main" id="{00000000-0008-0000-0b00-00009c010000}"/>
            </a:ext>
          </a:extLst>
        </xdr:cNvPr>
        <xdr:cNvSpPr/>
      </xdr:nvSpPr>
      <xdr:spPr>
        <a:xfrm>
          <a:off x="7715250" y="85153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xdr:nvSpPr>
        <xdr:cNvPr id="413" name="Flowchart: Magnetic Disk 412">
          <a:extLst>
            <a:ext uri="{FF2B5EF4-FFF2-40B4-BE49-F238E27FC236}">
              <a16:creationId xmlns:a16="http://schemas.microsoft.com/office/drawing/2014/main" id="{00000000-0008-0000-0b00-00009d010000}"/>
            </a:ext>
          </a:extLst>
        </xdr:cNvPr>
        <xdr:cNvSpPr/>
      </xdr:nvSpPr>
      <xdr:spPr>
        <a:xfrm>
          <a:off x="8924925" y="85153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r>
            <a:rPr lang="en-IN" sz="1100" kern="1200">
              <a:solidFill>
                <a:schemeClr val="tx1"/>
              </a:solidFill>
            </a:rPr>
            <a:t>3</a:t>
          </a:r>
        </a:p>
      </xdr:txBody>
    </xdr:sp>
    <xdr:clientData/>
  </xdr:twoCellAnchor>
  <xdr:twoCellAnchor>
    <xdr:from>
      <xdr:col>16</xdr:col>
      <xdr:colOff>155510</xdr:colOff>
      <xdr:row>212</xdr:row>
      <xdr:rowOff>123113</xdr:rowOff>
    </xdr:from>
    <xdr:to>
      <xdr:col>16</xdr:col>
      <xdr:colOff>369336</xdr:colOff>
      <xdr:row>214</xdr:row>
      <xdr:rowOff>84235</xdr:rowOff>
    </xdr:to>
    <xdr:sp>
      <xdr:nvSpPr>
        <xdr:cNvPr id="414" name="Flowchart: Predefined Process 413">
          <a:extLst>
            <a:ext uri="{FF2B5EF4-FFF2-40B4-BE49-F238E27FC236}">
              <a16:creationId xmlns:a16="http://schemas.microsoft.com/office/drawing/2014/main" id="{00000000-0008-0000-0b00-00009e010000}"/>
            </a:ext>
          </a:extLst>
        </xdr:cNvPr>
        <xdr:cNvSpPr/>
      </xdr:nvSpPr>
      <xdr:spPr>
        <a:xfrm>
          <a:off x="9953625" y="3944302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xdr:nvSpPr>
        <xdr:cNvPr id="415" name="Flowchart: Predefined Process 414">
          <a:extLst>
            <a:ext uri="{FF2B5EF4-FFF2-40B4-BE49-F238E27FC236}">
              <a16:creationId xmlns:a16="http://schemas.microsoft.com/office/drawing/2014/main" id="{00000000-0008-0000-0b00-00009f010000}"/>
            </a:ext>
          </a:extLst>
        </xdr:cNvPr>
        <xdr:cNvSpPr/>
      </xdr:nvSpPr>
      <xdr:spPr>
        <a:xfrm>
          <a:off x="1457325" y="85629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315075" y="8410575"/>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xdr:nvSpPr>
        <xdr:cNvPr id="417" name="Flowchart: Predefined Process 416">
          <a:extLst>
            <a:ext uri="{FF2B5EF4-FFF2-40B4-BE49-F238E27FC236}">
              <a16:creationId xmlns:a16="http://schemas.microsoft.com/office/drawing/2014/main" id="{00000000-0008-0000-0b00-0000a1010000}"/>
            </a:ext>
          </a:extLst>
        </xdr:cNvPr>
        <xdr:cNvSpPr/>
      </xdr:nvSpPr>
      <xdr:spPr>
        <a:xfrm>
          <a:off x="7467600" y="8401050"/>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9839325" y="11220450"/>
          <a:ext cx="266700" cy="3619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9886950" y="11315700"/>
          <a:ext cx="266700" cy="3524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075" y="39690675"/>
          <a:ext cx="171450" cy="152400"/>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xdr:nvSpPr>
        <xdr:cNvPr id="421" name="Isosceles Triangle 420">
          <a:extLst>
            <a:ext uri="{FF2B5EF4-FFF2-40B4-BE49-F238E27FC236}">
              <a16:creationId xmlns:a16="http://schemas.microsoft.com/office/drawing/2014/main" id="{00000000-0008-0000-0b00-0000a5010000}"/>
            </a:ext>
          </a:extLst>
        </xdr:cNvPr>
        <xdr:cNvSpPr/>
      </xdr:nvSpPr>
      <xdr:spPr>
        <a:xfrm>
          <a:off x="238125" y="40014525"/>
          <a:ext cx="114300" cy="257175"/>
        </a:xfrm>
        <a:prstGeom prst="triangle"/>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xdr:nvSpPr>
        <xdr:cNvPr id="422" name="Flowchart: Decision 421">
          <a:extLst>
            <a:ext uri="{FF2B5EF4-FFF2-40B4-BE49-F238E27FC236}">
              <a16:creationId xmlns:a16="http://schemas.microsoft.com/office/drawing/2014/main" id="{00000000-0008-0000-0b00-0000a6010000}"/>
            </a:ext>
          </a:extLst>
        </xdr:cNvPr>
        <xdr:cNvSpPr/>
      </xdr:nvSpPr>
      <xdr:spPr>
        <a:xfrm>
          <a:off x="1266825" y="87439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xdr:nvSpPr>
        <xdr:cNvPr id="423" name="Flowchart: Decision 422">
          <a:extLst>
            <a:ext uri="{FF2B5EF4-FFF2-40B4-BE49-F238E27FC236}">
              <a16:creationId xmlns:a16="http://schemas.microsoft.com/office/drawing/2014/main" id="{00000000-0008-0000-0b00-0000a7010000}"/>
            </a:ext>
          </a:extLst>
        </xdr:cNvPr>
        <xdr:cNvSpPr/>
      </xdr:nvSpPr>
      <xdr:spPr>
        <a:xfrm>
          <a:off x="219075" y="40471725"/>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xdr:nvSpPr>
        <xdr:cNvPr id="424" name="Oval 423">
          <a:extLst>
            <a:ext uri="{FF2B5EF4-FFF2-40B4-BE49-F238E27FC236}">
              <a16:creationId xmlns:a16="http://schemas.microsoft.com/office/drawing/2014/main" id="{00000000-0008-0000-0b00-0000a8010000}"/>
            </a:ext>
          </a:extLst>
        </xdr:cNvPr>
        <xdr:cNvSpPr/>
      </xdr:nvSpPr>
      <xdr:spPr>
        <a:xfrm>
          <a:off x="257175" y="40824150"/>
          <a:ext cx="152400" cy="123825"/>
        </a:xfrm>
        <a:prstGeom prst="ellipse"/>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xdr:nvSpPr>
        <xdr:cNvPr id="425" name="Arrow: Left-Right-Up 424">
          <a:extLst>
            <a:ext uri="{FF2B5EF4-FFF2-40B4-BE49-F238E27FC236}">
              <a16:creationId xmlns:a16="http://schemas.microsoft.com/office/drawing/2014/main" id="{00000000-0008-0000-0b00-0000a9010000}"/>
            </a:ext>
          </a:extLst>
        </xdr:cNvPr>
        <xdr:cNvSpPr/>
      </xdr:nvSpPr>
      <xdr:spPr>
        <a:xfrm>
          <a:off x="257175" y="41128950"/>
          <a:ext cx="219075" cy="171450"/>
        </a:xfrm>
        <a:prstGeom prst="leftRightUpArrow"/>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505325" y="40309800"/>
          <a:ext cx="266700" cy="3619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533900" y="40490775"/>
          <a:ext cx="266700" cy="371475"/>
        </a:xfrm>
        <a:prstGeom prst="line"/>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6924675" y="40262175"/>
          <a:ext cx="266700" cy="381000"/>
        </a:xfrm>
        <a:prstGeom prst="line"/>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6848475" y="40252650"/>
          <a:ext cx="266700" cy="333375"/>
        </a:xfrm>
        <a:prstGeom prst="line"/>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xdr:nvSpPr>
        <xdr:cNvPr id="430" name="Isosceles Triangle 429">
          <a:extLst>
            <a:ext uri="{FF2B5EF4-FFF2-40B4-BE49-F238E27FC236}">
              <a16:creationId xmlns:a16="http://schemas.microsoft.com/office/drawing/2014/main" id="{00000000-0008-0000-0b00-0000ae010000}"/>
            </a:ext>
          </a:extLst>
        </xdr:cNvPr>
        <xdr:cNvSpPr/>
      </xdr:nvSpPr>
      <xdr:spPr>
        <a:xfrm>
          <a:off x="3200400" y="124777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xdr:nvSpPr>
        <xdr:cNvPr id="431" name="Isosceles Triangle 430">
          <a:extLst>
            <a:ext uri="{FF2B5EF4-FFF2-40B4-BE49-F238E27FC236}">
              <a16:creationId xmlns:a16="http://schemas.microsoft.com/office/drawing/2014/main" id="{00000000-0008-0000-0b00-0000af010000}"/>
            </a:ext>
          </a:extLst>
        </xdr:cNvPr>
        <xdr:cNvSpPr/>
      </xdr:nvSpPr>
      <xdr:spPr>
        <a:xfrm>
          <a:off x="4400550" y="124777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xdr:nvSpPr>
        <xdr:cNvPr id="432" name="Isosceles Triangle 431">
          <a:extLst>
            <a:ext uri="{FF2B5EF4-FFF2-40B4-BE49-F238E27FC236}">
              <a16:creationId xmlns:a16="http://schemas.microsoft.com/office/drawing/2014/main" id="{00000000-0008-0000-0b00-0000b0010000}"/>
            </a:ext>
          </a:extLst>
        </xdr:cNvPr>
        <xdr:cNvSpPr/>
      </xdr:nvSpPr>
      <xdr:spPr>
        <a:xfrm>
          <a:off x="5600700" y="124777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xdr:nvSpPr>
        <xdr:cNvPr id="433" name="Isosceles Triangle 432">
          <a:extLst>
            <a:ext uri="{FF2B5EF4-FFF2-40B4-BE49-F238E27FC236}">
              <a16:creationId xmlns:a16="http://schemas.microsoft.com/office/drawing/2014/main" id="{00000000-0008-0000-0b00-0000b1010000}"/>
            </a:ext>
          </a:extLst>
        </xdr:cNvPr>
        <xdr:cNvSpPr/>
      </xdr:nvSpPr>
      <xdr:spPr>
        <a:xfrm>
          <a:off x="8001000" y="124777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xdr:nvSpPr>
        <xdr:cNvPr id="434" name="Isosceles Triangle 433">
          <a:extLst>
            <a:ext uri="{FF2B5EF4-FFF2-40B4-BE49-F238E27FC236}">
              <a16:creationId xmlns:a16="http://schemas.microsoft.com/office/drawing/2014/main" id="{00000000-0008-0000-0b00-0000b2010000}"/>
            </a:ext>
          </a:extLst>
        </xdr:cNvPr>
        <xdr:cNvSpPr/>
      </xdr:nvSpPr>
      <xdr:spPr>
        <a:xfrm>
          <a:off x="9201150" y="124777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xdr:nvSpPr>
        <xdr:cNvPr id="435" name="Isosceles Triangle 434">
          <a:extLst>
            <a:ext uri="{FF2B5EF4-FFF2-40B4-BE49-F238E27FC236}">
              <a16:creationId xmlns:a16="http://schemas.microsoft.com/office/drawing/2014/main" id="{00000000-0008-0000-0b00-0000b3010000}"/>
            </a:ext>
          </a:extLst>
        </xdr:cNvPr>
        <xdr:cNvSpPr/>
      </xdr:nvSpPr>
      <xdr:spPr>
        <a:xfrm>
          <a:off x="11601450" y="124777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xdr:nvSpPr>
        <xdr:cNvPr id="436" name="Isosceles Triangle 435">
          <a:extLst>
            <a:ext uri="{FF2B5EF4-FFF2-40B4-BE49-F238E27FC236}">
              <a16:creationId xmlns:a16="http://schemas.microsoft.com/office/drawing/2014/main" id="{00000000-0008-0000-0b00-0000b4010000}"/>
            </a:ext>
          </a:extLst>
        </xdr:cNvPr>
        <xdr:cNvSpPr/>
      </xdr:nvSpPr>
      <xdr:spPr>
        <a:xfrm>
          <a:off x="1800225" y="1247775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xdr:nvSpPr>
        <xdr:cNvPr id="437" name="Isosceles Triangle 436">
          <a:extLst>
            <a:ext uri="{FF2B5EF4-FFF2-40B4-BE49-F238E27FC236}">
              <a16:creationId xmlns:a16="http://schemas.microsoft.com/office/drawing/2014/main" id="{00000000-0008-0000-0b00-0000b5010000}"/>
            </a:ext>
          </a:extLst>
        </xdr:cNvPr>
        <xdr:cNvSpPr/>
      </xdr:nvSpPr>
      <xdr:spPr>
        <a:xfrm>
          <a:off x="600075" y="124777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xdr:nvSpPr>
        <xdr:cNvPr id="438" name="Isosceles Triangle 437">
          <a:extLst>
            <a:ext uri="{FF2B5EF4-FFF2-40B4-BE49-F238E27FC236}">
              <a16:creationId xmlns:a16="http://schemas.microsoft.com/office/drawing/2014/main" id="{00000000-0008-0000-0b00-0000b6010000}"/>
            </a:ext>
          </a:extLst>
        </xdr:cNvPr>
        <xdr:cNvSpPr/>
      </xdr:nvSpPr>
      <xdr:spPr>
        <a:xfrm>
          <a:off x="10401300" y="124777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xdr:nvSpPr>
        <xdr:cNvPr id="439" name="Isosceles Triangle 438">
          <a:extLst>
            <a:ext uri="{FF2B5EF4-FFF2-40B4-BE49-F238E27FC236}">
              <a16:creationId xmlns:a16="http://schemas.microsoft.com/office/drawing/2014/main" id="{00000000-0008-0000-0b00-0000b7010000}"/>
            </a:ext>
          </a:extLst>
        </xdr:cNvPr>
        <xdr:cNvSpPr/>
      </xdr:nvSpPr>
      <xdr:spPr>
        <a:xfrm>
          <a:off x="4400550" y="139636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xdr:nvSpPr>
        <xdr:cNvPr id="440" name="Isosceles Triangle 439">
          <a:extLst>
            <a:ext uri="{FF2B5EF4-FFF2-40B4-BE49-F238E27FC236}">
              <a16:creationId xmlns:a16="http://schemas.microsoft.com/office/drawing/2014/main" id="{00000000-0008-0000-0b00-0000b8010000}"/>
            </a:ext>
          </a:extLst>
        </xdr:cNvPr>
        <xdr:cNvSpPr/>
      </xdr:nvSpPr>
      <xdr:spPr>
        <a:xfrm>
          <a:off x="5600700" y="139636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xdr:nvSpPr>
        <xdr:cNvPr id="441" name="Isosceles Triangle 440">
          <a:extLst>
            <a:ext uri="{FF2B5EF4-FFF2-40B4-BE49-F238E27FC236}">
              <a16:creationId xmlns:a16="http://schemas.microsoft.com/office/drawing/2014/main" id="{00000000-0008-0000-0b00-0000b9010000}"/>
            </a:ext>
          </a:extLst>
        </xdr:cNvPr>
        <xdr:cNvSpPr/>
      </xdr:nvSpPr>
      <xdr:spPr>
        <a:xfrm>
          <a:off x="6800850" y="139636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xdr:nvSpPr>
        <xdr:cNvPr id="442" name="Isosceles Triangle 441">
          <a:extLst>
            <a:ext uri="{FF2B5EF4-FFF2-40B4-BE49-F238E27FC236}">
              <a16:creationId xmlns:a16="http://schemas.microsoft.com/office/drawing/2014/main" id="{00000000-0008-0000-0b00-0000ba010000}"/>
            </a:ext>
          </a:extLst>
        </xdr:cNvPr>
        <xdr:cNvSpPr/>
      </xdr:nvSpPr>
      <xdr:spPr>
        <a:xfrm>
          <a:off x="8001000" y="139636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xdr:nvSpPr>
        <xdr:cNvPr id="443" name="Isosceles Triangle 442">
          <a:extLst>
            <a:ext uri="{FF2B5EF4-FFF2-40B4-BE49-F238E27FC236}">
              <a16:creationId xmlns:a16="http://schemas.microsoft.com/office/drawing/2014/main" id="{00000000-0008-0000-0b00-0000bb010000}"/>
            </a:ext>
          </a:extLst>
        </xdr:cNvPr>
        <xdr:cNvSpPr/>
      </xdr:nvSpPr>
      <xdr:spPr>
        <a:xfrm>
          <a:off x="9201150" y="139636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xdr:nvSpPr>
        <xdr:cNvPr id="444" name="Isosceles Triangle 443">
          <a:extLst>
            <a:ext uri="{FF2B5EF4-FFF2-40B4-BE49-F238E27FC236}">
              <a16:creationId xmlns:a16="http://schemas.microsoft.com/office/drawing/2014/main" id="{00000000-0008-0000-0b00-0000bc010000}"/>
            </a:ext>
          </a:extLst>
        </xdr:cNvPr>
        <xdr:cNvSpPr/>
      </xdr:nvSpPr>
      <xdr:spPr>
        <a:xfrm>
          <a:off x="11601450" y="139636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xdr:nvSpPr>
        <xdr:cNvPr id="445" name="Isosceles Triangle 444">
          <a:extLst>
            <a:ext uri="{FF2B5EF4-FFF2-40B4-BE49-F238E27FC236}">
              <a16:creationId xmlns:a16="http://schemas.microsoft.com/office/drawing/2014/main" id="{00000000-0008-0000-0b00-0000bd010000}"/>
            </a:ext>
          </a:extLst>
        </xdr:cNvPr>
        <xdr:cNvSpPr/>
      </xdr:nvSpPr>
      <xdr:spPr>
        <a:xfrm>
          <a:off x="600075" y="154495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xdr:nvSpPr>
        <xdr:cNvPr id="446" name="Isosceles Triangle 445">
          <a:extLst>
            <a:ext uri="{FF2B5EF4-FFF2-40B4-BE49-F238E27FC236}">
              <a16:creationId xmlns:a16="http://schemas.microsoft.com/office/drawing/2014/main" id="{00000000-0008-0000-0b00-0000be010000}"/>
            </a:ext>
          </a:extLst>
        </xdr:cNvPr>
        <xdr:cNvSpPr/>
      </xdr:nvSpPr>
      <xdr:spPr>
        <a:xfrm>
          <a:off x="3200400" y="139636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xdr:nvSpPr>
        <xdr:cNvPr id="447" name="Isosceles Triangle 446">
          <a:extLst>
            <a:ext uri="{FF2B5EF4-FFF2-40B4-BE49-F238E27FC236}">
              <a16:creationId xmlns:a16="http://schemas.microsoft.com/office/drawing/2014/main" id="{00000000-0008-0000-0b00-0000bf010000}"/>
            </a:ext>
          </a:extLst>
        </xdr:cNvPr>
        <xdr:cNvSpPr/>
      </xdr:nvSpPr>
      <xdr:spPr>
        <a:xfrm>
          <a:off x="1800225" y="1396365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xdr:nvSpPr>
        <xdr:cNvPr id="448" name="Isosceles Triangle 447">
          <a:extLst>
            <a:ext uri="{FF2B5EF4-FFF2-40B4-BE49-F238E27FC236}">
              <a16:creationId xmlns:a16="http://schemas.microsoft.com/office/drawing/2014/main" id="{00000000-0008-0000-0b00-0000c0010000}"/>
            </a:ext>
          </a:extLst>
        </xdr:cNvPr>
        <xdr:cNvSpPr/>
      </xdr:nvSpPr>
      <xdr:spPr>
        <a:xfrm>
          <a:off x="10401300" y="139636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xdr:nvSpPr>
        <xdr:cNvPr id="449" name="Isosceles Triangle 448">
          <a:extLst>
            <a:ext uri="{FF2B5EF4-FFF2-40B4-BE49-F238E27FC236}">
              <a16:creationId xmlns:a16="http://schemas.microsoft.com/office/drawing/2014/main" id="{00000000-0008-0000-0b00-0000c1010000}"/>
            </a:ext>
          </a:extLst>
        </xdr:cNvPr>
        <xdr:cNvSpPr/>
      </xdr:nvSpPr>
      <xdr:spPr>
        <a:xfrm>
          <a:off x="11601450" y="139636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xdr:nvSpPr>
        <xdr:cNvPr id="450" name="Isosceles Triangle 449">
          <a:extLst>
            <a:ext uri="{FF2B5EF4-FFF2-40B4-BE49-F238E27FC236}">
              <a16:creationId xmlns:a16="http://schemas.microsoft.com/office/drawing/2014/main" id="{00000000-0008-0000-0b00-0000c2010000}"/>
            </a:ext>
          </a:extLst>
        </xdr:cNvPr>
        <xdr:cNvSpPr/>
      </xdr:nvSpPr>
      <xdr:spPr>
        <a:xfrm>
          <a:off x="6810375" y="12496800"/>
          <a:ext cx="600075"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xdr:nvSpPr>
        <xdr:cNvPr id="451" name="Isosceles Triangle 450">
          <a:extLst>
            <a:ext uri="{FF2B5EF4-FFF2-40B4-BE49-F238E27FC236}">
              <a16:creationId xmlns:a16="http://schemas.microsoft.com/office/drawing/2014/main" id="{00000000-0008-0000-0b00-0000c3010000}"/>
            </a:ext>
          </a:extLst>
        </xdr:cNvPr>
        <xdr:cNvSpPr/>
      </xdr:nvSpPr>
      <xdr:spPr>
        <a:xfrm>
          <a:off x="4400550" y="154495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xdr:nvSpPr>
        <xdr:cNvPr id="452" name="Isosceles Triangle 451">
          <a:extLst>
            <a:ext uri="{FF2B5EF4-FFF2-40B4-BE49-F238E27FC236}">
              <a16:creationId xmlns:a16="http://schemas.microsoft.com/office/drawing/2014/main" id="{00000000-0008-0000-0b00-0000c4010000}"/>
            </a:ext>
          </a:extLst>
        </xdr:cNvPr>
        <xdr:cNvSpPr/>
      </xdr:nvSpPr>
      <xdr:spPr>
        <a:xfrm>
          <a:off x="5600700" y="154495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xdr:nvSpPr>
        <xdr:cNvPr id="453" name="Isosceles Triangle 452">
          <a:extLst>
            <a:ext uri="{FF2B5EF4-FFF2-40B4-BE49-F238E27FC236}">
              <a16:creationId xmlns:a16="http://schemas.microsoft.com/office/drawing/2014/main" id="{00000000-0008-0000-0b00-0000c5010000}"/>
            </a:ext>
          </a:extLst>
        </xdr:cNvPr>
        <xdr:cNvSpPr/>
      </xdr:nvSpPr>
      <xdr:spPr>
        <a:xfrm>
          <a:off x="6800850" y="154305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xdr:nvSpPr>
        <xdr:cNvPr id="454" name="Isosceles Triangle 453">
          <a:extLst>
            <a:ext uri="{FF2B5EF4-FFF2-40B4-BE49-F238E27FC236}">
              <a16:creationId xmlns:a16="http://schemas.microsoft.com/office/drawing/2014/main" id="{00000000-0008-0000-0b00-0000c6010000}"/>
            </a:ext>
          </a:extLst>
        </xdr:cNvPr>
        <xdr:cNvSpPr/>
      </xdr:nvSpPr>
      <xdr:spPr>
        <a:xfrm>
          <a:off x="9201150" y="154495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xdr:nvSpPr>
        <xdr:cNvPr id="455" name="Isosceles Triangle 454">
          <a:extLst>
            <a:ext uri="{FF2B5EF4-FFF2-40B4-BE49-F238E27FC236}">
              <a16:creationId xmlns:a16="http://schemas.microsoft.com/office/drawing/2014/main" id="{00000000-0008-0000-0b00-0000c7010000}"/>
            </a:ext>
          </a:extLst>
        </xdr:cNvPr>
        <xdr:cNvSpPr/>
      </xdr:nvSpPr>
      <xdr:spPr>
        <a:xfrm>
          <a:off x="10401300" y="154495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xdr:nvSpPr>
        <xdr:cNvPr id="456" name="Isosceles Triangle 455">
          <a:extLst>
            <a:ext uri="{FF2B5EF4-FFF2-40B4-BE49-F238E27FC236}">
              <a16:creationId xmlns:a16="http://schemas.microsoft.com/office/drawing/2014/main" id="{00000000-0008-0000-0b00-0000c8010000}"/>
            </a:ext>
          </a:extLst>
        </xdr:cNvPr>
        <xdr:cNvSpPr/>
      </xdr:nvSpPr>
      <xdr:spPr>
        <a:xfrm>
          <a:off x="600075" y="169545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xdr:nvSpPr>
        <xdr:cNvPr id="457" name="Isosceles Triangle 456">
          <a:extLst>
            <a:ext uri="{FF2B5EF4-FFF2-40B4-BE49-F238E27FC236}">
              <a16:creationId xmlns:a16="http://schemas.microsoft.com/office/drawing/2014/main" id="{00000000-0008-0000-0b00-0000c9010000}"/>
            </a:ext>
          </a:extLst>
        </xdr:cNvPr>
        <xdr:cNvSpPr/>
      </xdr:nvSpPr>
      <xdr:spPr>
        <a:xfrm>
          <a:off x="3200400" y="154495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xdr:nvSpPr>
        <xdr:cNvPr id="458" name="Isosceles Triangle 457">
          <a:extLst>
            <a:ext uri="{FF2B5EF4-FFF2-40B4-BE49-F238E27FC236}">
              <a16:creationId xmlns:a16="http://schemas.microsoft.com/office/drawing/2014/main" id="{00000000-0008-0000-0b00-0000ca010000}"/>
            </a:ext>
          </a:extLst>
        </xdr:cNvPr>
        <xdr:cNvSpPr/>
      </xdr:nvSpPr>
      <xdr:spPr>
        <a:xfrm>
          <a:off x="1800225" y="1544955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xdr:nvSpPr>
        <xdr:cNvPr id="459" name="Isosceles Triangle 458">
          <a:extLst>
            <a:ext uri="{FF2B5EF4-FFF2-40B4-BE49-F238E27FC236}">
              <a16:creationId xmlns:a16="http://schemas.microsoft.com/office/drawing/2014/main" id="{00000000-0008-0000-0b00-0000cb010000}"/>
            </a:ext>
          </a:extLst>
        </xdr:cNvPr>
        <xdr:cNvSpPr/>
      </xdr:nvSpPr>
      <xdr:spPr>
        <a:xfrm>
          <a:off x="11601450" y="154495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xdr:nvSpPr>
        <xdr:cNvPr id="460" name="Isosceles Triangle 459">
          <a:extLst>
            <a:ext uri="{FF2B5EF4-FFF2-40B4-BE49-F238E27FC236}">
              <a16:creationId xmlns:a16="http://schemas.microsoft.com/office/drawing/2014/main" id="{00000000-0008-0000-0b00-0000cc010000}"/>
            </a:ext>
          </a:extLst>
        </xdr:cNvPr>
        <xdr:cNvSpPr/>
      </xdr:nvSpPr>
      <xdr:spPr>
        <a:xfrm>
          <a:off x="4400550" y="169354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xdr:nvSpPr>
        <xdr:cNvPr id="461" name="Isosceles Triangle 460">
          <a:extLst>
            <a:ext uri="{FF2B5EF4-FFF2-40B4-BE49-F238E27FC236}">
              <a16:creationId xmlns:a16="http://schemas.microsoft.com/office/drawing/2014/main" id="{00000000-0008-0000-0b00-0000cd010000}"/>
            </a:ext>
          </a:extLst>
        </xdr:cNvPr>
        <xdr:cNvSpPr/>
      </xdr:nvSpPr>
      <xdr:spPr>
        <a:xfrm>
          <a:off x="5600700" y="169354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xdr:nvSpPr>
        <xdr:cNvPr id="462" name="Isosceles Triangle 461">
          <a:extLst>
            <a:ext uri="{FF2B5EF4-FFF2-40B4-BE49-F238E27FC236}">
              <a16:creationId xmlns:a16="http://schemas.microsoft.com/office/drawing/2014/main" id="{00000000-0008-0000-0b00-0000ce010000}"/>
            </a:ext>
          </a:extLst>
        </xdr:cNvPr>
        <xdr:cNvSpPr/>
      </xdr:nvSpPr>
      <xdr:spPr>
        <a:xfrm>
          <a:off x="6800850" y="169354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xdr:nvSpPr>
        <xdr:cNvPr id="463" name="Isosceles Triangle 462">
          <a:extLst>
            <a:ext uri="{FF2B5EF4-FFF2-40B4-BE49-F238E27FC236}">
              <a16:creationId xmlns:a16="http://schemas.microsoft.com/office/drawing/2014/main" id="{00000000-0008-0000-0b00-0000cf010000}"/>
            </a:ext>
          </a:extLst>
        </xdr:cNvPr>
        <xdr:cNvSpPr/>
      </xdr:nvSpPr>
      <xdr:spPr>
        <a:xfrm>
          <a:off x="8001000" y="169354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xdr:nvSpPr>
        <xdr:cNvPr id="464" name="Isosceles Triangle 463">
          <a:extLst>
            <a:ext uri="{FF2B5EF4-FFF2-40B4-BE49-F238E27FC236}">
              <a16:creationId xmlns:a16="http://schemas.microsoft.com/office/drawing/2014/main" id="{00000000-0008-0000-0b00-0000d0010000}"/>
            </a:ext>
          </a:extLst>
        </xdr:cNvPr>
        <xdr:cNvSpPr/>
      </xdr:nvSpPr>
      <xdr:spPr>
        <a:xfrm>
          <a:off x="9201150" y="169354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xdr:nvSpPr>
        <xdr:cNvPr id="465" name="Isosceles Triangle 464">
          <a:extLst>
            <a:ext uri="{FF2B5EF4-FFF2-40B4-BE49-F238E27FC236}">
              <a16:creationId xmlns:a16="http://schemas.microsoft.com/office/drawing/2014/main" id="{00000000-0008-0000-0b00-0000d1010000}"/>
            </a:ext>
          </a:extLst>
        </xdr:cNvPr>
        <xdr:cNvSpPr/>
      </xdr:nvSpPr>
      <xdr:spPr>
        <a:xfrm>
          <a:off x="11601450" y="169354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xdr:nvSpPr>
        <xdr:cNvPr id="466" name="Isosceles Triangle 465">
          <a:extLst>
            <a:ext uri="{FF2B5EF4-FFF2-40B4-BE49-F238E27FC236}">
              <a16:creationId xmlns:a16="http://schemas.microsoft.com/office/drawing/2014/main" id="{00000000-0008-0000-0b00-0000d2010000}"/>
            </a:ext>
          </a:extLst>
        </xdr:cNvPr>
        <xdr:cNvSpPr/>
      </xdr:nvSpPr>
      <xdr:spPr>
        <a:xfrm>
          <a:off x="600075" y="184213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xdr:nvSpPr>
        <xdr:cNvPr id="467" name="Isosceles Triangle 466">
          <a:extLst>
            <a:ext uri="{FF2B5EF4-FFF2-40B4-BE49-F238E27FC236}">
              <a16:creationId xmlns:a16="http://schemas.microsoft.com/office/drawing/2014/main" id="{00000000-0008-0000-0b00-0000d3010000}"/>
            </a:ext>
          </a:extLst>
        </xdr:cNvPr>
        <xdr:cNvSpPr/>
      </xdr:nvSpPr>
      <xdr:spPr>
        <a:xfrm>
          <a:off x="3200400" y="169354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xdr:nvSpPr>
        <xdr:cNvPr id="468" name="Isosceles Triangle 467">
          <a:extLst>
            <a:ext uri="{FF2B5EF4-FFF2-40B4-BE49-F238E27FC236}">
              <a16:creationId xmlns:a16="http://schemas.microsoft.com/office/drawing/2014/main" id="{00000000-0008-0000-0b00-0000d4010000}"/>
            </a:ext>
          </a:extLst>
        </xdr:cNvPr>
        <xdr:cNvSpPr/>
      </xdr:nvSpPr>
      <xdr:spPr>
        <a:xfrm>
          <a:off x="1800225" y="1693545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xdr:nvSpPr>
        <xdr:cNvPr id="469" name="Isosceles Triangle 468">
          <a:extLst>
            <a:ext uri="{FF2B5EF4-FFF2-40B4-BE49-F238E27FC236}">
              <a16:creationId xmlns:a16="http://schemas.microsoft.com/office/drawing/2014/main" id="{00000000-0008-0000-0b00-0000d5010000}"/>
            </a:ext>
          </a:extLst>
        </xdr:cNvPr>
        <xdr:cNvSpPr/>
      </xdr:nvSpPr>
      <xdr:spPr>
        <a:xfrm>
          <a:off x="10401300" y="169354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xdr:nvSpPr>
        <xdr:cNvPr id="470" name="Isosceles Triangle 469">
          <a:extLst>
            <a:ext uri="{FF2B5EF4-FFF2-40B4-BE49-F238E27FC236}">
              <a16:creationId xmlns:a16="http://schemas.microsoft.com/office/drawing/2014/main" id="{00000000-0008-0000-0b00-0000d6010000}"/>
            </a:ext>
          </a:extLst>
        </xdr:cNvPr>
        <xdr:cNvSpPr/>
      </xdr:nvSpPr>
      <xdr:spPr>
        <a:xfrm>
          <a:off x="8010525" y="15459075"/>
          <a:ext cx="600075"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xdr:nvSpPr>
        <xdr:cNvPr id="471" name="Isosceles Triangle 470">
          <a:extLst>
            <a:ext uri="{FF2B5EF4-FFF2-40B4-BE49-F238E27FC236}">
              <a16:creationId xmlns:a16="http://schemas.microsoft.com/office/drawing/2014/main" id="{00000000-0008-0000-0b00-0000d7010000}"/>
            </a:ext>
          </a:extLst>
        </xdr:cNvPr>
        <xdr:cNvSpPr/>
      </xdr:nvSpPr>
      <xdr:spPr>
        <a:xfrm>
          <a:off x="3200400" y="18421350"/>
          <a:ext cx="600075"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xdr:nvSpPr>
        <xdr:cNvPr id="472" name="Isosceles Triangle 471">
          <a:extLst>
            <a:ext uri="{FF2B5EF4-FFF2-40B4-BE49-F238E27FC236}">
              <a16:creationId xmlns:a16="http://schemas.microsoft.com/office/drawing/2014/main" id="{00000000-0008-0000-0b00-0000d8010000}"/>
            </a:ext>
          </a:extLst>
        </xdr:cNvPr>
        <xdr:cNvSpPr/>
      </xdr:nvSpPr>
      <xdr:spPr>
        <a:xfrm>
          <a:off x="4400550" y="18421350"/>
          <a:ext cx="600075"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xdr:nvSpPr>
        <xdr:cNvPr id="473" name="Isosceles Triangle 472">
          <a:extLst>
            <a:ext uri="{FF2B5EF4-FFF2-40B4-BE49-F238E27FC236}">
              <a16:creationId xmlns:a16="http://schemas.microsoft.com/office/drawing/2014/main" id="{00000000-0008-0000-0b00-0000d9010000}"/>
            </a:ext>
          </a:extLst>
        </xdr:cNvPr>
        <xdr:cNvSpPr/>
      </xdr:nvSpPr>
      <xdr:spPr>
        <a:xfrm>
          <a:off x="5600700" y="184213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xdr:nvSpPr>
        <xdr:cNvPr id="474" name="Isosceles Triangle 473">
          <a:extLst>
            <a:ext uri="{FF2B5EF4-FFF2-40B4-BE49-F238E27FC236}">
              <a16:creationId xmlns:a16="http://schemas.microsoft.com/office/drawing/2014/main" id="{00000000-0008-0000-0b00-0000da010000}"/>
            </a:ext>
          </a:extLst>
        </xdr:cNvPr>
        <xdr:cNvSpPr/>
      </xdr:nvSpPr>
      <xdr:spPr>
        <a:xfrm>
          <a:off x="6800850" y="184213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xdr:nvSpPr>
        <xdr:cNvPr id="475" name="Isosceles Triangle 474">
          <a:extLst>
            <a:ext uri="{FF2B5EF4-FFF2-40B4-BE49-F238E27FC236}">
              <a16:creationId xmlns:a16="http://schemas.microsoft.com/office/drawing/2014/main" id="{00000000-0008-0000-0b00-0000db010000}"/>
            </a:ext>
          </a:extLst>
        </xdr:cNvPr>
        <xdr:cNvSpPr/>
      </xdr:nvSpPr>
      <xdr:spPr>
        <a:xfrm>
          <a:off x="8001000" y="184213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xdr:nvSpPr>
        <xdr:cNvPr id="476" name="Isosceles Triangle 475">
          <a:extLst>
            <a:ext uri="{FF2B5EF4-FFF2-40B4-BE49-F238E27FC236}">
              <a16:creationId xmlns:a16="http://schemas.microsoft.com/office/drawing/2014/main" id="{00000000-0008-0000-0b00-0000dc010000}"/>
            </a:ext>
          </a:extLst>
        </xdr:cNvPr>
        <xdr:cNvSpPr/>
      </xdr:nvSpPr>
      <xdr:spPr>
        <a:xfrm>
          <a:off x="10401300" y="184213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xdr:nvSpPr>
        <xdr:cNvPr id="477" name="Isosceles Triangle 476">
          <a:extLst>
            <a:ext uri="{FF2B5EF4-FFF2-40B4-BE49-F238E27FC236}">
              <a16:creationId xmlns:a16="http://schemas.microsoft.com/office/drawing/2014/main" id="{00000000-0008-0000-0b00-0000dd010000}"/>
            </a:ext>
          </a:extLst>
        </xdr:cNvPr>
        <xdr:cNvSpPr/>
      </xdr:nvSpPr>
      <xdr:spPr>
        <a:xfrm>
          <a:off x="11601450" y="184213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xdr:nvSpPr>
        <xdr:cNvPr id="478" name="Isosceles Triangle 477">
          <a:extLst>
            <a:ext uri="{FF2B5EF4-FFF2-40B4-BE49-F238E27FC236}">
              <a16:creationId xmlns:a16="http://schemas.microsoft.com/office/drawing/2014/main" id="{00000000-0008-0000-0b00-0000de010000}"/>
            </a:ext>
          </a:extLst>
        </xdr:cNvPr>
        <xdr:cNvSpPr/>
      </xdr:nvSpPr>
      <xdr:spPr>
        <a:xfrm>
          <a:off x="1800225" y="20088225"/>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xdr:nvSpPr>
        <xdr:cNvPr id="479" name="Isosceles Triangle 478">
          <a:extLst>
            <a:ext uri="{FF2B5EF4-FFF2-40B4-BE49-F238E27FC236}">
              <a16:creationId xmlns:a16="http://schemas.microsoft.com/office/drawing/2014/main" id="{00000000-0008-0000-0b00-0000df010000}"/>
            </a:ext>
          </a:extLst>
        </xdr:cNvPr>
        <xdr:cNvSpPr/>
      </xdr:nvSpPr>
      <xdr:spPr>
        <a:xfrm>
          <a:off x="3200400" y="18421350"/>
          <a:ext cx="600075"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xdr:nvSpPr>
        <xdr:cNvPr id="480" name="Isosceles Triangle 479">
          <a:extLst>
            <a:ext uri="{FF2B5EF4-FFF2-40B4-BE49-F238E27FC236}">
              <a16:creationId xmlns:a16="http://schemas.microsoft.com/office/drawing/2014/main" id="{00000000-0008-0000-0b00-0000e0010000}"/>
            </a:ext>
          </a:extLst>
        </xdr:cNvPr>
        <xdr:cNvSpPr/>
      </xdr:nvSpPr>
      <xdr:spPr>
        <a:xfrm>
          <a:off x="4400550" y="184213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xdr:nvSpPr>
        <xdr:cNvPr id="481" name="Isosceles Triangle 480">
          <a:extLst>
            <a:ext uri="{FF2B5EF4-FFF2-40B4-BE49-F238E27FC236}">
              <a16:creationId xmlns:a16="http://schemas.microsoft.com/office/drawing/2014/main" id="{00000000-0008-0000-0b00-0000e1010000}"/>
            </a:ext>
          </a:extLst>
        </xdr:cNvPr>
        <xdr:cNvSpPr/>
      </xdr:nvSpPr>
      <xdr:spPr>
        <a:xfrm>
          <a:off x="3200400" y="184213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xdr:nvSpPr>
        <xdr:cNvPr id="482" name="Isosceles Triangle 481">
          <a:extLst>
            <a:ext uri="{FF2B5EF4-FFF2-40B4-BE49-F238E27FC236}">
              <a16:creationId xmlns:a16="http://schemas.microsoft.com/office/drawing/2014/main" id="{00000000-0008-0000-0b00-0000e2010000}"/>
            </a:ext>
          </a:extLst>
        </xdr:cNvPr>
        <xdr:cNvSpPr/>
      </xdr:nvSpPr>
      <xdr:spPr>
        <a:xfrm>
          <a:off x="600075" y="200882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xdr:nvSpPr>
        <xdr:cNvPr id="483" name="Isosceles Triangle 482">
          <a:extLst>
            <a:ext uri="{FF2B5EF4-FFF2-40B4-BE49-F238E27FC236}">
              <a16:creationId xmlns:a16="http://schemas.microsoft.com/office/drawing/2014/main" id="{00000000-0008-0000-0b00-0000e3010000}"/>
            </a:ext>
          </a:extLst>
        </xdr:cNvPr>
        <xdr:cNvSpPr/>
      </xdr:nvSpPr>
      <xdr:spPr>
        <a:xfrm>
          <a:off x="3200400" y="20088225"/>
          <a:ext cx="600075"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xdr:nvSpPr>
        <xdr:cNvPr id="484" name="Isosceles Triangle 483">
          <a:extLst>
            <a:ext uri="{FF2B5EF4-FFF2-40B4-BE49-F238E27FC236}">
              <a16:creationId xmlns:a16="http://schemas.microsoft.com/office/drawing/2014/main" id="{00000000-0008-0000-0b00-0000e4010000}"/>
            </a:ext>
          </a:extLst>
        </xdr:cNvPr>
        <xdr:cNvSpPr/>
      </xdr:nvSpPr>
      <xdr:spPr>
        <a:xfrm>
          <a:off x="5600700" y="200882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xdr:nvSpPr>
        <xdr:cNvPr id="485" name="Isosceles Triangle 484">
          <a:extLst>
            <a:ext uri="{FF2B5EF4-FFF2-40B4-BE49-F238E27FC236}">
              <a16:creationId xmlns:a16="http://schemas.microsoft.com/office/drawing/2014/main" id="{00000000-0008-0000-0b00-0000e5010000}"/>
            </a:ext>
          </a:extLst>
        </xdr:cNvPr>
        <xdr:cNvSpPr/>
      </xdr:nvSpPr>
      <xdr:spPr>
        <a:xfrm>
          <a:off x="6800850" y="200882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xdr:nvSpPr>
        <xdr:cNvPr id="486" name="Isosceles Triangle 485">
          <a:extLst>
            <a:ext uri="{FF2B5EF4-FFF2-40B4-BE49-F238E27FC236}">
              <a16:creationId xmlns:a16="http://schemas.microsoft.com/office/drawing/2014/main" id="{00000000-0008-0000-0b00-0000e6010000}"/>
            </a:ext>
          </a:extLst>
        </xdr:cNvPr>
        <xdr:cNvSpPr/>
      </xdr:nvSpPr>
      <xdr:spPr>
        <a:xfrm>
          <a:off x="8001000" y="200882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xdr:nvSpPr>
        <xdr:cNvPr id="487" name="Isosceles Triangle 486">
          <a:extLst>
            <a:ext uri="{FF2B5EF4-FFF2-40B4-BE49-F238E27FC236}">
              <a16:creationId xmlns:a16="http://schemas.microsoft.com/office/drawing/2014/main" id="{00000000-0008-0000-0b00-0000e7010000}"/>
            </a:ext>
          </a:extLst>
        </xdr:cNvPr>
        <xdr:cNvSpPr/>
      </xdr:nvSpPr>
      <xdr:spPr>
        <a:xfrm>
          <a:off x="9201150" y="200882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xdr:nvSpPr>
        <xdr:cNvPr id="488" name="Isosceles Triangle 487">
          <a:extLst>
            <a:ext uri="{FF2B5EF4-FFF2-40B4-BE49-F238E27FC236}">
              <a16:creationId xmlns:a16="http://schemas.microsoft.com/office/drawing/2014/main" id="{00000000-0008-0000-0b00-0000e8010000}"/>
            </a:ext>
          </a:extLst>
        </xdr:cNvPr>
        <xdr:cNvSpPr/>
      </xdr:nvSpPr>
      <xdr:spPr>
        <a:xfrm>
          <a:off x="10401300" y="200882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xdr:nvSpPr>
        <xdr:cNvPr id="489" name="Isosceles Triangle 488">
          <a:extLst>
            <a:ext uri="{FF2B5EF4-FFF2-40B4-BE49-F238E27FC236}">
              <a16:creationId xmlns:a16="http://schemas.microsoft.com/office/drawing/2014/main" id="{00000000-0008-0000-0b00-0000e9010000}"/>
            </a:ext>
          </a:extLst>
        </xdr:cNvPr>
        <xdr:cNvSpPr/>
      </xdr:nvSpPr>
      <xdr:spPr>
        <a:xfrm>
          <a:off x="11601450" y="20088225"/>
          <a:ext cx="600075"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xdr:nvSpPr>
        <xdr:cNvPr id="490" name="Isosceles Triangle 489">
          <a:extLst>
            <a:ext uri="{FF2B5EF4-FFF2-40B4-BE49-F238E27FC236}">
              <a16:creationId xmlns:a16="http://schemas.microsoft.com/office/drawing/2014/main" id="{00000000-0008-0000-0b00-0000ea010000}"/>
            </a:ext>
          </a:extLst>
        </xdr:cNvPr>
        <xdr:cNvSpPr/>
      </xdr:nvSpPr>
      <xdr:spPr>
        <a:xfrm>
          <a:off x="600075" y="21393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xdr:nvSpPr>
        <xdr:cNvPr id="491" name="Isosceles Triangle 490">
          <a:extLst>
            <a:ext uri="{FF2B5EF4-FFF2-40B4-BE49-F238E27FC236}">
              <a16:creationId xmlns:a16="http://schemas.microsoft.com/office/drawing/2014/main" id="{00000000-0008-0000-0b00-0000eb010000}"/>
            </a:ext>
          </a:extLst>
        </xdr:cNvPr>
        <xdr:cNvSpPr/>
      </xdr:nvSpPr>
      <xdr:spPr>
        <a:xfrm>
          <a:off x="1800225" y="2139315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xdr:nvSpPr>
        <xdr:cNvPr id="492" name="Isosceles Triangle 491">
          <a:extLst>
            <a:ext uri="{FF2B5EF4-FFF2-40B4-BE49-F238E27FC236}">
              <a16:creationId xmlns:a16="http://schemas.microsoft.com/office/drawing/2014/main" id="{00000000-0008-0000-0b00-0000ec010000}"/>
            </a:ext>
          </a:extLst>
        </xdr:cNvPr>
        <xdr:cNvSpPr/>
      </xdr:nvSpPr>
      <xdr:spPr>
        <a:xfrm>
          <a:off x="4400550" y="200882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xdr:nvSpPr>
        <xdr:cNvPr id="493" name="Isosceles Triangle 492">
          <a:extLst>
            <a:ext uri="{FF2B5EF4-FFF2-40B4-BE49-F238E27FC236}">
              <a16:creationId xmlns:a16="http://schemas.microsoft.com/office/drawing/2014/main" id="{00000000-0008-0000-0b00-0000ed010000}"/>
            </a:ext>
          </a:extLst>
        </xdr:cNvPr>
        <xdr:cNvSpPr/>
      </xdr:nvSpPr>
      <xdr:spPr>
        <a:xfrm>
          <a:off x="3200400" y="200882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xdr:nvSpPr>
        <xdr:cNvPr id="494" name="Isosceles Triangle 493">
          <a:extLst>
            <a:ext uri="{FF2B5EF4-FFF2-40B4-BE49-F238E27FC236}">
              <a16:creationId xmlns:a16="http://schemas.microsoft.com/office/drawing/2014/main" id="{00000000-0008-0000-0b00-0000ee010000}"/>
            </a:ext>
          </a:extLst>
        </xdr:cNvPr>
        <xdr:cNvSpPr/>
      </xdr:nvSpPr>
      <xdr:spPr>
        <a:xfrm>
          <a:off x="11601450" y="200882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xdr:nvSpPr>
        <xdr:cNvPr id="495" name="Isosceles Triangle 494">
          <a:extLst>
            <a:ext uri="{FF2B5EF4-FFF2-40B4-BE49-F238E27FC236}">
              <a16:creationId xmlns:a16="http://schemas.microsoft.com/office/drawing/2014/main" id="{00000000-0008-0000-0b00-0000ef010000}"/>
            </a:ext>
          </a:extLst>
        </xdr:cNvPr>
        <xdr:cNvSpPr/>
      </xdr:nvSpPr>
      <xdr:spPr>
        <a:xfrm>
          <a:off x="600075" y="21393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xdr:nvSpPr>
        <xdr:cNvPr id="496" name="Isosceles Triangle 495">
          <a:extLst>
            <a:ext uri="{FF2B5EF4-FFF2-40B4-BE49-F238E27FC236}">
              <a16:creationId xmlns:a16="http://schemas.microsoft.com/office/drawing/2014/main" id="{00000000-0008-0000-0b00-0000f0010000}"/>
            </a:ext>
          </a:extLst>
        </xdr:cNvPr>
        <xdr:cNvSpPr/>
      </xdr:nvSpPr>
      <xdr:spPr>
        <a:xfrm>
          <a:off x="9210675" y="18440400"/>
          <a:ext cx="600075"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xdr:nvSpPr>
        <xdr:cNvPr id="497" name="Isosceles Triangle 496">
          <a:extLst>
            <a:ext uri="{FF2B5EF4-FFF2-40B4-BE49-F238E27FC236}">
              <a16:creationId xmlns:a16="http://schemas.microsoft.com/office/drawing/2014/main" id="{00000000-0008-0000-0b00-0000f1010000}"/>
            </a:ext>
          </a:extLst>
        </xdr:cNvPr>
        <xdr:cNvSpPr/>
      </xdr:nvSpPr>
      <xdr:spPr>
        <a:xfrm>
          <a:off x="3200400" y="21393150"/>
          <a:ext cx="600075"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xdr:nvSpPr>
        <xdr:cNvPr id="498" name="Isosceles Triangle 497">
          <a:extLst>
            <a:ext uri="{FF2B5EF4-FFF2-40B4-BE49-F238E27FC236}">
              <a16:creationId xmlns:a16="http://schemas.microsoft.com/office/drawing/2014/main" id="{00000000-0008-0000-0b00-0000f2010000}"/>
            </a:ext>
          </a:extLst>
        </xdr:cNvPr>
        <xdr:cNvSpPr/>
      </xdr:nvSpPr>
      <xdr:spPr>
        <a:xfrm>
          <a:off x="4400550" y="21393150"/>
          <a:ext cx="600075"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xdr:nvSpPr>
        <xdr:cNvPr id="499" name="Isosceles Triangle 498">
          <a:extLst>
            <a:ext uri="{FF2B5EF4-FFF2-40B4-BE49-F238E27FC236}">
              <a16:creationId xmlns:a16="http://schemas.microsoft.com/office/drawing/2014/main" id="{00000000-0008-0000-0b00-0000f3010000}"/>
            </a:ext>
          </a:extLst>
        </xdr:cNvPr>
        <xdr:cNvSpPr/>
      </xdr:nvSpPr>
      <xdr:spPr>
        <a:xfrm>
          <a:off x="5600700" y="21393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xdr:nvSpPr>
        <xdr:cNvPr id="500" name="Isosceles Triangle 499">
          <a:extLst>
            <a:ext uri="{FF2B5EF4-FFF2-40B4-BE49-F238E27FC236}">
              <a16:creationId xmlns:a16="http://schemas.microsoft.com/office/drawing/2014/main" id="{00000000-0008-0000-0b00-0000f4010000}"/>
            </a:ext>
          </a:extLst>
        </xdr:cNvPr>
        <xdr:cNvSpPr/>
      </xdr:nvSpPr>
      <xdr:spPr>
        <a:xfrm>
          <a:off x="8001000" y="21393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xdr:nvSpPr>
        <xdr:cNvPr id="501" name="Isosceles Triangle 500">
          <a:extLst>
            <a:ext uri="{FF2B5EF4-FFF2-40B4-BE49-F238E27FC236}">
              <a16:creationId xmlns:a16="http://schemas.microsoft.com/office/drawing/2014/main" id="{00000000-0008-0000-0b00-0000f5010000}"/>
            </a:ext>
          </a:extLst>
        </xdr:cNvPr>
        <xdr:cNvSpPr/>
      </xdr:nvSpPr>
      <xdr:spPr>
        <a:xfrm>
          <a:off x="9201150" y="21393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xdr:nvSpPr>
        <xdr:cNvPr id="502" name="Isosceles Triangle 501">
          <a:extLst>
            <a:ext uri="{FF2B5EF4-FFF2-40B4-BE49-F238E27FC236}">
              <a16:creationId xmlns:a16="http://schemas.microsoft.com/office/drawing/2014/main" id="{00000000-0008-0000-0b00-0000f6010000}"/>
            </a:ext>
          </a:extLst>
        </xdr:cNvPr>
        <xdr:cNvSpPr/>
      </xdr:nvSpPr>
      <xdr:spPr>
        <a:xfrm>
          <a:off x="11601450" y="21393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xdr:nvSpPr>
        <xdr:cNvPr id="503" name="Isosceles Triangle 502">
          <a:extLst>
            <a:ext uri="{FF2B5EF4-FFF2-40B4-BE49-F238E27FC236}">
              <a16:creationId xmlns:a16="http://schemas.microsoft.com/office/drawing/2014/main" id="{00000000-0008-0000-0b00-0000f7010000}"/>
            </a:ext>
          </a:extLst>
        </xdr:cNvPr>
        <xdr:cNvSpPr/>
      </xdr:nvSpPr>
      <xdr:spPr>
        <a:xfrm>
          <a:off x="12801600" y="21393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xdr:nvSpPr>
        <xdr:cNvPr id="504" name="Isosceles Triangle 503">
          <a:extLst>
            <a:ext uri="{FF2B5EF4-FFF2-40B4-BE49-F238E27FC236}">
              <a16:creationId xmlns:a16="http://schemas.microsoft.com/office/drawing/2014/main" id="{00000000-0008-0000-0b00-0000f8010000}"/>
            </a:ext>
          </a:extLst>
        </xdr:cNvPr>
        <xdr:cNvSpPr/>
      </xdr:nvSpPr>
      <xdr:spPr>
        <a:xfrm>
          <a:off x="1800225" y="2287905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xdr:nvSpPr>
        <xdr:cNvPr id="505" name="Isosceles Triangle 504">
          <a:extLst>
            <a:ext uri="{FF2B5EF4-FFF2-40B4-BE49-F238E27FC236}">
              <a16:creationId xmlns:a16="http://schemas.microsoft.com/office/drawing/2014/main" id="{00000000-0008-0000-0b00-0000f9010000}"/>
            </a:ext>
          </a:extLst>
        </xdr:cNvPr>
        <xdr:cNvSpPr/>
      </xdr:nvSpPr>
      <xdr:spPr>
        <a:xfrm>
          <a:off x="3200400" y="21393150"/>
          <a:ext cx="600075"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xdr:nvSpPr>
        <xdr:cNvPr id="506" name="Isosceles Triangle 505">
          <a:extLst>
            <a:ext uri="{FF2B5EF4-FFF2-40B4-BE49-F238E27FC236}">
              <a16:creationId xmlns:a16="http://schemas.microsoft.com/office/drawing/2014/main" id="{00000000-0008-0000-0b00-0000fa010000}"/>
            </a:ext>
          </a:extLst>
        </xdr:cNvPr>
        <xdr:cNvSpPr/>
      </xdr:nvSpPr>
      <xdr:spPr>
        <a:xfrm>
          <a:off x="4400550" y="21393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xdr:nvSpPr>
        <xdr:cNvPr id="507" name="Isosceles Triangle 506">
          <a:extLst>
            <a:ext uri="{FF2B5EF4-FFF2-40B4-BE49-F238E27FC236}">
              <a16:creationId xmlns:a16="http://schemas.microsoft.com/office/drawing/2014/main" id="{00000000-0008-0000-0b00-0000fb010000}"/>
            </a:ext>
          </a:extLst>
        </xdr:cNvPr>
        <xdr:cNvSpPr/>
      </xdr:nvSpPr>
      <xdr:spPr>
        <a:xfrm>
          <a:off x="3200400" y="21393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xdr:nvSpPr>
        <xdr:cNvPr id="508" name="Isosceles Triangle 507">
          <a:extLst>
            <a:ext uri="{FF2B5EF4-FFF2-40B4-BE49-F238E27FC236}">
              <a16:creationId xmlns:a16="http://schemas.microsoft.com/office/drawing/2014/main" id="{00000000-0008-0000-0b00-0000fc010000}"/>
            </a:ext>
          </a:extLst>
        </xdr:cNvPr>
        <xdr:cNvSpPr/>
      </xdr:nvSpPr>
      <xdr:spPr>
        <a:xfrm>
          <a:off x="600075" y="22879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xdr:nvSpPr>
        <xdr:cNvPr id="509" name="Isosceles Triangle 508">
          <a:extLst>
            <a:ext uri="{FF2B5EF4-FFF2-40B4-BE49-F238E27FC236}">
              <a16:creationId xmlns:a16="http://schemas.microsoft.com/office/drawing/2014/main" id="{00000000-0008-0000-0b00-0000fd010000}"/>
            </a:ext>
          </a:extLst>
        </xdr:cNvPr>
        <xdr:cNvSpPr/>
      </xdr:nvSpPr>
      <xdr:spPr>
        <a:xfrm>
          <a:off x="10410825" y="21383625"/>
          <a:ext cx="600075" cy="3048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xdr:nvSpPr>
        <xdr:cNvPr id="510" name="Flowchart: Magnetic Disk 509">
          <a:extLst>
            <a:ext uri="{FF2B5EF4-FFF2-40B4-BE49-F238E27FC236}">
              <a16:creationId xmlns:a16="http://schemas.microsoft.com/office/drawing/2014/main" id="{00000000-0008-0000-0b00-0000fe010000}"/>
            </a:ext>
          </a:extLst>
        </xdr:cNvPr>
        <xdr:cNvSpPr/>
      </xdr:nvSpPr>
      <xdr:spPr>
        <a:xfrm>
          <a:off x="8915400" y="85153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xdr:nvSpPr>
        <xdr:cNvPr id="511" name="Flowchart: Predefined Process 510">
          <a:extLst>
            <a:ext uri="{FF2B5EF4-FFF2-40B4-BE49-F238E27FC236}">
              <a16:creationId xmlns:a16="http://schemas.microsoft.com/office/drawing/2014/main" id="{00000000-0008-0000-0b00-0000ff010000}"/>
            </a:ext>
          </a:extLst>
        </xdr:cNvPr>
        <xdr:cNvSpPr/>
      </xdr:nvSpPr>
      <xdr:spPr>
        <a:xfrm>
          <a:off x="2857500" y="85629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xdr:nvSpPr>
        <xdr:cNvPr id="512" name="Flowchart: Decision 511">
          <a:extLst>
            <a:ext uri="{FF2B5EF4-FFF2-40B4-BE49-F238E27FC236}">
              <a16:creationId xmlns:a16="http://schemas.microsoft.com/office/drawing/2014/main" id="{00000000-0008-0000-0b00-000000020000}"/>
            </a:ext>
          </a:extLst>
        </xdr:cNvPr>
        <xdr:cNvSpPr/>
      </xdr:nvSpPr>
      <xdr:spPr>
        <a:xfrm>
          <a:off x="2667000" y="87439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xdr:nvSpPr>
        <xdr:cNvPr id="513" name="Isosceles Triangle 512">
          <a:extLst>
            <a:ext uri="{FF2B5EF4-FFF2-40B4-BE49-F238E27FC236}">
              <a16:creationId xmlns:a16="http://schemas.microsoft.com/office/drawing/2014/main" id="{00000000-0008-0000-0b00-000001020000}"/>
            </a:ext>
          </a:extLst>
        </xdr:cNvPr>
        <xdr:cNvSpPr/>
      </xdr:nvSpPr>
      <xdr:spPr>
        <a:xfrm>
          <a:off x="1790700" y="18402300"/>
          <a:ext cx="809625" cy="3333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xdr:nvSpPr>
        <xdr:cNvPr id="514" name="Isosceles Triangle 513">
          <a:extLst>
            <a:ext uri="{FF2B5EF4-FFF2-40B4-BE49-F238E27FC236}">
              <a16:creationId xmlns:a16="http://schemas.microsoft.com/office/drawing/2014/main" id="{00000000-0008-0000-0b00-000002020000}"/>
            </a:ext>
          </a:extLst>
        </xdr:cNvPr>
        <xdr:cNvSpPr/>
      </xdr:nvSpPr>
      <xdr:spPr>
        <a:xfrm>
          <a:off x="10401300" y="8020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xdr:nvSpPr>
        <xdr:cNvPr id="515" name="Isosceles Triangle 514">
          <a:extLst>
            <a:ext uri="{FF2B5EF4-FFF2-40B4-BE49-F238E27FC236}">
              <a16:creationId xmlns:a16="http://schemas.microsoft.com/office/drawing/2014/main" id="{00000000-0008-0000-0b00-000003020000}"/>
            </a:ext>
          </a:extLst>
        </xdr:cNvPr>
        <xdr:cNvSpPr/>
      </xdr:nvSpPr>
      <xdr:spPr>
        <a:xfrm>
          <a:off x="11601450" y="8020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xdr:nvSpPr>
        <xdr:cNvPr id="516" name="Isosceles Triangle 515">
          <a:extLst>
            <a:ext uri="{FF2B5EF4-FFF2-40B4-BE49-F238E27FC236}">
              <a16:creationId xmlns:a16="http://schemas.microsoft.com/office/drawing/2014/main" id="{00000000-0008-0000-0b00-000004020000}"/>
            </a:ext>
          </a:extLst>
        </xdr:cNvPr>
        <xdr:cNvSpPr/>
      </xdr:nvSpPr>
      <xdr:spPr>
        <a:xfrm>
          <a:off x="600075" y="109918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xdr:nvSpPr>
        <xdr:cNvPr id="517" name="Isosceles Triangle 516">
          <a:extLst>
            <a:ext uri="{FF2B5EF4-FFF2-40B4-BE49-F238E27FC236}">
              <a16:creationId xmlns:a16="http://schemas.microsoft.com/office/drawing/2014/main" id="{00000000-0008-0000-0b00-000005020000}"/>
            </a:ext>
          </a:extLst>
        </xdr:cNvPr>
        <xdr:cNvSpPr/>
      </xdr:nvSpPr>
      <xdr:spPr>
        <a:xfrm>
          <a:off x="1800225" y="1099185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xdr:nvSpPr>
        <xdr:cNvPr id="518" name="Isosceles Triangle 517">
          <a:extLst>
            <a:ext uri="{FF2B5EF4-FFF2-40B4-BE49-F238E27FC236}">
              <a16:creationId xmlns:a16="http://schemas.microsoft.com/office/drawing/2014/main" id="{00000000-0008-0000-0b00-000006020000}"/>
            </a:ext>
          </a:extLst>
        </xdr:cNvPr>
        <xdr:cNvSpPr/>
      </xdr:nvSpPr>
      <xdr:spPr>
        <a:xfrm>
          <a:off x="3200400" y="109918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xdr:nvSpPr>
        <xdr:cNvPr id="519" name="Isosceles Triangle 518">
          <a:extLst>
            <a:ext uri="{FF2B5EF4-FFF2-40B4-BE49-F238E27FC236}">
              <a16:creationId xmlns:a16="http://schemas.microsoft.com/office/drawing/2014/main" id="{00000000-0008-0000-0b00-000007020000}"/>
            </a:ext>
          </a:extLst>
        </xdr:cNvPr>
        <xdr:cNvSpPr/>
      </xdr:nvSpPr>
      <xdr:spPr>
        <a:xfrm>
          <a:off x="4400550" y="10991850"/>
          <a:ext cx="600075" cy="3048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xdr:nvSpPr>
        <xdr:cNvPr id="520" name="Isosceles Triangle 519">
          <a:extLst>
            <a:ext uri="{FF2B5EF4-FFF2-40B4-BE49-F238E27FC236}">
              <a16:creationId xmlns:a16="http://schemas.microsoft.com/office/drawing/2014/main" id="{00000000-0008-0000-0b00-000008020000}"/>
            </a:ext>
          </a:extLst>
        </xdr:cNvPr>
        <xdr:cNvSpPr/>
      </xdr:nvSpPr>
      <xdr:spPr>
        <a:xfrm>
          <a:off x="5600700" y="109918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xdr:nvSpPr>
        <xdr:cNvPr id="521" name="Isosceles Triangle 520">
          <a:extLst>
            <a:ext uri="{FF2B5EF4-FFF2-40B4-BE49-F238E27FC236}">
              <a16:creationId xmlns:a16="http://schemas.microsoft.com/office/drawing/2014/main" id="{00000000-0008-0000-0b00-000009020000}"/>
            </a:ext>
          </a:extLst>
        </xdr:cNvPr>
        <xdr:cNvSpPr/>
      </xdr:nvSpPr>
      <xdr:spPr>
        <a:xfrm>
          <a:off x="6800850" y="109918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xdr:nvSpPr>
        <xdr:cNvPr id="522" name="Isosceles Triangle 521">
          <a:extLst>
            <a:ext uri="{FF2B5EF4-FFF2-40B4-BE49-F238E27FC236}">
              <a16:creationId xmlns:a16="http://schemas.microsoft.com/office/drawing/2014/main" id="{00000000-0008-0000-0b00-00000a020000}"/>
            </a:ext>
          </a:extLst>
        </xdr:cNvPr>
        <xdr:cNvSpPr/>
      </xdr:nvSpPr>
      <xdr:spPr>
        <a:xfrm>
          <a:off x="8001000" y="109918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xdr:nvSpPr>
        <xdr:cNvPr id="523" name="Isosceles Triangle 522">
          <a:extLst>
            <a:ext uri="{FF2B5EF4-FFF2-40B4-BE49-F238E27FC236}">
              <a16:creationId xmlns:a16="http://schemas.microsoft.com/office/drawing/2014/main" id="{00000000-0008-0000-0b00-00000b020000}"/>
            </a:ext>
          </a:extLst>
        </xdr:cNvPr>
        <xdr:cNvSpPr/>
      </xdr:nvSpPr>
      <xdr:spPr>
        <a:xfrm>
          <a:off x="5600700" y="109918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xdr:nvSpPr>
        <xdr:cNvPr id="524" name="Isosceles Triangle 523">
          <a:extLst>
            <a:ext uri="{FF2B5EF4-FFF2-40B4-BE49-F238E27FC236}">
              <a16:creationId xmlns:a16="http://schemas.microsoft.com/office/drawing/2014/main" id="{00000000-0008-0000-0b00-00000c020000}"/>
            </a:ext>
          </a:extLst>
        </xdr:cNvPr>
        <xdr:cNvSpPr/>
      </xdr:nvSpPr>
      <xdr:spPr>
        <a:xfrm>
          <a:off x="6800850" y="109918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125200" y="8362950"/>
          <a:ext cx="266700" cy="3714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3867150" y="11296650"/>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315075" y="11325225"/>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8743950" y="11315700"/>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19050</xdr:colOff>
      <xdr:row>61</xdr:row>
      <xdr:rowOff>123825</xdr:rowOff>
    </xdr:from>
    <xdr:ext cx="485775" cy="66675"/>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1219200" y="11410950"/>
          <a:ext cx="485775" cy="666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xdr:nvSpPr>
        <xdr:cNvPr id="530" name="Flowchart: Magnetic Disk 529">
          <a:extLst>
            <a:ext uri="{FF2B5EF4-FFF2-40B4-BE49-F238E27FC236}">
              <a16:creationId xmlns:a16="http://schemas.microsoft.com/office/drawing/2014/main" id="{00000000-0008-0000-0b00-000012020000}"/>
            </a:ext>
          </a:extLst>
        </xdr:cNvPr>
        <xdr:cNvSpPr/>
      </xdr:nvSpPr>
      <xdr:spPr>
        <a:xfrm>
          <a:off x="11115675" y="834390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xdr:nvSpPr>
        <xdr:cNvPr id="531" name="Flowchart: Magnetic Disk 530">
          <a:extLst>
            <a:ext uri="{FF2B5EF4-FFF2-40B4-BE49-F238E27FC236}">
              <a16:creationId xmlns:a16="http://schemas.microsoft.com/office/drawing/2014/main" id="{00000000-0008-0000-0b00-000013020000}"/>
            </a:ext>
          </a:extLst>
        </xdr:cNvPr>
        <xdr:cNvSpPr/>
      </xdr:nvSpPr>
      <xdr:spPr>
        <a:xfrm>
          <a:off x="5314950" y="114871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xdr:nvSpPr>
        <xdr:cNvPr id="532" name="Flowchart: Magnetic Disk 531">
          <a:extLst>
            <a:ext uri="{FF2B5EF4-FFF2-40B4-BE49-F238E27FC236}">
              <a16:creationId xmlns:a16="http://schemas.microsoft.com/office/drawing/2014/main" id="{00000000-0008-0000-0b00-000014020000}"/>
            </a:ext>
          </a:extLst>
        </xdr:cNvPr>
        <xdr:cNvSpPr/>
      </xdr:nvSpPr>
      <xdr:spPr>
        <a:xfrm>
          <a:off x="6524625" y="114871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r>
            <a:rPr lang="en-IN" sz="1100" kern="1200">
              <a:solidFill>
                <a:schemeClr val="tx1"/>
              </a:solidFill>
            </a:rPr>
            <a:t>3</a:t>
          </a:r>
        </a:p>
      </xdr:txBody>
    </xdr:sp>
    <xdr:clientData/>
  </xdr:twoCellAnchor>
  <xdr:twoCellAnchor>
    <xdr:from>
      <xdr:col>18</xdr:col>
      <xdr:colOff>259184</xdr:colOff>
      <xdr:row>46</xdr:row>
      <xdr:rowOff>58316</xdr:rowOff>
    </xdr:from>
    <xdr:to>
      <xdr:col>18</xdr:col>
      <xdr:colOff>473010</xdr:colOff>
      <xdr:row>48</xdr:row>
      <xdr:rowOff>6479</xdr:rowOff>
    </xdr:to>
    <xdr:sp>
      <xdr:nvSpPr>
        <xdr:cNvPr id="533" name="Flowchart: Predefined Process 532">
          <a:extLst>
            <a:ext uri="{FF2B5EF4-FFF2-40B4-BE49-F238E27FC236}">
              <a16:creationId xmlns:a16="http://schemas.microsoft.com/office/drawing/2014/main" id="{00000000-0008-0000-0b00-000015020000}"/>
            </a:ext>
          </a:extLst>
        </xdr:cNvPr>
        <xdr:cNvSpPr/>
      </xdr:nvSpPr>
      <xdr:spPr>
        <a:xfrm>
          <a:off x="11258550" y="85629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3914775" y="11382375"/>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xdr:nvSpPr>
        <xdr:cNvPr id="535" name="Flowchart: Predefined Process 534">
          <a:extLst>
            <a:ext uri="{FF2B5EF4-FFF2-40B4-BE49-F238E27FC236}">
              <a16:creationId xmlns:a16="http://schemas.microsoft.com/office/drawing/2014/main" id="{00000000-0008-0000-0b00-000017020000}"/>
            </a:ext>
          </a:extLst>
        </xdr:cNvPr>
        <xdr:cNvSpPr/>
      </xdr:nvSpPr>
      <xdr:spPr>
        <a:xfrm>
          <a:off x="5067300" y="11372850"/>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xdr:nvSpPr>
        <xdr:cNvPr id="536" name="Flowchart: Decision 535">
          <a:extLst>
            <a:ext uri="{FF2B5EF4-FFF2-40B4-BE49-F238E27FC236}">
              <a16:creationId xmlns:a16="http://schemas.microsoft.com/office/drawing/2014/main" id="{00000000-0008-0000-0b00-000018020000}"/>
            </a:ext>
          </a:extLst>
        </xdr:cNvPr>
        <xdr:cNvSpPr/>
      </xdr:nvSpPr>
      <xdr:spPr>
        <a:xfrm>
          <a:off x="11068050" y="87439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xdr:nvSpPr>
        <xdr:cNvPr id="537" name="Flowchart: Magnetic Disk 536">
          <a:extLst>
            <a:ext uri="{FF2B5EF4-FFF2-40B4-BE49-F238E27FC236}">
              <a16:creationId xmlns:a16="http://schemas.microsoft.com/office/drawing/2014/main" id="{00000000-0008-0000-0b00-000019020000}"/>
            </a:ext>
          </a:extLst>
        </xdr:cNvPr>
        <xdr:cNvSpPr/>
      </xdr:nvSpPr>
      <xdr:spPr>
        <a:xfrm>
          <a:off x="6515100" y="114871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xdr:nvSpPr>
        <xdr:cNvPr id="538" name="Flowchart: Predefined Process 537">
          <a:extLst>
            <a:ext uri="{FF2B5EF4-FFF2-40B4-BE49-F238E27FC236}">
              <a16:creationId xmlns:a16="http://schemas.microsoft.com/office/drawing/2014/main" id="{00000000-0008-0000-0b00-00001a020000}"/>
            </a:ext>
          </a:extLst>
        </xdr:cNvPr>
        <xdr:cNvSpPr/>
      </xdr:nvSpPr>
      <xdr:spPr>
        <a:xfrm>
          <a:off x="1457325" y="115347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xdr:nvSpPr>
        <xdr:cNvPr id="539" name="Flowchart: Decision 538">
          <a:extLst>
            <a:ext uri="{FF2B5EF4-FFF2-40B4-BE49-F238E27FC236}">
              <a16:creationId xmlns:a16="http://schemas.microsoft.com/office/drawing/2014/main" id="{00000000-0008-0000-0b00-00001b020000}"/>
            </a:ext>
          </a:extLst>
        </xdr:cNvPr>
        <xdr:cNvSpPr/>
      </xdr:nvSpPr>
      <xdr:spPr>
        <a:xfrm>
          <a:off x="1266825" y="117157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xdr:nvSpPr>
        <xdr:cNvPr id="540" name="Rectangle: Top Corners Snipped 539">
          <a:extLst>
            <a:ext uri="{FF2B5EF4-FFF2-40B4-BE49-F238E27FC236}">
              <a16:creationId xmlns:a16="http://schemas.microsoft.com/office/drawing/2014/main" id="{00000000-0008-0000-0b00-00001c020000}"/>
            </a:ext>
          </a:extLst>
        </xdr:cNvPr>
        <xdr:cNvSpPr/>
      </xdr:nvSpPr>
      <xdr:spPr>
        <a:xfrm>
          <a:off x="7696200" y="11525250"/>
          <a:ext cx="171450" cy="1809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xdr:nvSpPr>
        <xdr:cNvPr id="541" name="Isosceles Triangle 540">
          <a:extLst>
            <a:ext uri="{FF2B5EF4-FFF2-40B4-BE49-F238E27FC236}">
              <a16:creationId xmlns:a16="http://schemas.microsoft.com/office/drawing/2014/main" id="{00000000-0008-0000-0b00-00001d020000}"/>
            </a:ext>
          </a:extLst>
        </xdr:cNvPr>
        <xdr:cNvSpPr/>
      </xdr:nvSpPr>
      <xdr:spPr>
        <a:xfrm>
          <a:off x="9201150" y="109918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xdr:nvSpPr>
        <xdr:cNvPr id="542" name="Isosceles Triangle 541">
          <a:extLst>
            <a:ext uri="{FF2B5EF4-FFF2-40B4-BE49-F238E27FC236}">
              <a16:creationId xmlns:a16="http://schemas.microsoft.com/office/drawing/2014/main" id="{00000000-0008-0000-0b00-00001e020000}"/>
            </a:ext>
          </a:extLst>
        </xdr:cNvPr>
        <xdr:cNvSpPr/>
      </xdr:nvSpPr>
      <xdr:spPr>
        <a:xfrm>
          <a:off x="600075" y="139636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xdr:nvSpPr>
        <xdr:cNvPr id="543" name="Isosceles Triangle 542">
          <a:extLst>
            <a:ext uri="{FF2B5EF4-FFF2-40B4-BE49-F238E27FC236}">
              <a16:creationId xmlns:a16="http://schemas.microsoft.com/office/drawing/2014/main" id="{00000000-0008-0000-0b00-00001f020000}"/>
            </a:ext>
          </a:extLst>
        </xdr:cNvPr>
        <xdr:cNvSpPr/>
      </xdr:nvSpPr>
      <xdr:spPr>
        <a:xfrm>
          <a:off x="11601450" y="95059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xdr:nvSpPr>
        <xdr:cNvPr id="544" name="Isosceles Triangle 543">
          <a:extLst>
            <a:ext uri="{FF2B5EF4-FFF2-40B4-BE49-F238E27FC236}">
              <a16:creationId xmlns:a16="http://schemas.microsoft.com/office/drawing/2014/main" id="{00000000-0008-0000-0b00-000020020000}"/>
            </a:ext>
          </a:extLst>
        </xdr:cNvPr>
        <xdr:cNvSpPr/>
      </xdr:nvSpPr>
      <xdr:spPr>
        <a:xfrm>
          <a:off x="10401300" y="95059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xdr:nvSpPr>
        <xdr:cNvPr id="545" name="Isosceles Triangle 544">
          <a:extLst>
            <a:ext uri="{FF2B5EF4-FFF2-40B4-BE49-F238E27FC236}">
              <a16:creationId xmlns:a16="http://schemas.microsoft.com/office/drawing/2014/main" id="{00000000-0008-0000-0b00-000021020000}"/>
            </a:ext>
          </a:extLst>
        </xdr:cNvPr>
        <xdr:cNvSpPr/>
      </xdr:nvSpPr>
      <xdr:spPr>
        <a:xfrm>
          <a:off x="9201150" y="95059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144250" y="9734550"/>
          <a:ext cx="266700" cy="3619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200025</xdr:colOff>
      <xdr:row>53</xdr:row>
      <xdr:rowOff>133350</xdr:rowOff>
    </xdr:from>
    <xdr:ext cx="552450" cy="85725"/>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10001250" y="9934575"/>
          <a:ext cx="552450"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9839325" y="9734550"/>
          <a:ext cx="266700" cy="3619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9886950" y="9829800"/>
          <a:ext cx="266700" cy="3524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xdr:nvSpPr>
        <xdr:cNvPr id="550" name="Isosceles Triangle 549">
          <a:extLst>
            <a:ext uri="{FF2B5EF4-FFF2-40B4-BE49-F238E27FC236}">
              <a16:creationId xmlns:a16="http://schemas.microsoft.com/office/drawing/2014/main" id="{00000000-0008-0000-0b00-000026020000}"/>
            </a:ext>
          </a:extLst>
        </xdr:cNvPr>
        <xdr:cNvSpPr/>
      </xdr:nvSpPr>
      <xdr:spPr>
        <a:xfrm>
          <a:off x="600075" y="95059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xdr:nvSpPr>
        <xdr:cNvPr id="551" name="Isosceles Triangle 550">
          <a:extLst>
            <a:ext uri="{FF2B5EF4-FFF2-40B4-BE49-F238E27FC236}">
              <a16:creationId xmlns:a16="http://schemas.microsoft.com/office/drawing/2014/main" id="{00000000-0008-0000-0b00-000027020000}"/>
            </a:ext>
          </a:extLst>
        </xdr:cNvPr>
        <xdr:cNvSpPr/>
      </xdr:nvSpPr>
      <xdr:spPr>
        <a:xfrm>
          <a:off x="1800225" y="950595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xdr:nvSpPr>
        <xdr:cNvPr id="552" name="Isosceles Triangle 551">
          <a:extLst>
            <a:ext uri="{FF2B5EF4-FFF2-40B4-BE49-F238E27FC236}">
              <a16:creationId xmlns:a16="http://schemas.microsoft.com/office/drawing/2014/main" id="{00000000-0008-0000-0b00-000028020000}"/>
            </a:ext>
          </a:extLst>
        </xdr:cNvPr>
        <xdr:cNvSpPr/>
      </xdr:nvSpPr>
      <xdr:spPr>
        <a:xfrm>
          <a:off x="3200400" y="95059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xdr:nvSpPr>
        <xdr:cNvPr id="553" name="Isosceles Triangle 552">
          <a:extLst>
            <a:ext uri="{FF2B5EF4-FFF2-40B4-BE49-F238E27FC236}">
              <a16:creationId xmlns:a16="http://schemas.microsoft.com/office/drawing/2014/main" id="{00000000-0008-0000-0b00-000029020000}"/>
            </a:ext>
          </a:extLst>
        </xdr:cNvPr>
        <xdr:cNvSpPr/>
      </xdr:nvSpPr>
      <xdr:spPr>
        <a:xfrm>
          <a:off x="4400550" y="9505950"/>
          <a:ext cx="600075" cy="3048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xdr:nvSpPr>
        <xdr:cNvPr id="554" name="Isosceles Triangle 553">
          <a:extLst>
            <a:ext uri="{FF2B5EF4-FFF2-40B4-BE49-F238E27FC236}">
              <a16:creationId xmlns:a16="http://schemas.microsoft.com/office/drawing/2014/main" id="{00000000-0008-0000-0b00-00002a020000}"/>
            </a:ext>
          </a:extLst>
        </xdr:cNvPr>
        <xdr:cNvSpPr/>
      </xdr:nvSpPr>
      <xdr:spPr>
        <a:xfrm>
          <a:off x="5600700" y="95059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xdr:nvSpPr>
        <xdr:cNvPr id="555" name="Isosceles Triangle 554">
          <a:extLst>
            <a:ext uri="{FF2B5EF4-FFF2-40B4-BE49-F238E27FC236}">
              <a16:creationId xmlns:a16="http://schemas.microsoft.com/office/drawing/2014/main" id="{00000000-0008-0000-0b00-00002b020000}"/>
            </a:ext>
          </a:extLst>
        </xdr:cNvPr>
        <xdr:cNvSpPr/>
      </xdr:nvSpPr>
      <xdr:spPr>
        <a:xfrm>
          <a:off x="6800850" y="95059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xdr:nvSpPr>
        <xdr:cNvPr id="556" name="Isosceles Triangle 555">
          <a:extLst>
            <a:ext uri="{FF2B5EF4-FFF2-40B4-BE49-F238E27FC236}">
              <a16:creationId xmlns:a16="http://schemas.microsoft.com/office/drawing/2014/main" id="{00000000-0008-0000-0b00-00002c020000}"/>
            </a:ext>
          </a:extLst>
        </xdr:cNvPr>
        <xdr:cNvSpPr/>
      </xdr:nvSpPr>
      <xdr:spPr>
        <a:xfrm>
          <a:off x="8001000" y="95059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xdr:nvSpPr>
        <xdr:cNvPr id="557" name="Isosceles Triangle 556">
          <a:extLst>
            <a:ext uri="{FF2B5EF4-FFF2-40B4-BE49-F238E27FC236}">
              <a16:creationId xmlns:a16="http://schemas.microsoft.com/office/drawing/2014/main" id="{00000000-0008-0000-0b00-00002d020000}"/>
            </a:ext>
          </a:extLst>
        </xdr:cNvPr>
        <xdr:cNvSpPr/>
      </xdr:nvSpPr>
      <xdr:spPr>
        <a:xfrm>
          <a:off x="5600700" y="95059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xdr:nvSpPr>
        <xdr:cNvPr id="558" name="Isosceles Triangle 557">
          <a:extLst>
            <a:ext uri="{FF2B5EF4-FFF2-40B4-BE49-F238E27FC236}">
              <a16:creationId xmlns:a16="http://schemas.microsoft.com/office/drawing/2014/main" id="{00000000-0008-0000-0b00-00002e020000}"/>
            </a:ext>
          </a:extLst>
        </xdr:cNvPr>
        <xdr:cNvSpPr/>
      </xdr:nvSpPr>
      <xdr:spPr>
        <a:xfrm>
          <a:off x="6800850" y="95059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3867150" y="9810750"/>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315075" y="9839325"/>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8743950" y="9829800"/>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19050</xdr:colOff>
      <xdr:row>53</xdr:row>
      <xdr:rowOff>123825</xdr:rowOff>
    </xdr:from>
    <xdr:ext cx="485775" cy="66675"/>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r:embed="rId2">
          <a:extLst>
            <a:ext uri="{28A0092B-C50C-407E-A947-70E740481C1C}">
              <a14:useLocalDpi xmlns:a14="http://schemas.microsoft.com/office/drawing/2010/main"/>
            </a:ext>
          </a:extLst>
        </a:blip>
        <a:stretch>
          <a:fillRect/>
        </a:stretch>
      </xdr:blipFill>
      <xdr:spPr>
        <a:xfrm rot="2805195">
          <a:off x="1219200" y="9925050"/>
          <a:ext cx="485775" cy="666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xdr:nvSpPr>
        <xdr:cNvPr id="563" name="Flowchart: Magnetic Disk 562">
          <a:extLst>
            <a:ext uri="{FF2B5EF4-FFF2-40B4-BE49-F238E27FC236}">
              <a16:creationId xmlns:a16="http://schemas.microsoft.com/office/drawing/2014/main" id="{00000000-0008-0000-0b00-000033020000}"/>
            </a:ext>
          </a:extLst>
        </xdr:cNvPr>
        <xdr:cNvSpPr/>
      </xdr:nvSpPr>
      <xdr:spPr>
        <a:xfrm>
          <a:off x="5314950" y="100012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xdr:nvSpPr>
        <xdr:cNvPr id="564" name="Flowchart: Magnetic Disk 563">
          <a:extLst>
            <a:ext uri="{FF2B5EF4-FFF2-40B4-BE49-F238E27FC236}">
              <a16:creationId xmlns:a16="http://schemas.microsoft.com/office/drawing/2014/main" id="{00000000-0008-0000-0b00-000034020000}"/>
            </a:ext>
          </a:extLst>
        </xdr:cNvPr>
        <xdr:cNvSpPr/>
      </xdr:nvSpPr>
      <xdr:spPr>
        <a:xfrm>
          <a:off x="6524625" y="100012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r>
            <a:rPr lang="en-IN" sz="1100" kern="1200">
              <a:solidFill>
                <a:schemeClr val="tx1"/>
              </a:solidFill>
            </a:rPr>
            <a:t>3</a:t>
          </a:r>
        </a:p>
      </xdr:txBody>
    </xdr:sp>
    <xdr:clientData/>
  </xdr:twoCellAnchor>
  <xdr:twoCellAnchor>
    <xdr:from>
      <xdr:col>6</xdr:col>
      <xdr:colOff>117390</xdr:colOff>
      <xdr:row>53</xdr:row>
      <xdr:rowOff>94815</xdr:rowOff>
    </xdr:from>
    <xdr:to>
      <xdr:col>6</xdr:col>
      <xdr:colOff>384090</xdr:colOff>
      <xdr:row>55</xdr:row>
      <xdr:rowOff>71002</xdr:rowOff>
    </xdr:to>
    <xdr:sp>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3914775" y="9896475"/>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xdr:nvSpPr>
        <xdr:cNvPr id="566" name="Flowchart: Predefined Process 565">
          <a:extLst>
            <a:ext uri="{FF2B5EF4-FFF2-40B4-BE49-F238E27FC236}">
              <a16:creationId xmlns:a16="http://schemas.microsoft.com/office/drawing/2014/main" id="{00000000-0008-0000-0b00-000036020000}"/>
            </a:ext>
          </a:extLst>
        </xdr:cNvPr>
        <xdr:cNvSpPr/>
      </xdr:nvSpPr>
      <xdr:spPr>
        <a:xfrm>
          <a:off x="5067300" y="9886950"/>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xdr:nvSpPr>
        <xdr:cNvPr id="567" name="Flowchart: Magnetic Disk 566">
          <a:extLst>
            <a:ext uri="{FF2B5EF4-FFF2-40B4-BE49-F238E27FC236}">
              <a16:creationId xmlns:a16="http://schemas.microsoft.com/office/drawing/2014/main" id="{00000000-0008-0000-0b00-000037020000}"/>
            </a:ext>
          </a:extLst>
        </xdr:cNvPr>
        <xdr:cNvSpPr/>
      </xdr:nvSpPr>
      <xdr:spPr>
        <a:xfrm>
          <a:off x="6515100" y="100012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xdr:nvSpPr>
        <xdr:cNvPr id="568" name="Flowchart: Predefined Process 567">
          <a:extLst>
            <a:ext uri="{FF2B5EF4-FFF2-40B4-BE49-F238E27FC236}">
              <a16:creationId xmlns:a16="http://schemas.microsoft.com/office/drawing/2014/main" id="{00000000-0008-0000-0b00-000038020000}"/>
            </a:ext>
          </a:extLst>
        </xdr:cNvPr>
        <xdr:cNvSpPr/>
      </xdr:nvSpPr>
      <xdr:spPr>
        <a:xfrm>
          <a:off x="1457325" y="100488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xdr:nvSpPr>
        <xdr:cNvPr id="569" name="Flowchart: Decision 568">
          <a:extLst>
            <a:ext uri="{FF2B5EF4-FFF2-40B4-BE49-F238E27FC236}">
              <a16:creationId xmlns:a16="http://schemas.microsoft.com/office/drawing/2014/main" id="{00000000-0008-0000-0b00-000039020000}"/>
            </a:ext>
          </a:extLst>
        </xdr:cNvPr>
        <xdr:cNvSpPr/>
      </xdr:nvSpPr>
      <xdr:spPr>
        <a:xfrm>
          <a:off x="1266825" y="102298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xdr:nvSpPr>
        <xdr:cNvPr id="570" name="Rectangle: Top Corners Snipped 569">
          <a:extLst>
            <a:ext uri="{FF2B5EF4-FFF2-40B4-BE49-F238E27FC236}">
              <a16:creationId xmlns:a16="http://schemas.microsoft.com/office/drawing/2014/main" id="{00000000-0008-0000-0b00-00003a020000}"/>
            </a:ext>
          </a:extLst>
        </xdr:cNvPr>
        <xdr:cNvSpPr/>
      </xdr:nvSpPr>
      <xdr:spPr>
        <a:xfrm>
          <a:off x="7696200" y="10039350"/>
          <a:ext cx="171450" cy="1809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xdr:nvSpPr>
        <xdr:cNvPr id="571" name="Isosceles Triangle 570">
          <a:extLst>
            <a:ext uri="{FF2B5EF4-FFF2-40B4-BE49-F238E27FC236}">
              <a16:creationId xmlns:a16="http://schemas.microsoft.com/office/drawing/2014/main" id="{00000000-0008-0000-0b00-00003b020000}"/>
            </a:ext>
          </a:extLst>
        </xdr:cNvPr>
        <xdr:cNvSpPr/>
      </xdr:nvSpPr>
      <xdr:spPr>
        <a:xfrm>
          <a:off x="9201150" y="95059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xdr:nvSpPr>
        <xdr:cNvPr id="572" name="Flowchart: Predefined Process 571">
          <a:extLst>
            <a:ext uri="{FF2B5EF4-FFF2-40B4-BE49-F238E27FC236}">
              <a16:creationId xmlns:a16="http://schemas.microsoft.com/office/drawing/2014/main" id="{00000000-0008-0000-0b00-00003c020000}"/>
            </a:ext>
          </a:extLst>
        </xdr:cNvPr>
        <xdr:cNvSpPr/>
      </xdr:nvSpPr>
      <xdr:spPr>
        <a:xfrm>
          <a:off x="1457325" y="100488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xdr:nvSpPr>
        <xdr:cNvPr id="573" name="Flowchart: Decision 572">
          <a:extLst>
            <a:ext uri="{FF2B5EF4-FFF2-40B4-BE49-F238E27FC236}">
              <a16:creationId xmlns:a16="http://schemas.microsoft.com/office/drawing/2014/main" id="{00000000-0008-0000-0b00-00003d020000}"/>
            </a:ext>
          </a:extLst>
        </xdr:cNvPr>
        <xdr:cNvSpPr/>
      </xdr:nvSpPr>
      <xdr:spPr>
        <a:xfrm>
          <a:off x="1266825" y="102298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xdr:nvSpPr>
        <xdr:cNvPr id="574" name="Flowchart: Magnetic Disk 573">
          <a:extLst>
            <a:ext uri="{FF2B5EF4-FFF2-40B4-BE49-F238E27FC236}">
              <a16:creationId xmlns:a16="http://schemas.microsoft.com/office/drawing/2014/main" id="{00000000-0008-0000-0b00-00003e020000}"/>
            </a:ext>
          </a:extLst>
        </xdr:cNvPr>
        <xdr:cNvSpPr/>
      </xdr:nvSpPr>
      <xdr:spPr>
        <a:xfrm>
          <a:off x="7715250" y="100012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xdr:nvSpPr>
        <xdr:cNvPr id="575" name="Flowchart: Magnetic Disk 574">
          <a:extLst>
            <a:ext uri="{FF2B5EF4-FFF2-40B4-BE49-F238E27FC236}">
              <a16:creationId xmlns:a16="http://schemas.microsoft.com/office/drawing/2014/main" id="{00000000-0008-0000-0b00-00003f020000}"/>
            </a:ext>
          </a:extLst>
        </xdr:cNvPr>
        <xdr:cNvSpPr/>
      </xdr:nvSpPr>
      <xdr:spPr>
        <a:xfrm>
          <a:off x="8915400" y="100012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xdr:nvSpPr>
        <xdr:cNvPr id="576" name="Flowchart: Predefined Process 575">
          <a:extLst>
            <a:ext uri="{FF2B5EF4-FFF2-40B4-BE49-F238E27FC236}">
              <a16:creationId xmlns:a16="http://schemas.microsoft.com/office/drawing/2014/main" id="{00000000-0008-0000-0b00-000040020000}"/>
            </a:ext>
          </a:extLst>
        </xdr:cNvPr>
        <xdr:cNvSpPr/>
      </xdr:nvSpPr>
      <xdr:spPr>
        <a:xfrm>
          <a:off x="4057650" y="100488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xdr:nvSpPr>
        <xdr:cNvPr id="577" name="Flowchart: Decision 576">
          <a:extLst>
            <a:ext uri="{FF2B5EF4-FFF2-40B4-BE49-F238E27FC236}">
              <a16:creationId xmlns:a16="http://schemas.microsoft.com/office/drawing/2014/main" id="{00000000-0008-0000-0b00-000041020000}"/>
            </a:ext>
          </a:extLst>
        </xdr:cNvPr>
        <xdr:cNvSpPr/>
      </xdr:nvSpPr>
      <xdr:spPr>
        <a:xfrm>
          <a:off x="3867150" y="102298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096500" y="10039350"/>
          <a:ext cx="171450" cy="1809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xdr:nvSpPr>
        <xdr:cNvPr id="579" name="Flowchart: Predefined Process 578">
          <a:extLst>
            <a:ext uri="{FF2B5EF4-FFF2-40B4-BE49-F238E27FC236}">
              <a16:creationId xmlns:a16="http://schemas.microsoft.com/office/drawing/2014/main" id="{00000000-0008-0000-0b00-000043020000}"/>
            </a:ext>
          </a:extLst>
        </xdr:cNvPr>
        <xdr:cNvSpPr/>
      </xdr:nvSpPr>
      <xdr:spPr>
        <a:xfrm>
          <a:off x="8791575" y="11525250"/>
          <a:ext cx="209550" cy="3048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3</a:t>
          </a:r>
        </a:p>
      </xdr:txBody>
    </xdr:sp>
    <xdr:clientData/>
  </xdr:twoCellAnchor>
  <xdr:twoCellAnchor>
    <xdr:from>
      <xdr:col>18</xdr:col>
      <xdr:colOff>311021</xdr:colOff>
      <xdr:row>62</xdr:row>
      <xdr:rowOff>110153</xdr:rowOff>
    </xdr:from>
    <xdr:to>
      <xdr:col>18</xdr:col>
      <xdr:colOff>479490</xdr:colOff>
      <xdr:row>63</xdr:row>
      <xdr:rowOff>97193</xdr:rowOff>
    </xdr:to>
    <xdr:sp>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315700" y="11591925"/>
          <a:ext cx="171450" cy="1809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xdr:nvSpPr>
        <xdr:cNvPr id="581" name="Flowchart: Predefined Process 580">
          <a:extLst>
            <a:ext uri="{FF2B5EF4-FFF2-40B4-BE49-F238E27FC236}">
              <a16:creationId xmlns:a16="http://schemas.microsoft.com/office/drawing/2014/main" id="{00000000-0008-0000-0b00-000045020000}"/>
            </a:ext>
          </a:extLst>
        </xdr:cNvPr>
        <xdr:cNvSpPr/>
      </xdr:nvSpPr>
      <xdr:spPr>
        <a:xfrm>
          <a:off x="9991725" y="11525250"/>
          <a:ext cx="209550" cy="3048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3</a:t>
          </a:r>
        </a:p>
      </xdr:txBody>
    </xdr:sp>
    <xdr:clientData/>
  </xdr:twoCellAnchor>
  <xdr:twoCellAnchor>
    <xdr:from>
      <xdr:col>11</xdr:col>
      <xdr:colOff>4572</xdr:colOff>
      <xdr:row>115</xdr:row>
      <xdr:rowOff>78147</xdr:rowOff>
    </xdr:from>
    <xdr:to>
      <xdr:col>12</xdr:col>
      <xdr:colOff>0</xdr:colOff>
      <xdr:row>116</xdr:row>
      <xdr:rowOff>192447</xdr:rowOff>
    </xdr:to>
    <xdr:sp>
      <xdr:nvSpPr>
        <xdr:cNvPr id="582" name="Isosceles Triangle 581">
          <a:extLst>
            <a:ext uri="{FF2B5EF4-FFF2-40B4-BE49-F238E27FC236}">
              <a16:creationId xmlns:a16="http://schemas.microsoft.com/office/drawing/2014/main" id="{00000000-0008-0000-0b00-000046020000}"/>
            </a:ext>
          </a:extLst>
        </xdr:cNvPr>
        <xdr:cNvSpPr/>
      </xdr:nvSpPr>
      <xdr:spPr>
        <a:xfrm>
          <a:off x="6800850" y="213931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xdr:nvSpPr>
        <xdr:cNvPr id="583" name="Isosceles Triangle 582">
          <a:extLst>
            <a:ext uri="{FF2B5EF4-FFF2-40B4-BE49-F238E27FC236}">
              <a16:creationId xmlns:a16="http://schemas.microsoft.com/office/drawing/2014/main" id="{00000000-0008-0000-0b00-000047020000}"/>
            </a:ext>
          </a:extLst>
        </xdr:cNvPr>
        <xdr:cNvSpPr/>
      </xdr:nvSpPr>
      <xdr:spPr>
        <a:xfrm>
          <a:off x="3200400" y="22879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xdr:nvSpPr>
        <xdr:cNvPr id="584" name="Isosceles Triangle 583">
          <a:extLst>
            <a:ext uri="{FF2B5EF4-FFF2-40B4-BE49-F238E27FC236}">
              <a16:creationId xmlns:a16="http://schemas.microsoft.com/office/drawing/2014/main" id="{00000000-0008-0000-0b00-000048020000}"/>
            </a:ext>
          </a:extLst>
        </xdr:cNvPr>
        <xdr:cNvSpPr/>
      </xdr:nvSpPr>
      <xdr:spPr>
        <a:xfrm>
          <a:off x="4400550" y="22879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xdr:nvSpPr>
        <xdr:cNvPr id="585" name="Isosceles Triangle 584">
          <a:extLst>
            <a:ext uri="{FF2B5EF4-FFF2-40B4-BE49-F238E27FC236}">
              <a16:creationId xmlns:a16="http://schemas.microsoft.com/office/drawing/2014/main" id="{00000000-0008-0000-0b00-000049020000}"/>
            </a:ext>
          </a:extLst>
        </xdr:cNvPr>
        <xdr:cNvSpPr/>
      </xdr:nvSpPr>
      <xdr:spPr>
        <a:xfrm>
          <a:off x="5600700" y="22879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xdr:nvSpPr>
        <xdr:cNvPr id="586" name="Isosceles Triangle 585">
          <a:extLst>
            <a:ext uri="{FF2B5EF4-FFF2-40B4-BE49-F238E27FC236}">
              <a16:creationId xmlns:a16="http://schemas.microsoft.com/office/drawing/2014/main" id="{00000000-0008-0000-0b00-00004a020000}"/>
            </a:ext>
          </a:extLst>
        </xdr:cNvPr>
        <xdr:cNvSpPr/>
      </xdr:nvSpPr>
      <xdr:spPr>
        <a:xfrm>
          <a:off x="6800850" y="22879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xdr:nvSpPr>
        <xdr:cNvPr id="587" name="Isosceles Triangle 586">
          <a:extLst>
            <a:ext uri="{FF2B5EF4-FFF2-40B4-BE49-F238E27FC236}">
              <a16:creationId xmlns:a16="http://schemas.microsoft.com/office/drawing/2014/main" id="{00000000-0008-0000-0b00-00004b020000}"/>
            </a:ext>
          </a:extLst>
        </xdr:cNvPr>
        <xdr:cNvSpPr/>
      </xdr:nvSpPr>
      <xdr:spPr>
        <a:xfrm>
          <a:off x="8001000" y="22879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xdr:nvSpPr>
        <xdr:cNvPr id="588" name="Isosceles Triangle 587">
          <a:extLst>
            <a:ext uri="{FF2B5EF4-FFF2-40B4-BE49-F238E27FC236}">
              <a16:creationId xmlns:a16="http://schemas.microsoft.com/office/drawing/2014/main" id="{00000000-0008-0000-0b00-00004c020000}"/>
            </a:ext>
          </a:extLst>
        </xdr:cNvPr>
        <xdr:cNvSpPr/>
      </xdr:nvSpPr>
      <xdr:spPr>
        <a:xfrm>
          <a:off x="9201150" y="22879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xdr:nvSpPr>
        <xdr:cNvPr id="589" name="Isosceles Triangle 588">
          <a:extLst>
            <a:ext uri="{FF2B5EF4-FFF2-40B4-BE49-F238E27FC236}">
              <a16:creationId xmlns:a16="http://schemas.microsoft.com/office/drawing/2014/main" id="{00000000-0008-0000-0b00-00004d020000}"/>
            </a:ext>
          </a:extLst>
        </xdr:cNvPr>
        <xdr:cNvSpPr/>
      </xdr:nvSpPr>
      <xdr:spPr>
        <a:xfrm>
          <a:off x="10401300" y="22879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xdr:nvSpPr>
        <xdr:cNvPr id="590" name="Isosceles Triangle 589">
          <a:extLst>
            <a:ext uri="{FF2B5EF4-FFF2-40B4-BE49-F238E27FC236}">
              <a16:creationId xmlns:a16="http://schemas.microsoft.com/office/drawing/2014/main" id="{00000000-0008-0000-0b00-00004e020000}"/>
            </a:ext>
          </a:extLst>
        </xdr:cNvPr>
        <xdr:cNvSpPr/>
      </xdr:nvSpPr>
      <xdr:spPr>
        <a:xfrm>
          <a:off x="11601450" y="22879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xdr:nvSpPr>
        <xdr:cNvPr id="591" name="Isosceles Triangle 590">
          <a:extLst>
            <a:ext uri="{FF2B5EF4-FFF2-40B4-BE49-F238E27FC236}">
              <a16:creationId xmlns:a16="http://schemas.microsoft.com/office/drawing/2014/main" id="{00000000-0008-0000-0b00-00004f020000}"/>
            </a:ext>
          </a:extLst>
        </xdr:cNvPr>
        <xdr:cNvSpPr/>
      </xdr:nvSpPr>
      <xdr:spPr>
        <a:xfrm>
          <a:off x="12801600" y="228790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xdr:nvSpPr>
        <xdr:cNvPr id="592" name="Isosceles Triangle 591">
          <a:extLst>
            <a:ext uri="{FF2B5EF4-FFF2-40B4-BE49-F238E27FC236}">
              <a16:creationId xmlns:a16="http://schemas.microsoft.com/office/drawing/2014/main" id="{00000000-0008-0000-0b00-000050020000}"/>
            </a:ext>
          </a:extLst>
        </xdr:cNvPr>
        <xdr:cNvSpPr/>
      </xdr:nvSpPr>
      <xdr:spPr>
        <a:xfrm>
          <a:off x="1800225" y="24545925"/>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xdr:nvSpPr>
        <xdr:cNvPr id="593" name="Isosceles Triangle 592">
          <a:extLst>
            <a:ext uri="{FF2B5EF4-FFF2-40B4-BE49-F238E27FC236}">
              <a16:creationId xmlns:a16="http://schemas.microsoft.com/office/drawing/2014/main" id="{00000000-0008-0000-0b00-000051020000}"/>
            </a:ext>
          </a:extLst>
        </xdr:cNvPr>
        <xdr:cNvSpPr/>
      </xdr:nvSpPr>
      <xdr:spPr>
        <a:xfrm>
          <a:off x="600075" y="245459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xdr:nvSpPr>
        <xdr:cNvPr id="594" name="Isosceles Triangle 593">
          <a:extLst>
            <a:ext uri="{FF2B5EF4-FFF2-40B4-BE49-F238E27FC236}">
              <a16:creationId xmlns:a16="http://schemas.microsoft.com/office/drawing/2014/main" id="{00000000-0008-0000-0b00-000052020000}"/>
            </a:ext>
          </a:extLst>
        </xdr:cNvPr>
        <xdr:cNvSpPr/>
      </xdr:nvSpPr>
      <xdr:spPr>
        <a:xfrm>
          <a:off x="3200400" y="245459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xdr:nvSpPr>
        <xdr:cNvPr id="595" name="Isosceles Triangle 594">
          <a:extLst>
            <a:ext uri="{FF2B5EF4-FFF2-40B4-BE49-F238E27FC236}">
              <a16:creationId xmlns:a16="http://schemas.microsoft.com/office/drawing/2014/main" id="{00000000-0008-0000-0b00-000053020000}"/>
            </a:ext>
          </a:extLst>
        </xdr:cNvPr>
        <xdr:cNvSpPr/>
      </xdr:nvSpPr>
      <xdr:spPr>
        <a:xfrm>
          <a:off x="4400550" y="245459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xdr:nvSpPr>
        <xdr:cNvPr id="596" name="Isosceles Triangle 595">
          <a:extLst>
            <a:ext uri="{FF2B5EF4-FFF2-40B4-BE49-F238E27FC236}">
              <a16:creationId xmlns:a16="http://schemas.microsoft.com/office/drawing/2014/main" id="{00000000-0008-0000-0b00-000054020000}"/>
            </a:ext>
          </a:extLst>
        </xdr:cNvPr>
        <xdr:cNvSpPr/>
      </xdr:nvSpPr>
      <xdr:spPr>
        <a:xfrm>
          <a:off x="5600700" y="245459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xdr:nvSpPr>
        <xdr:cNvPr id="597" name="Isosceles Triangle 596">
          <a:extLst>
            <a:ext uri="{FF2B5EF4-FFF2-40B4-BE49-F238E27FC236}">
              <a16:creationId xmlns:a16="http://schemas.microsoft.com/office/drawing/2014/main" id="{00000000-0008-0000-0b00-000055020000}"/>
            </a:ext>
          </a:extLst>
        </xdr:cNvPr>
        <xdr:cNvSpPr/>
      </xdr:nvSpPr>
      <xdr:spPr>
        <a:xfrm>
          <a:off x="6800850" y="245459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xdr:nvSpPr>
        <xdr:cNvPr id="598" name="Isosceles Triangle 597">
          <a:extLst>
            <a:ext uri="{FF2B5EF4-FFF2-40B4-BE49-F238E27FC236}">
              <a16:creationId xmlns:a16="http://schemas.microsoft.com/office/drawing/2014/main" id="{00000000-0008-0000-0b00-000056020000}"/>
            </a:ext>
          </a:extLst>
        </xdr:cNvPr>
        <xdr:cNvSpPr/>
      </xdr:nvSpPr>
      <xdr:spPr>
        <a:xfrm>
          <a:off x="8001000" y="245459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xdr:nvSpPr>
        <xdr:cNvPr id="599" name="Isosceles Triangle 598">
          <a:extLst>
            <a:ext uri="{FF2B5EF4-FFF2-40B4-BE49-F238E27FC236}">
              <a16:creationId xmlns:a16="http://schemas.microsoft.com/office/drawing/2014/main" id="{00000000-0008-0000-0b00-000057020000}"/>
            </a:ext>
          </a:extLst>
        </xdr:cNvPr>
        <xdr:cNvSpPr/>
      </xdr:nvSpPr>
      <xdr:spPr>
        <a:xfrm>
          <a:off x="9201150" y="245459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xdr:nvSpPr>
        <xdr:cNvPr id="600" name="Isosceles Triangle 599">
          <a:extLst>
            <a:ext uri="{FF2B5EF4-FFF2-40B4-BE49-F238E27FC236}">
              <a16:creationId xmlns:a16="http://schemas.microsoft.com/office/drawing/2014/main" id="{00000000-0008-0000-0b00-000058020000}"/>
            </a:ext>
          </a:extLst>
        </xdr:cNvPr>
        <xdr:cNvSpPr/>
      </xdr:nvSpPr>
      <xdr:spPr>
        <a:xfrm>
          <a:off x="10401300" y="245459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xdr:nvSpPr>
        <xdr:cNvPr id="601" name="Isosceles Triangle 600">
          <a:extLst>
            <a:ext uri="{FF2B5EF4-FFF2-40B4-BE49-F238E27FC236}">
              <a16:creationId xmlns:a16="http://schemas.microsoft.com/office/drawing/2014/main" id="{00000000-0008-0000-0b00-000059020000}"/>
            </a:ext>
          </a:extLst>
        </xdr:cNvPr>
        <xdr:cNvSpPr/>
      </xdr:nvSpPr>
      <xdr:spPr>
        <a:xfrm>
          <a:off x="11601450" y="245459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xdr:nvSpPr>
        <xdr:cNvPr id="602" name="Isosceles Triangle 601">
          <a:extLst>
            <a:ext uri="{FF2B5EF4-FFF2-40B4-BE49-F238E27FC236}">
              <a16:creationId xmlns:a16="http://schemas.microsoft.com/office/drawing/2014/main" id="{00000000-0008-0000-0b00-00005a020000}"/>
            </a:ext>
          </a:extLst>
        </xdr:cNvPr>
        <xdr:cNvSpPr/>
      </xdr:nvSpPr>
      <xdr:spPr>
        <a:xfrm>
          <a:off x="12801600" y="245459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xdr:nvSpPr>
        <xdr:cNvPr id="603" name="Isosceles Triangle 602">
          <a:extLst>
            <a:ext uri="{FF2B5EF4-FFF2-40B4-BE49-F238E27FC236}">
              <a16:creationId xmlns:a16="http://schemas.microsoft.com/office/drawing/2014/main" id="{00000000-0008-0000-0b00-00005b020000}"/>
            </a:ext>
          </a:extLst>
        </xdr:cNvPr>
        <xdr:cNvSpPr/>
      </xdr:nvSpPr>
      <xdr:spPr>
        <a:xfrm>
          <a:off x="1800225" y="2621280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xdr:nvSpPr>
        <xdr:cNvPr id="604" name="Isosceles Triangle 603">
          <a:extLst>
            <a:ext uri="{FF2B5EF4-FFF2-40B4-BE49-F238E27FC236}">
              <a16:creationId xmlns:a16="http://schemas.microsoft.com/office/drawing/2014/main" id="{00000000-0008-0000-0b00-00005c020000}"/>
            </a:ext>
          </a:extLst>
        </xdr:cNvPr>
        <xdr:cNvSpPr/>
      </xdr:nvSpPr>
      <xdr:spPr>
        <a:xfrm>
          <a:off x="600075" y="26212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xdr:nvSpPr>
        <xdr:cNvPr id="605" name="Isosceles Triangle 604">
          <a:extLst>
            <a:ext uri="{FF2B5EF4-FFF2-40B4-BE49-F238E27FC236}">
              <a16:creationId xmlns:a16="http://schemas.microsoft.com/office/drawing/2014/main" id="{00000000-0008-0000-0b00-00005d020000}"/>
            </a:ext>
          </a:extLst>
        </xdr:cNvPr>
        <xdr:cNvSpPr/>
      </xdr:nvSpPr>
      <xdr:spPr>
        <a:xfrm>
          <a:off x="3200400" y="26212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xdr:nvSpPr>
        <xdr:cNvPr id="606" name="Isosceles Triangle 605">
          <a:extLst>
            <a:ext uri="{FF2B5EF4-FFF2-40B4-BE49-F238E27FC236}">
              <a16:creationId xmlns:a16="http://schemas.microsoft.com/office/drawing/2014/main" id="{00000000-0008-0000-0b00-00005e020000}"/>
            </a:ext>
          </a:extLst>
        </xdr:cNvPr>
        <xdr:cNvSpPr/>
      </xdr:nvSpPr>
      <xdr:spPr>
        <a:xfrm>
          <a:off x="4400550" y="26212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xdr:nvSpPr>
        <xdr:cNvPr id="607" name="Isosceles Triangle 606">
          <a:extLst>
            <a:ext uri="{FF2B5EF4-FFF2-40B4-BE49-F238E27FC236}">
              <a16:creationId xmlns:a16="http://schemas.microsoft.com/office/drawing/2014/main" id="{00000000-0008-0000-0b00-00005f020000}"/>
            </a:ext>
          </a:extLst>
        </xdr:cNvPr>
        <xdr:cNvSpPr/>
      </xdr:nvSpPr>
      <xdr:spPr>
        <a:xfrm>
          <a:off x="5600700" y="26212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xdr:nvSpPr>
        <xdr:cNvPr id="608" name="Isosceles Triangle 607">
          <a:extLst>
            <a:ext uri="{FF2B5EF4-FFF2-40B4-BE49-F238E27FC236}">
              <a16:creationId xmlns:a16="http://schemas.microsoft.com/office/drawing/2014/main" id="{00000000-0008-0000-0b00-000060020000}"/>
            </a:ext>
          </a:extLst>
        </xdr:cNvPr>
        <xdr:cNvSpPr/>
      </xdr:nvSpPr>
      <xdr:spPr>
        <a:xfrm>
          <a:off x="6800850" y="26212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xdr:nvSpPr>
        <xdr:cNvPr id="609" name="Isosceles Triangle 608">
          <a:extLst>
            <a:ext uri="{FF2B5EF4-FFF2-40B4-BE49-F238E27FC236}">
              <a16:creationId xmlns:a16="http://schemas.microsoft.com/office/drawing/2014/main" id="{00000000-0008-0000-0b00-000061020000}"/>
            </a:ext>
          </a:extLst>
        </xdr:cNvPr>
        <xdr:cNvSpPr/>
      </xdr:nvSpPr>
      <xdr:spPr>
        <a:xfrm>
          <a:off x="8001000" y="26212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xdr:nvSpPr>
        <xdr:cNvPr id="610" name="Isosceles Triangle 609">
          <a:extLst>
            <a:ext uri="{FF2B5EF4-FFF2-40B4-BE49-F238E27FC236}">
              <a16:creationId xmlns:a16="http://schemas.microsoft.com/office/drawing/2014/main" id="{00000000-0008-0000-0b00-000062020000}"/>
            </a:ext>
          </a:extLst>
        </xdr:cNvPr>
        <xdr:cNvSpPr/>
      </xdr:nvSpPr>
      <xdr:spPr>
        <a:xfrm>
          <a:off x="9201150" y="26212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xdr:nvSpPr>
        <xdr:cNvPr id="611" name="Isosceles Triangle 610">
          <a:extLst>
            <a:ext uri="{FF2B5EF4-FFF2-40B4-BE49-F238E27FC236}">
              <a16:creationId xmlns:a16="http://schemas.microsoft.com/office/drawing/2014/main" id="{00000000-0008-0000-0b00-000063020000}"/>
            </a:ext>
          </a:extLst>
        </xdr:cNvPr>
        <xdr:cNvSpPr/>
      </xdr:nvSpPr>
      <xdr:spPr>
        <a:xfrm>
          <a:off x="10401300" y="26212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xdr:nvSpPr>
        <xdr:cNvPr id="612" name="Isosceles Triangle 611">
          <a:extLst>
            <a:ext uri="{FF2B5EF4-FFF2-40B4-BE49-F238E27FC236}">
              <a16:creationId xmlns:a16="http://schemas.microsoft.com/office/drawing/2014/main" id="{00000000-0008-0000-0b00-000064020000}"/>
            </a:ext>
          </a:extLst>
        </xdr:cNvPr>
        <xdr:cNvSpPr/>
      </xdr:nvSpPr>
      <xdr:spPr>
        <a:xfrm>
          <a:off x="11601450" y="26212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xdr:nvSpPr>
        <xdr:cNvPr id="613" name="Isosceles Triangle 612">
          <a:extLst>
            <a:ext uri="{FF2B5EF4-FFF2-40B4-BE49-F238E27FC236}">
              <a16:creationId xmlns:a16="http://schemas.microsoft.com/office/drawing/2014/main" id="{00000000-0008-0000-0b00-000065020000}"/>
            </a:ext>
          </a:extLst>
        </xdr:cNvPr>
        <xdr:cNvSpPr/>
      </xdr:nvSpPr>
      <xdr:spPr>
        <a:xfrm>
          <a:off x="12801600" y="26212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xdr:nvSpPr>
        <xdr:cNvPr id="625" name="Isosceles Triangle 624">
          <a:extLst>
            <a:ext uri="{FF2B5EF4-FFF2-40B4-BE49-F238E27FC236}">
              <a16:creationId xmlns:a16="http://schemas.microsoft.com/office/drawing/2014/main" id="{00000000-0008-0000-0b00-000071020000}"/>
            </a:ext>
          </a:extLst>
        </xdr:cNvPr>
        <xdr:cNvSpPr/>
      </xdr:nvSpPr>
      <xdr:spPr>
        <a:xfrm>
          <a:off x="1800225" y="27879675"/>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xdr:nvSpPr>
        <xdr:cNvPr id="626" name="Isosceles Triangle 625">
          <a:extLst>
            <a:ext uri="{FF2B5EF4-FFF2-40B4-BE49-F238E27FC236}">
              <a16:creationId xmlns:a16="http://schemas.microsoft.com/office/drawing/2014/main" id="{00000000-0008-0000-0b00-000072020000}"/>
            </a:ext>
          </a:extLst>
        </xdr:cNvPr>
        <xdr:cNvSpPr/>
      </xdr:nvSpPr>
      <xdr:spPr>
        <a:xfrm>
          <a:off x="600075" y="27879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xdr:nvSpPr>
        <xdr:cNvPr id="627" name="Isosceles Triangle 626">
          <a:extLst>
            <a:ext uri="{FF2B5EF4-FFF2-40B4-BE49-F238E27FC236}">
              <a16:creationId xmlns:a16="http://schemas.microsoft.com/office/drawing/2014/main" id="{00000000-0008-0000-0b00-000073020000}"/>
            </a:ext>
          </a:extLst>
        </xdr:cNvPr>
        <xdr:cNvSpPr/>
      </xdr:nvSpPr>
      <xdr:spPr>
        <a:xfrm>
          <a:off x="3200400" y="27879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xdr:nvSpPr>
        <xdr:cNvPr id="628" name="Isosceles Triangle 627">
          <a:extLst>
            <a:ext uri="{FF2B5EF4-FFF2-40B4-BE49-F238E27FC236}">
              <a16:creationId xmlns:a16="http://schemas.microsoft.com/office/drawing/2014/main" id="{00000000-0008-0000-0b00-000074020000}"/>
            </a:ext>
          </a:extLst>
        </xdr:cNvPr>
        <xdr:cNvSpPr/>
      </xdr:nvSpPr>
      <xdr:spPr>
        <a:xfrm>
          <a:off x="4400550" y="27879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xdr:nvSpPr>
        <xdr:cNvPr id="629" name="Isosceles Triangle 628">
          <a:extLst>
            <a:ext uri="{FF2B5EF4-FFF2-40B4-BE49-F238E27FC236}">
              <a16:creationId xmlns:a16="http://schemas.microsoft.com/office/drawing/2014/main" id="{00000000-0008-0000-0b00-000075020000}"/>
            </a:ext>
          </a:extLst>
        </xdr:cNvPr>
        <xdr:cNvSpPr/>
      </xdr:nvSpPr>
      <xdr:spPr>
        <a:xfrm>
          <a:off x="5600700" y="27879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xdr:nvSpPr>
        <xdr:cNvPr id="630" name="Isosceles Triangle 629">
          <a:extLst>
            <a:ext uri="{FF2B5EF4-FFF2-40B4-BE49-F238E27FC236}">
              <a16:creationId xmlns:a16="http://schemas.microsoft.com/office/drawing/2014/main" id="{00000000-0008-0000-0b00-000076020000}"/>
            </a:ext>
          </a:extLst>
        </xdr:cNvPr>
        <xdr:cNvSpPr/>
      </xdr:nvSpPr>
      <xdr:spPr>
        <a:xfrm>
          <a:off x="6800850" y="27879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xdr:nvSpPr>
        <xdr:cNvPr id="631" name="Isosceles Triangle 630">
          <a:extLst>
            <a:ext uri="{FF2B5EF4-FFF2-40B4-BE49-F238E27FC236}">
              <a16:creationId xmlns:a16="http://schemas.microsoft.com/office/drawing/2014/main" id="{00000000-0008-0000-0b00-000077020000}"/>
            </a:ext>
          </a:extLst>
        </xdr:cNvPr>
        <xdr:cNvSpPr/>
      </xdr:nvSpPr>
      <xdr:spPr>
        <a:xfrm>
          <a:off x="8001000" y="27879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xdr:nvSpPr>
        <xdr:cNvPr id="632" name="Isosceles Triangle 631">
          <a:extLst>
            <a:ext uri="{FF2B5EF4-FFF2-40B4-BE49-F238E27FC236}">
              <a16:creationId xmlns:a16="http://schemas.microsoft.com/office/drawing/2014/main" id="{00000000-0008-0000-0b00-000078020000}"/>
            </a:ext>
          </a:extLst>
        </xdr:cNvPr>
        <xdr:cNvSpPr/>
      </xdr:nvSpPr>
      <xdr:spPr>
        <a:xfrm>
          <a:off x="9201150" y="27879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xdr:nvSpPr>
        <xdr:cNvPr id="633" name="Isosceles Triangle 632">
          <a:extLst>
            <a:ext uri="{FF2B5EF4-FFF2-40B4-BE49-F238E27FC236}">
              <a16:creationId xmlns:a16="http://schemas.microsoft.com/office/drawing/2014/main" id="{00000000-0008-0000-0b00-000079020000}"/>
            </a:ext>
          </a:extLst>
        </xdr:cNvPr>
        <xdr:cNvSpPr/>
      </xdr:nvSpPr>
      <xdr:spPr>
        <a:xfrm>
          <a:off x="10401300" y="27879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xdr:nvSpPr>
        <xdr:cNvPr id="634" name="Isosceles Triangle 633">
          <a:extLst>
            <a:ext uri="{FF2B5EF4-FFF2-40B4-BE49-F238E27FC236}">
              <a16:creationId xmlns:a16="http://schemas.microsoft.com/office/drawing/2014/main" id="{00000000-0008-0000-0b00-00007a020000}"/>
            </a:ext>
          </a:extLst>
        </xdr:cNvPr>
        <xdr:cNvSpPr/>
      </xdr:nvSpPr>
      <xdr:spPr>
        <a:xfrm>
          <a:off x="11601450" y="27879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xdr:nvSpPr>
        <xdr:cNvPr id="635" name="Isosceles Triangle 634">
          <a:extLst>
            <a:ext uri="{FF2B5EF4-FFF2-40B4-BE49-F238E27FC236}">
              <a16:creationId xmlns:a16="http://schemas.microsoft.com/office/drawing/2014/main" id="{00000000-0008-0000-0b00-00007b020000}"/>
            </a:ext>
          </a:extLst>
        </xdr:cNvPr>
        <xdr:cNvSpPr/>
      </xdr:nvSpPr>
      <xdr:spPr>
        <a:xfrm>
          <a:off x="12801600" y="27879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xdr:nvSpPr>
        <xdr:cNvPr id="636" name="Isosceles Triangle 635">
          <a:extLst>
            <a:ext uri="{FF2B5EF4-FFF2-40B4-BE49-F238E27FC236}">
              <a16:creationId xmlns:a16="http://schemas.microsoft.com/office/drawing/2014/main" id="{00000000-0008-0000-0b00-00007c020000}"/>
            </a:ext>
          </a:extLst>
        </xdr:cNvPr>
        <xdr:cNvSpPr/>
      </xdr:nvSpPr>
      <xdr:spPr>
        <a:xfrm>
          <a:off x="1800225" y="29365575"/>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xdr:nvSpPr>
        <xdr:cNvPr id="637" name="Isosceles Triangle 636">
          <a:extLst>
            <a:ext uri="{FF2B5EF4-FFF2-40B4-BE49-F238E27FC236}">
              <a16:creationId xmlns:a16="http://schemas.microsoft.com/office/drawing/2014/main" id="{00000000-0008-0000-0b00-00007d020000}"/>
            </a:ext>
          </a:extLst>
        </xdr:cNvPr>
        <xdr:cNvSpPr/>
      </xdr:nvSpPr>
      <xdr:spPr>
        <a:xfrm>
          <a:off x="600075" y="293655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xdr:nvSpPr>
        <xdr:cNvPr id="638" name="Isosceles Triangle 637">
          <a:extLst>
            <a:ext uri="{FF2B5EF4-FFF2-40B4-BE49-F238E27FC236}">
              <a16:creationId xmlns:a16="http://schemas.microsoft.com/office/drawing/2014/main" id="{00000000-0008-0000-0b00-00007e020000}"/>
            </a:ext>
          </a:extLst>
        </xdr:cNvPr>
        <xdr:cNvSpPr/>
      </xdr:nvSpPr>
      <xdr:spPr>
        <a:xfrm>
          <a:off x="3200400" y="293655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xdr:nvSpPr>
        <xdr:cNvPr id="639" name="Isosceles Triangle 638">
          <a:extLst>
            <a:ext uri="{FF2B5EF4-FFF2-40B4-BE49-F238E27FC236}">
              <a16:creationId xmlns:a16="http://schemas.microsoft.com/office/drawing/2014/main" id="{00000000-0008-0000-0b00-00007f020000}"/>
            </a:ext>
          </a:extLst>
        </xdr:cNvPr>
        <xdr:cNvSpPr/>
      </xdr:nvSpPr>
      <xdr:spPr>
        <a:xfrm>
          <a:off x="4400550" y="293655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xdr:nvSpPr>
        <xdr:cNvPr id="640" name="Isosceles Triangle 639">
          <a:extLst>
            <a:ext uri="{FF2B5EF4-FFF2-40B4-BE49-F238E27FC236}">
              <a16:creationId xmlns:a16="http://schemas.microsoft.com/office/drawing/2014/main" id="{00000000-0008-0000-0b00-000080020000}"/>
            </a:ext>
          </a:extLst>
        </xdr:cNvPr>
        <xdr:cNvSpPr/>
      </xdr:nvSpPr>
      <xdr:spPr>
        <a:xfrm>
          <a:off x="5600700" y="293655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xdr:nvSpPr>
        <xdr:cNvPr id="641" name="Isosceles Triangle 640">
          <a:extLst>
            <a:ext uri="{FF2B5EF4-FFF2-40B4-BE49-F238E27FC236}">
              <a16:creationId xmlns:a16="http://schemas.microsoft.com/office/drawing/2014/main" id="{00000000-0008-0000-0b00-000081020000}"/>
            </a:ext>
          </a:extLst>
        </xdr:cNvPr>
        <xdr:cNvSpPr/>
      </xdr:nvSpPr>
      <xdr:spPr>
        <a:xfrm>
          <a:off x="6800850" y="293655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xdr:nvSpPr>
        <xdr:cNvPr id="642" name="Isosceles Triangle 641">
          <a:extLst>
            <a:ext uri="{FF2B5EF4-FFF2-40B4-BE49-F238E27FC236}">
              <a16:creationId xmlns:a16="http://schemas.microsoft.com/office/drawing/2014/main" id="{00000000-0008-0000-0b00-000082020000}"/>
            </a:ext>
          </a:extLst>
        </xdr:cNvPr>
        <xdr:cNvSpPr/>
      </xdr:nvSpPr>
      <xdr:spPr>
        <a:xfrm>
          <a:off x="8001000" y="293655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xdr:nvSpPr>
        <xdr:cNvPr id="643" name="Isosceles Triangle 642">
          <a:extLst>
            <a:ext uri="{FF2B5EF4-FFF2-40B4-BE49-F238E27FC236}">
              <a16:creationId xmlns:a16="http://schemas.microsoft.com/office/drawing/2014/main" id="{00000000-0008-0000-0b00-000083020000}"/>
            </a:ext>
          </a:extLst>
        </xdr:cNvPr>
        <xdr:cNvSpPr/>
      </xdr:nvSpPr>
      <xdr:spPr>
        <a:xfrm>
          <a:off x="9201150" y="293655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xdr:nvSpPr>
        <xdr:cNvPr id="644" name="Isosceles Triangle 643">
          <a:extLst>
            <a:ext uri="{FF2B5EF4-FFF2-40B4-BE49-F238E27FC236}">
              <a16:creationId xmlns:a16="http://schemas.microsoft.com/office/drawing/2014/main" id="{00000000-0008-0000-0b00-000084020000}"/>
            </a:ext>
          </a:extLst>
        </xdr:cNvPr>
        <xdr:cNvSpPr/>
      </xdr:nvSpPr>
      <xdr:spPr>
        <a:xfrm>
          <a:off x="10401300" y="293655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xdr:nvSpPr>
        <xdr:cNvPr id="645" name="Isosceles Triangle 644">
          <a:extLst>
            <a:ext uri="{FF2B5EF4-FFF2-40B4-BE49-F238E27FC236}">
              <a16:creationId xmlns:a16="http://schemas.microsoft.com/office/drawing/2014/main" id="{00000000-0008-0000-0b00-000085020000}"/>
            </a:ext>
          </a:extLst>
        </xdr:cNvPr>
        <xdr:cNvSpPr/>
      </xdr:nvSpPr>
      <xdr:spPr>
        <a:xfrm>
          <a:off x="11601450" y="293655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xdr:nvSpPr>
        <xdr:cNvPr id="646" name="Isosceles Triangle 645">
          <a:extLst>
            <a:ext uri="{FF2B5EF4-FFF2-40B4-BE49-F238E27FC236}">
              <a16:creationId xmlns:a16="http://schemas.microsoft.com/office/drawing/2014/main" id="{00000000-0008-0000-0b00-000086020000}"/>
            </a:ext>
          </a:extLst>
        </xdr:cNvPr>
        <xdr:cNvSpPr/>
      </xdr:nvSpPr>
      <xdr:spPr>
        <a:xfrm>
          <a:off x="12782550" y="293465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xdr:nvSpPr>
        <xdr:cNvPr id="647" name="Isosceles Triangle 646">
          <a:extLst>
            <a:ext uri="{FF2B5EF4-FFF2-40B4-BE49-F238E27FC236}">
              <a16:creationId xmlns:a16="http://schemas.microsoft.com/office/drawing/2014/main" id="{00000000-0008-0000-0b00-000087020000}"/>
            </a:ext>
          </a:extLst>
        </xdr:cNvPr>
        <xdr:cNvSpPr/>
      </xdr:nvSpPr>
      <xdr:spPr>
        <a:xfrm>
          <a:off x="600075" y="308514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xdr:nvSpPr>
        <xdr:cNvPr id="3" name="Isosceles Triangle 2">
          <a:extLst>
            <a:ext uri="{FF2B5EF4-FFF2-40B4-BE49-F238E27FC236}">
              <a16:creationId xmlns:a16="http://schemas.microsoft.com/office/drawing/2014/main" id="{00000000-0008-0000-0b00-000003000000}"/>
            </a:ext>
          </a:extLst>
        </xdr:cNvPr>
        <xdr:cNvSpPr/>
      </xdr:nvSpPr>
      <xdr:spPr>
        <a:xfrm>
          <a:off x="1800225" y="30851475"/>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xdr:nvSpPr>
        <xdr:cNvPr id="5" name="Isosceles Triangle 4">
          <a:extLst>
            <a:ext uri="{FF2B5EF4-FFF2-40B4-BE49-F238E27FC236}">
              <a16:creationId xmlns:a16="http://schemas.microsoft.com/office/drawing/2014/main" id="{00000000-0008-0000-0b00-000005000000}"/>
            </a:ext>
          </a:extLst>
        </xdr:cNvPr>
        <xdr:cNvSpPr/>
      </xdr:nvSpPr>
      <xdr:spPr>
        <a:xfrm>
          <a:off x="3200400" y="308514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xdr:nvSpPr>
        <xdr:cNvPr id="6" name="Isosceles Triangle 5">
          <a:extLst>
            <a:ext uri="{FF2B5EF4-FFF2-40B4-BE49-F238E27FC236}">
              <a16:creationId xmlns:a16="http://schemas.microsoft.com/office/drawing/2014/main" id="{00000000-0008-0000-0b00-000006000000}"/>
            </a:ext>
          </a:extLst>
        </xdr:cNvPr>
        <xdr:cNvSpPr/>
      </xdr:nvSpPr>
      <xdr:spPr>
        <a:xfrm>
          <a:off x="4400550" y="308514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xdr:nvSpPr>
        <xdr:cNvPr id="7" name="Isosceles Triangle 6">
          <a:extLst>
            <a:ext uri="{FF2B5EF4-FFF2-40B4-BE49-F238E27FC236}">
              <a16:creationId xmlns:a16="http://schemas.microsoft.com/office/drawing/2014/main" id="{00000000-0008-0000-0b00-000007000000}"/>
            </a:ext>
          </a:extLst>
        </xdr:cNvPr>
        <xdr:cNvSpPr/>
      </xdr:nvSpPr>
      <xdr:spPr>
        <a:xfrm>
          <a:off x="5600700" y="308514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xdr:nvSpPr>
        <xdr:cNvPr id="8" name="Isosceles Triangle 7">
          <a:extLst>
            <a:ext uri="{FF2B5EF4-FFF2-40B4-BE49-F238E27FC236}">
              <a16:creationId xmlns:a16="http://schemas.microsoft.com/office/drawing/2014/main" id="{00000000-0008-0000-0b00-000008000000}"/>
            </a:ext>
          </a:extLst>
        </xdr:cNvPr>
        <xdr:cNvSpPr/>
      </xdr:nvSpPr>
      <xdr:spPr>
        <a:xfrm>
          <a:off x="6800850" y="308514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xdr:nvSpPr>
        <xdr:cNvPr id="9" name="Isosceles Triangle 8">
          <a:extLst>
            <a:ext uri="{FF2B5EF4-FFF2-40B4-BE49-F238E27FC236}">
              <a16:creationId xmlns:a16="http://schemas.microsoft.com/office/drawing/2014/main" id="{00000000-0008-0000-0b00-000009000000}"/>
            </a:ext>
          </a:extLst>
        </xdr:cNvPr>
        <xdr:cNvSpPr/>
      </xdr:nvSpPr>
      <xdr:spPr>
        <a:xfrm>
          <a:off x="8001000" y="308514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xdr:nvSpPr>
        <xdr:cNvPr id="10" name="Isosceles Triangle 9">
          <a:extLst>
            <a:ext uri="{FF2B5EF4-FFF2-40B4-BE49-F238E27FC236}">
              <a16:creationId xmlns:a16="http://schemas.microsoft.com/office/drawing/2014/main" id="{00000000-0008-0000-0b00-00000a000000}"/>
            </a:ext>
          </a:extLst>
        </xdr:cNvPr>
        <xdr:cNvSpPr/>
      </xdr:nvSpPr>
      <xdr:spPr>
        <a:xfrm>
          <a:off x="9201150" y="308514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xdr:nvSpPr>
        <xdr:cNvPr id="11" name="Isosceles Triangle 10">
          <a:extLst>
            <a:ext uri="{FF2B5EF4-FFF2-40B4-BE49-F238E27FC236}">
              <a16:creationId xmlns:a16="http://schemas.microsoft.com/office/drawing/2014/main" id="{00000000-0008-0000-0b00-00000b000000}"/>
            </a:ext>
          </a:extLst>
        </xdr:cNvPr>
        <xdr:cNvSpPr/>
      </xdr:nvSpPr>
      <xdr:spPr>
        <a:xfrm>
          <a:off x="10401300" y="308514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xdr:nvSpPr>
        <xdr:cNvPr id="12" name="Isosceles Triangle 11">
          <a:extLst>
            <a:ext uri="{FF2B5EF4-FFF2-40B4-BE49-F238E27FC236}">
              <a16:creationId xmlns:a16="http://schemas.microsoft.com/office/drawing/2014/main" id="{00000000-0008-0000-0b00-00000c000000}"/>
            </a:ext>
          </a:extLst>
        </xdr:cNvPr>
        <xdr:cNvSpPr/>
      </xdr:nvSpPr>
      <xdr:spPr>
        <a:xfrm>
          <a:off x="11601450" y="308514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xdr:nvSpPr>
        <xdr:cNvPr id="13" name="Isosceles Triangle 12">
          <a:extLst>
            <a:ext uri="{FF2B5EF4-FFF2-40B4-BE49-F238E27FC236}">
              <a16:creationId xmlns:a16="http://schemas.microsoft.com/office/drawing/2014/main" id="{00000000-0008-0000-0b00-00000d000000}"/>
            </a:ext>
          </a:extLst>
        </xdr:cNvPr>
        <xdr:cNvSpPr/>
      </xdr:nvSpPr>
      <xdr:spPr>
        <a:xfrm>
          <a:off x="12801600" y="308514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xdr:nvSpPr>
        <xdr:cNvPr id="14" name="Isosceles Triangle 13">
          <a:extLst>
            <a:ext uri="{FF2B5EF4-FFF2-40B4-BE49-F238E27FC236}">
              <a16:creationId xmlns:a16="http://schemas.microsoft.com/office/drawing/2014/main" id="{00000000-0008-0000-0b00-00000e000000}"/>
            </a:ext>
          </a:extLst>
        </xdr:cNvPr>
        <xdr:cNvSpPr/>
      </xdr:nvSpPr>
      <xdr:spPr>
        <a:xfrm>
          <a:off x="600075" y="32156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xdr:nvSpPr>
        <xdr:cNvPr id="2" name="Isosceles Triangle 1">
          <a:extLst>
            <a:ext uri="{FF2B5EF4-FFF2-40B4-BE49-F238E27FC236}">
              <a16:creationId xmlns:a16="http://schemas.microsoft.com/office/drawing/2014/main" id="{00000000-0008-0000-0b00-000002000000}"/>
            </a:ext>
          </a:extLst>
        </xdr:cNvPr>
        <xdr:cNvSpPr/>
      </xdr:nvSpPr>
      <xdr:spPr>
        <a:xfrm>
          <a:off x="1800225" y="3215640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xdr:nvSpPr>
        <xdr:cNvPr id="4" name="Isosceles Triangle 3">
          <a:extLst>
            <a:ext uri="{FF2B5EF4-FFF2-40B4-BE49-F238E27FC236}">
              <a16:creationId xmlns:a16="http://schemas.microsoft.com/office/drawing/2014/main" id="{00000000-0008-0000-0b00-000004000000}"/>
            </a:ext>
          </a:extLst>
        </xdr:cNvPr>
        <xdr:cNvSpPr/>
      </xdr:nvSpPr>
      <xdr:spPr>
        <a:xfrm>
          <a:off x="3200400" y="32156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xdr:nvSpPr>
        <xdr:cNvPr id="15" name="Isosceles Triangle 14">
          <a:extLst>
            <a:ext uri="{FF2B5EF4-FFF2-40B4-BE49-F238E27FC236}">
              <a16:creationId xmlns:a16="http://schemas.microsoft.com/office/drawing/2014/main" id="{00000000-0008-0000-0b00-00000f000000}"/>
            </a:ext>
          </a:extLst>
        </xdr:cNvPr>
        <xdr:cNvSpPr/>
      </xdr:nvSpPr>
      <xdr:spPr>
        <a:xfrm>
          <a:off x="4400550" y="32156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xdr:nvSpPr>
        <xdr:cNvPr id="16" name="Isosceles Triangle 15">
          <a:extLst>
            <a:ext uri="{FF2B5EF4-FFF2-40B4-BE49-F238E27FC236}">
              <a16:creationId xmlns:a16="http://schemas.microsoft.com/office/drawing/2014/main" id="{00000000-0008-0000-0b00-000010000000}"/>
            </a:ext>
          </a:extLst>
        </xdr:cNvPr>
        <xdr:cNvSpPr/>
      </xdr:nvSpPr>
      <xdr:spPr>
        <a:xfrm>
          <a:off x="5600700" y="32156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xdr:nvSpPr>
        <xdr:cNvPr id="17" name="Isosceles Triangle 16">
          <a:extLst>
            <a:ext uri="{FF2B5EF4-FFF2-40B4-BE49-F238E27FC236}">
              <a16:creationId xmlns:a16="http://schemas.microsoft.com/office/drawing/2014/main" id="{00000000-0008-0000-0b00-000011000000}"/>
            </a:ext>
          </a:extLst>
        </xdr:cNvPr>
        <xdr:cNvSpPr/>
      </xdr:nvSpPr>
      <xdr:spPr>
        <a:xfrm>
          <a:off x="6800850" y="32156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xdr:nvSpPr>
        <xdr:cNvPr id="18" name="Isosceles Triangle 17">
          <a:extLst>
            <a:ext uri="{FF2B5EF4-FFF2-40B4-BE49-F238E27FC236}">
              <a16:creationId xmlns:a16="http://schemas.microsoft.com/office/drawing/2014/main" id="{00000000-0008-0000-0b00-000012000000}"/>
            </a:ext>
          </a:extLst>
        </xdr:cNvPr>
        <xdr:cNvSpPr/>
      </xdr:nvSpPr>
      <xdr:spPr>
        <a:xfrm>
          <a:off x="8001000" y="32156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xdr:nvSpPr>
        <xdr:cNvPr id="19" name="Isosceles Triangle 18">
          <a:extLst>
            <a:ext uri="{FF2B5EF4-FFF2-40B4-BE49-F238E27FC236}">
              <a16:creationId xmlns:a16="http://schemas.microsoft.com/office/drawing/2014/main" id="{00000000-0008-0000-0b00-000013000000}"/>
            </a:ext>
          </a:extLst>
        </xdr:cNvPr>
        <xdr:cNvSpPr/>
      </xdr:nvSpPr>
      <xdr:spPr>
        <a:xfrm>
          <a:off x="9201150" y="32156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xdr:nvSpPr>
        <xdr:cNvPr id="20" name="Isosceles Triangle 19">
          <a:extLst>
            <a:ext uri="{FF2B5EF4-FFF2-40B4-BE49-F238E27FC236}">
              <a16:creationId xmlns:a16="http://schemas.microsoft.com/office/drawing/2014/main" id="{00000000-0008-0000-0b00-000014000000}"/>
            </a:ext>
          </a:extLst>
        </xdr:cNvPr>
        <xdr:cNvSpPr/>
      </xdr:nvSpPr>
      <xdr:spPr>
        <a:xfrm>
          <a:off x="10401300" y="32156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xdr:nvSpPr>
        <xdr:cNvPr id="21" name="Isosceles Triangle 20">
          <a:extLst>
            <a:ext uri="{FF2B5EF4-FFF2-40B4-BE49-F238E27FC236}">
              <a16:creationId xmlns:a16="http://schemas.microsoft.com/office/drawing/2014/main" id="{00000000-0008-0000-0b00-000015000000}"/>
            </a:ext>
          </a:extLst>
        </xdr:cNvPr>
        <xdr:cNvSpPr/>
      </xdr:nvSpPr>
      <xdr:spPr>
        <a:xfrm>
          <a:off x="11601450" y="32156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xdr:nvSpPr>
        <xdr:cNvPr id="22" name="Isosceles Triangle 21">
          <a:extLst>
            <a:ext uri="{FF2B5EF4-FFF2-40B4-BE49-F238E27FC236}">
              <a16:creationId xmlns:a16="http://schemas.microsoft.com/office/drawing/2014/main" id="{00000000-0008-0000-0b00-000016000000}"/>
            </a:ext>
          </a:extLst>
        </xdr:cNvPr>
        <xdr:cNvSpPr/>
      </xdr:nvSpPr>
      <xdr:spPr>
        <a:xfrm>
          <a:off x="12801600" y="321564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xdr:nvSpPr>
        <xdr:cNvPr id="24" name="Isosceles Triangle 23">
          <a:extLst>
            <a:ext uri="{FF2B5EF4-FFF2-40B4-BE49-F238E27FC236}">
              <a16:creationId xmlns:a16="http://schemas.microsoft.com/office/drawing/2014/main" id="{00000000-0008-0000-0b00-000018000000}"/>
            </a:ext>
          </a:extLst>
        </xdr:cNvPr>
        <xdr:cNvSpPr/>
      </xdr:nvSpPr>
      <xdr:spPr>
        <a:xfrm>
          <a:off x="600075" y="33451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xdr:nvSpPr>
        <xdr:cNvPr id="25" name="Isosceles Triangle 24">
          <a:extLst>
            <a:ext uri="{FF2B5EF4-FFF2-40B4-BE49-F238E27FC236}">
              <a16:creationId xmlns:a16="http://schemas.microsoft.com/office/drawing/2014/main" id="{00000000-0008-0000-0b00-000019000000}"/>
            </a:ext>
          </a:extLst>
        </xdr:cNvPr>
        <xdr:cNvSpPr/>
      </xdr:nvSpPr>
      <xdr:spPr>
        <a:xfrm>
          <a:off x="1800225" y="33451800"/>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xdr:nvSpPr>
        <xdr:cNvPr id="26" name="Isosceles Triangle 25">
          <a:extLst>
            <a:ext uri="{FF2B5EF4-FFF2-40B4-BE49-F238E27FC236}">
              <a16:creationId xmlns:a16="http://schemas.microsoft.com/office/drawing/2014/main" id="{00000000-0008-0000-0b00-00001a000000}"/>
            </a:ext>
          </a:extLst>
        </xdr:cNvPr>
        <xdr:cNvSpPr/>
      </xdr:nvSpPr>
      <xdr:spPr>
        <a:xfrm>
          <a:off x="3200400" y="33451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xdr:nvSpPr>
        <xdr:cNvPr id="27" name="Isosceles Triangle 26">
          <a:extLst>
            <a:ext uri="{FF2B5EF4-FFF2-40B4-BE49-F238E27FC236}">
              <a16:creationId xmlns:a16="http://schemas.microsoft.com/office/drawing/2014/main" id="{00000000-0008-0000-0b00-00001b000000}"/>
            </a:ext>
          </a:extLst>
        </xdr:cNvPr>
        <xdr:cNvSpPr/>
      </xdr:nvSpPr>
      <xdr:spPr>
        <a:xfrm>
          <a:off x="4400550" y="33451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xdr:nvSpPr>
        <xdr:cNvPr id="28" name="Isosceles Triangle 27">
          <a:extLst>
            <a:ext uri="{FF2B5EF4-FFF2-40B4-BE49-F238E27FC236}">
              <a16:creationId xmlns:a16="http://schemas.microsoft.com/office/drawing/2014/main" id="{00000000-0008-0000-0b00-00001c000000}"/>
            </a:ext>
          </a:extLst>
        </xdr:cNvPr>
        <xdr:cNvSpPr/>
      </xdr:nvSpPr>
      <xdr:spPr>
        <a:xfrm>
          <a:off x="5600700" y="33451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xdr:nvSpPr>
        <xdr:cNvPr id="29" name="Isosceles Triangle 28">
          <a:extLst>
            <a:ext uri="{FF2B5EF4-FFF2-40B4-BE49-F238E27FC236}">
              <a16:creationId xmlns:a16="http://schemas.microsoft.com/office/drawing/2014/main" id="{00000000-0008-0000-0b00-00001d000000}"/>
            </a:ext>
          </a:extLst>
        </xdr:cNvPr>
        <xdr:cNvSpPr/>
      </xdr:nvSpPr>
      <xdr:spPr>
        <a:xfrm>
          <a:off x="6800850" y="33451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xdr:nvSpPr>
        <xdr:cNvPr id="30" name="Isosceles Triangle 29">
          <a:extLst>
            <a:ext uri="{FF2B5EF4-FFF2-40B4-BE49-F238E27FC236}">
              <a16:creationId xmlns:a16="http://schemas.microsoft.com/office/drawing/2014/main" id="{00000000-0008-0000-0b00-00001e000000}"/>
            </a:ext>
          </a:extLst>
        </xdr:cNvPr>
        <xdr:cNvSpPr/>
      </xdr:nvSpPr>
      <xdr:spPr>
        <a:xfrm>
          <a:off x="8001000" y="33451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xdr:nvSpPr>
        <xdr:cNvPr id="31" name="Isosceles Triangle 30">
          <a:extLst>
            <a:ext uri="{FF2B5EF4-FFF2-40B4-BE49-F238E27FC236}">
              <a16:creationId xmlns:a16="http://schemas.microsoft.com/office/drawing/2014/main" id="{00000000-0008-0000-0b00-00001f000000}"/>
            </a:ext>
          </a:extLst>
        </xdr:cNvPr>
        <xdr:cNvSpPr/>
      </xdr:nvSpPr>
      <xdr:spPr>
        <a:xfrm>
          <a:off x="9201150" y="33451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xdr:nvSpPr>
        <xdr:cNvPr id="32" name="Isosceles Triangle 31">
          <a:extLst>
            <a:ext uri="{FF2B5EF4-FFF2-40B4-BE49-F238E27FC236}">
              <a16:creationId xmlns:a16="http://schemas.microsoft.com/office/drawing/2014/main" id="{00000000-0008-0000-0b00-000020000000}"/>
            </a:ext>
          </a:extLst>
        </xdr:cNvPr>
        <xdr:cNvSpPr/>
      </xdr:nvSpPr>
      <xdr:spPr>
        <a:xfrm>
          <a:off x="10401300" y="33451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xdr:nvSpPr>
        <xdr:cNvPr id="33" name="Isosceles Triangle 32">
          <a:extLst>
            <a:ext uri="{FF2B5EF4-FFF2-40B4-BE49-F238E27FC236}">
              <a16:creationId xmlns:a16="http://schemas.microsoft.com/office/drawing/2014/main" id="{00000000-0008-0000-0b00-000021000000}"/>
            </a:ext>
          </a:extLst>
        </xdr:cNvPr>
        <xdr:cNvSpPr/>
      </xdr:nvSpPr>
      <xdr:spPr>
        <a:xfrm>
          <a:off x="11601450" y="33451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xdr:nvSpPr>
        <xdr:cNvPr id="34" name="Isosceles Triangle 33">
          <a:extLst>
            <a:ext uri="{FF2B5EF4-FFF2-40B4-BE49-F238E27FC236}">
              <a16:creationId xmlns:a16="http://schemas.microsoft.com/office/drawing/2014/main" id="{00000000-0008-0000-0b00-000022000000}"/>
            </a:ext>
          </a:extLst>
        </xdr:cNvPr>
        <xdr:cNvSpPr/>
      </xdr:nvSpPr>
      <xdr:spPr>
        <a:xfrm>
          <a:off x="12801600" y="3345180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xdr:nvSpPr>
        <xdr:cNvPr id="38" name="Isosceles Triangle 37">
          <a:extLst>
            <a:ext uri="{FF2B5EF4-FFF2-40B4-BE49-F238E27FC236}">
              <a16:creationId xmlns:a16="http://schemas.microsoft.com/office/drawing/2014/main" id="{00000000-0008-0000-0b00-000026000000}"/>
            </a:ext>
          </a:extLst>
        </xdr:cNvPr>
        <xdr:cNvSpPr/>
      </xdr:nvSpPr>
      <xdr:spPr>
        <a:xfrm>
          <a:off x="600075" y="347567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xdr:nvSpPr>
        <xdr:cNvPr id="39" name="Isosceles Triangle 38">
          <a:extLst>
            <a:ext uri="{FF2B5EF4-FFF2-40B4-BE49-F238E27FC236}">
              <a16:creationId xmlns:a16="http://schemas.microsoft.com/office/drawing/2014/main" id="{00000000-0008-0000-0b00-000027000000}"/>
            </a:ext>
          </a:extLst>
        </xdr:cNvPr>
        <xdr:cNvSpPr/>
      </xdr:nvSpPr>
      <xdr:spPr>
        <a:xfrm>
          <a:off x="1800225" y="34756725"/>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xdr:nvSpPr>
        <xdr:cNvPr id="40" name="Isosceles Triangle 39">
          <a:extLst>
            <a:ext uri="{FF2B5EF4-FFF2-40B4-BE49-F238E27FC236}">
              <a16:creationId xmlns:a16="http://schemas.microsoft.com/office/drawing/2014/main" id="{00000000-0008-0000-0b00-000028000000}"/>
            </a:ext>
          </a:extLst>
        </xdr:cNvPr>
        <xdr:cNvSpPr/>
      </xdr:nvSpPr>
      <xdr:spPr>
        <a:xfrm>
          <a:off x="3200400" y="347567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xdr:nvSpPr>
        <xdr:cNvPr id="41" name="Isosceles Triangle 40">
          <a:extLst>
            <a:ext uri="{FF2B5EF4-FFF2-40B4-BE49-F238E27FC236}">
              <a16:creationId xmlns:a16="http://schemas.microsoft.com/office/drawing/2014/main" id="{00000000-0008-0000-0b00-000029000000}"/>
            </a:ext>
          </a:extLst>
        </xdr:cNvPr>
        <xdr:cNvSpPr/>
      </xdr:nvSpPr>
      <xdr:spPr>
        <a:xfrm>
          <a:off x="4400550" y="347567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xdr:nvSpPr>
        <xdr:cNvPr id="42" name="Isosceles Triangle 41">
          <a:extLst>
            <a:ext uri="{FF2B5EF4-FFF2-40B4-BE49-F238E27FC236}">
              <a16:creationId xmlns:a16="http://schemas.microsoft.com/office/drawing/2014/main" id="{00000000-0008-0000-0b00-00002a000000}"/>
            </a:ext>
          </a:extLst>
        </xdr:cNvPr>
        <xdr:cNvSpPr/>
      </xdr:nvSpPr>
      <xdr:spPr>
        <a:xfrm>
          <a:off x="5600700" y="347567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xdr:nvSpPr>
        <xdr:cNvPr id="43" name="Isosceles Triangle 42">
          <a:extLst>
            <a:ext uri="{FF2B5EF4-FFF2-40B4-BE49-F238E27FC236}">
              <a16:creationId xmlns:a16="http://schemas.microsoft.com/office/drawing/2014/main" id="{00000000-0008-0000-0b00-00002b000000}"/>
            </a:ext>
          </a:extLst>
        </xdr:cNvPr>
        <xdr:cNvSpPr/>
      </xdr:nvSpPr>
      <xdr:spPr>
        <a:xfrm>
          <a:off x="6800850" y="347567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xdr:nvSpPr>
        <xdr:cNvPr id="44" name="Isosceles Triangle 43">
          <a:extLst>
            <a:ext uri="{FF2B5EF4-FFF2-40B4-BE49-F238E27FC236}">
              <a16:creationId xmlns:a16="http://schemas.microsoft.com/office/drawing/2014/main" id="{00000000-0008-0000-0b00-00002c000000}"/>
            </a:ext>
          </a:extLst>
        </xdr:cNvPr>
        <xdr:cNvSpPr/>
      </xdr:nvSpPr>
      <xdr:spPr>
        <a:xfrm>
          <a:off x="8001000" y="347567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xdr:nvSpPr>
        <xdr:cNvPr id="45" name="Isosceles Triangle 44">
          <a:extLst>
            <a:ext uri="{FF2B5EF4-FFF2-40B4-BE49-F238E27FC236}">
              <a16:creationId xmlns:a16="http://schemas.microsoft.com/office/drawing/2014/main" id="{00000000-0008-0000-0b00-00002d000000}"/>
            </a:ext>
          </a:extLst>
        </xdr:cNvPr>
        <xdr:cNvSpPr/>
      </xdr:nvSpPr>
      <xdr:spPr>
        <a:xfrm>
          <a:off x="9201150" y="347567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xdr:nvSpPr>
        <xdr:cNvPr id="46" name="Isosceles Triangle 45">
          <a:extLst>
            <a:ext uri="{FF2B5EF4-FFF2-40B4-BE49-F238E27FC236}">
              <a16:creationId xmlns:a16="http://schemas.microsoft.com/office/drawing/2014/main" id="{00000000-0008-0000-0b00-00002e000000}"/>
            </a:ext>
          </a:extLst>
        </xdr:cNvPr>
        <xdr:cNvSpPr/>
      </xdr:nvSpPr>
      <xdr:spPr>
        <a:xfrm>
          <a:off x="10401300" y="347567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xdr:nvSpPr>
        <xdr:cNvPr id="47" name="Isosceles Triangle 46">
          <a:extLst>
            <a:ext uri="{FF2B5EF4-FFF2-40B4-BE49-F238E27FC236}">
              <a16:creationId xmlns:a16="http://schemas.microsoft.com/office/drawing/2014/main" id="{00000000-0008-0000-0b00-00002f000000}"/>
            </a:ext>
          </a:extLst>
        </xdr:cNvPr>
        <xdr:cNvSpPr/>
      </xdr:nvSpPr>
      <xdr:spPr>
        <a:xfrm>
          <a:off x="11601450" y="347567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xdr:nvSpPr>
        <xdr:cNvPr id="48" name="Isosceles Triangle 47">
          <a:extLst>
            <a:ext uri="{FF2B5EF4-FFF2-40B4-BE49-F238E27FC236}">
              <a16:creationId xmlns:a16="http://schemas.microsoft.com/office/drawing/2014/main" id="{00000000-0008-0000-0b00-000030000000}"/>
            </a:ext>
          </a:extLst>
        </xdr:cNvPr>
        <xdr:cNvSpPr/>
      </xdr:nvSpPr>
      <xdr:spPr>
        <a:xfrm>
          <a:off x="12801600" y="3475672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xdr:nvSpPr>
        <xdr:cNvPr id="49" name="Isosceles Triangle 48">
          <a:extLst>
            <a:ext uri="{FF2B5EF4-FFF2-40B4-BE49-F238E27FC236}">
              <a16:creationId xmlns:a16="http://schemas.microsoft.com/office/drawing/2014/main" id="{00000000-0008-0000-0b00-000031000000}"/>
            </a:ext>
          </a:extLst>
        </xdr:cNvPr>
        <xdr:cNvSpPr/>
      </xdr:nvSpPr>
      <xdr:spPr>
        <a:xfrm>
          <a:off x="600075" y="35880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xdr:nvSpPr>
        <xdr:cNvPr id="50" name="Isosceles Triangle 49">
          <a:extLst>
            <a:ext uri="{FF2B5EF4-FFF2-40B4-BE49-F238E27FC236}">
              <a16:creationId xmlns:a16="http://schemas.microsoft.com/office/drawing/2014/main" id="{00000000-0008-0000-0b00-000032000000}"/>
            </a:ext>
          </a:extLst>
        </xdr:cNvPr>
        <xdr:cNvSpPr/>
      </xdr:nvSpPr>
      <xdr:spPr>
        <a:xfrm>
          <a:off x="1800225" y="35880675"/>
          <a:ext cx="8001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xdr:nvSpPr>
        <xdr:cNvPr id="51" name="Isosceles Triangle 50">
          <a:extLst>
            <a:ext uri="{FF2B5EF4-FFF2-40B4-BE49-F238E27FC236}">
              <a16:creationId xmlns:a16="http://schemas.microsoft.com/office/drawing/2014/main" id="{00000000-0008-0000-0b00-000033000000}"/>
            </a:ext>
          </a:extLst>
        </xdr:cNvPr>
        <xdr:cNvSpPr/>
      </xdr:nvSpPr>
      <xdr:spPr>
        <a:xfrm>
          <a:off x="3200400" y="35880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xdr:nvSpPr>
        <xdr:cNvPr id="52" name="Isosceles Triangle 51">
          <a:extLst>
            <a:ext uri="{FF2B5EF4-FFF2-40B4-BE49-F238E27FC236}">
              <a16:creationId xmlns:a16="http://schemas.microsoft.com/office/drawing/2014/main" id="{00000000-0008-0000-0b00-000034000000}"/>
            </a:ext>
          </a:extLst>
        </xdr:cNvPr>
        <xdr:cNvSpPr/>
      </xdr:nvSpPr>
      <xdr:spPr>
        <a:xfrm>
          <a:off x="4400550" y="35880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xdr:nvSpPr>
        <xdr:cNvPr id="53" name="Isosceles Triangle 52">
          <a:extLst>
            <a:ext uri="{FF2B5EF4-FFF2-40B4-BE49-F238E27FC236}">
              <a16:creationId xmlns:a16="http://schemas.microsoft.com/office/drawing/2014/main" id="{00000000-0008-0000-0b00-000035000000}"/>
            </a:ext>
          </a:extLst>
        </xdr:cNvPr>
        <xdr:cNvSpPr/>
      </xdr:nvSpPr>
      <xdr:spPr>
        <a:xfrm>
          <a:off x="5600700" y="35880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xdr:nvSpPr>
        <xdr:cNvPr id="54" name="Isosceles Triangle 53">
          <a:extLst>
            <a:ext uri="{FF2B5EF4-FFF2-40B4-BE49-F238E27FC236}">
              <a16:creationId xmlns:a16="http://schemas.microsoft.com/office/drawing/2014/main" id="{00000000-0008-0000-0b00-000036000000}"/>
            </a:ext>
          </a:extLst>
        </xdr:cNvPr>
        <xdr:cNvSpPr/>
      </xdr:nvSpPr>
      <xdr:spPr>
        <a:xfrm>
          <a:off x="6800850" y="35880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xdr:nvSpPr>
        <xdr:cNvPr id="55" name="Isosceles Triangle 54">
          <a:extLst>
            <a:ext uri="{FF2B5EF4-FFF2-40B4-BE49-F238E27FC236}">
              <a16:creationId xmlns:a16="http://schemas.microsoft.com/office/drawing/2014/main" id="{00000000-0008-0000-0b00-000037000000}"/>
            </a:ext>
          </a:extLst>
        </xdr:cNvPr>
        <xdr:cNvSpPr/>
      </xdr:nvSpPr>
      <xdr:spPr>
        <a:xfrm>
          <a:off x="8001000" y="35880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xdr:nvSpPr>
        <xdr:cNvPr id="56" name="Isosceles Triangle 55">
          <a:extLst>
            <a:ext uri="{FF2B5EF4-FFF2-40B4-BE49-F238E27FC236}">
              <a16:creationId xmlns:a16="http://schemas.microsoft.com/office/drawing/2014/main" id="{00000000-0008-0000-0b00-000038000000}"/>
            </a:ext>
          </a:extLst>
        </xdr:cNvPr>
        <xdr:cNvSpPr/>
      </xdr:nvSpPr>
      <xdr:spPr>
        <a:xfrm>
          <a:off x="9201150" y="35880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xdr:nvSpPr>
        <xdr:cNvPr id="57" name="Isosceles Triangle 56">
          <a:extLst>
            <a:ext uri="{FF2B5EF4-FFF2-40B4-BE49-F238E27FC236}">
              <a16:creationId xmlns:a16="http://schemas.microsoft.com/office/drawing/2014/main" id="{00000000-0008-0000-0b00-000039000000}"/>
            </a:ext>
          </a:extLst>
        </xdr:cNvPr>
        <xdr:cNvSpPr/>
      </xdr:nvSpPr>
      <xdr:spPr>
        <a:xfrm>
          <a:off x="10401300" y="35880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xdr:nvSpPr>
        <xdr:cNvPr id="58" name="Isosceles Triangle 57">
          <a:extLst>
            <a:ext uri="{FF2B5EF4-FFF2-40B4-BE49-F238E27FC236}">
              <a16:creationId xmlns:a16="http://schemas.microsoft.com/office/drawing/2014/main" id="{00000000-0008-0000-0b00-00003a000000}"/>
            </a:ext>
          </a:extLst>
        </xdr:cNvPr>
        <xdr:cNvSpPr/>
      </xdr:nvSpPr>
      <xdr:spPr>
        <a:xfrm>
          <a:off x="11601450" y="35880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xdr:nvSpPr>
        <xdr:cNvPr id="59" name="Isosceles Triangle 58">
          <a:extLst>
            <a:ext uri="{FF2B5EF4-FFF2-40B4-BE49-F238E27FC236}">
              <a16:creationId xmlns:a16="http://schemas.microsoft.com/office/drawing/2014/main" id="{00000000-0008-0000-0b00-00003b000000}"/>
            </a:ext>
          </a:extLst>
        </xdr:cNvPr>
        <xdr:cNvSpPr/>
      </xdr:nvSpPr>
      <xdr:spPr>
        <a:xfrm>
          <a:off x="12801600" y="35880675"/>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xdr:nvSpPr>
        <xdr:cNvPr id="35" name="Isosceles Triangle 34">
          <a:extLst>
            <a:ext uri="{FF2B5EF4-FFF2-40B4-BE49-F238E27FC236}">
              <a16:creationId xmlns:a16="http://schemas.microsoft.com/office/drawing/2014/main" id="{3d801060-dd33-4189-8c5b-23fef72d4799}"/>
            </a:ext>
          </a:extLst>
        </xdr:cNvPr>
        <xdr:cNvSpPr/>
      </xdr:nvSpPr>
      <xdr:spPr>
        <a:xfrm>
          <a:off x="12801600" y="9505950"/>
          <a:ext cx="600075"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4</xdr:col>
      <xdr:colOff>4572</xdr:colOff>
      <xdr:row>8</xdr:row>
      <xdr:rowOff>86085</xdr:rowOff>
    </xdr:from>
    <xdr:to>
      <xdr:col>5</xdr:col>
      <xdr:colOff>0</xdr:colOff>
      <xdr:row>10</xdr:row>
      <xdr:rowOff>8297</xdr:rowOff>
    </xdr:to>
    <xdr:sp>
      <xdr:nvSpPr>
        <xdr:cNvPr id="2" name="Isosceles Triangle 1">
          <a:extLst>
            <a:ext uri="{FF2B5EF4-FFF2-40B4-BE49-F238E27FC236}">
              <a16:creationId xmlns:a16="http://schemas.microsoft.com/office/drawing/2014/main" id="{879d116a-b894-42e4-a1f6-49a043f17e83}"/>
            </a:ext>
          </a:extLst>
        </xdr:cNvPr>
        <xdr:cNvSpPr/>
      </xdr:nvSpPr>
      <xdr:spPr>
        <a:xfrm>
          <a:off x="2438400" y="1543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xdr:nvSpPr>
        <xdr:cNvPr id="3" name="Isosceles Triangle 2">
          <a:extLst>
            <a:ext uri="{FF2B5EF4-FFF2-40B4-BE49-F238E27FC236}">
              <a16:creationId xmlns:a16="http://schemas.microsoft.com/office/drawing/2014/main" id="{76347d94-687e-456c-990f-547e0ccf9e6c}"/>
            </a:ext>
          </a:extLst>
        </xdr:cNvPr>
        <xdr:cNvSpPr/>
      </xdr:nvSpPr>
      <xdr:spPr>
        <a:xfrm>
          <a:off x="3657600" y="15335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xdr:nvSpPr>
        <xdr:cNvPr id="4" name="Isosceles Triangle 3">
          <a:extLst>
            <a:ext uri="{FF2B5EF4-FFF2-40B4-BE49-F238E27FC236}">
              <a16:creationId xmlns:a16="http://schemas.microsoft.com/office/drawing/2014/main" id="{f4a2b214-a09b-434f-a845-608721c07b63}"/>
            </a:ext>
          </a:extLst>
        </xdr:cNvPr>
        <xdr:cNvSpPr/>
      </xdr:nvSpPr>
      <xdr:spPr>
        <a:xfrm>
          <a:off x="4876800" y="15335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xdr:nvSpPr>
        <xdr:cNvPr id="5" name="Isosceles Triangle 4">
          <a:extLst>
            <a:ext uri="{FF2B5EF4-FFF2-40B4-BE49-F238E27FC236}">
              <a16:creationId xmlns:a16="http://schemas.microsoft.com/office/drawing/2014/main" id="{e6ccdd86-c6cd-4c94-90d9-21d20ec82668}"/>
            </a:ext>
          </a:extLst>
        </xdr:cNvPr>
        <xdr:cNvSpPr/>
      </xdr:nvSpPr>
      <xdr:spPr>
        <a:xfrm>
          <a:off x="6096000" y="1543050"/>
          <a:ext cx="609600"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xdr:nvSpPr>
        <xdr:cNvPr id="6" name="Isosceles Triangle 5">
          <a:extLst>
            <a:ext uri="{FF2B5EF4-FFF2-40B4-BE49-F238E27FC236}">
              <a16:creationId xmlns:a16="http://schemas.microsoft.com/office/drawing/2014/main" id="{0961858b-067d-460b-9b27-2ea3c7d8e47f}"/>
            </a:ext>
          </a:extLst>
        </xdr:cNvPr>
        <xdr:cNvSpPr/>
      </xdr:nvSpPr>
      <xdr:spPr>
        <a:xfrm>
          <a:off x="7324725" y="1543050"/>
          <a:ext cx="609600"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xdr:nvSpPr>
        <xdr:cNvPr id="7" name="Isosceles Triangle 6">
          <a:extLst>
            <a:ext uri="{FF2B5EF4-FFF2-40B4-BE49-F238E27FC236}">
              <a16:creationId xmlns:a16="http://schemas.microsoft.com/office/drawing/2014/main" id="{79a51f64-f949-4f0f-aaba-65020645a634}"/>
            </a:ext>
          </a:extLst>
        </xdr:cNvPr>
        <xdr:cNvSpPr/>
      </xdr:nvSpPr>
      <xdr:spPr>
        <a:xfrm>
          <a:off x="8534400" y="15335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xdr:nvSpPr>
        <xdr:cNvPr id="8" name="Isosceles Triangle 7">
          <a:extLst>
            <a:ext uri="{FF2B5EF4-FFF2-40B4-BE49-F238E27FC236}">
              <a16:creationId xmlns:a16="http://schemas.microsoft.com/office/drawing/2014/main" id="{c66f4a1a-e5de-4e03-8e72-e7a26f24801f}"/>
            </a:ext>
          </a:extLst>
        </xdr:cNvPr>
        <xdr:cNvSpPr/>
      </xdr:nvSpPr>
      <xdr:spPr>
        <a:xfrm>
          <a:off x="9753600" y="15335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xdr:nvSpPr>
        <xdr:cNvPr id="9" name="Isosceles Triangle 8">
          <a:extLst>
            <a:ext uri="{FF2B5EF4-FFF2-40B4-BE49-F238E27FC236}">
              <a16:creationId xmlns:a16="http://schemas.microsoft.com/office/drawing/2014/main" id="{5f0c00e8-4b0a-465b-8d6b-30ef1e20f58f}"/>
            </a:ext>
          </a:extLst>
        </xdr:cNvPr>
        <xdr:cNvSpPr/>
      </xdr:nvSpPr>
      <xdr:spPr>
        <a:xfrm>
          <a:off x="11001375" y="15335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xdr:nvSpPr>
        <xdr:cNvPr id="10" name="Isosceles Triangle 9">
          <a:extLst>
            <a:ext uri="{FF2B5EF4-FFF2-40B4-BE49-F238E27FC236}">
              <a16:creationId xmlns:a16="http://schemas.microsoft.com/office/drawing/2014/main" id="{4c709392-880d-4a15-9997-78604979994d}"/>
            </a:ext>
          </a:extLst>
        </xdr:cNvPr>
        <xdr:cNvSpPr/>
      </xdr:nvSpPr>
      <xdr:spPr>
        <a:xfrm>
          <a:off x="1219200" y="15335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xdr:nvSpPr>
        <xdr:cNvPr id="11" name="Isosceles Triangle 10">
          <a:extLst>
            <a:ext uri="{FF2B5EF4-FFF2-40B4-BE49-F238E27FC236}">
              <a16:creationId xmlns:a16="http://schemas.microsoft.com/office/drawing/2014/main" id="{ab611e58-2ccf-485d-b534-7a9eaf575910}"/>
            </a:ext>
          </a:extLst>
        </xdr:cNvPr>
        <xdr:cNvSpPr/>
      </xdr:nvSpPr>
      <xdr:spPr>
        <a:xfrm>
          <a:off x="9753600" y="15335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xdr:nvSpPr>
        <xdr:cNvPr id="12" name="Isosceles Triangle 11">
          <a:extLst>
            <a:ext uri="{FF2B5EF4-FFF2-40B4-BE49-F238E27FC236}">
              <a16:creationId xmlns:a16="http://schemas.microsoft.com/office/drawing/2014/main" id="{420239ce-1cf5-4033-8a3c-4fe24fe1ff52}"/>
            </a:ext>
          </a:extLst>
        </xdr:cNvPr>
        <xdr:cNvSpPr/>
      </xdr:nvSpPr>
      <xdr:spPr>
        <a:xfrm>
          <a:off x="609600" y="3200400"/>
          <a:ext cx="609600"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xdr:nvSpPr>
        <xdr:cNvPr id="13" name="Isosceles Triangle 12">
          <a:extLst>
            <a:ext uri="{FF2B5EF4-FFF2-40B4-BE49-F238E27FC236}">
              <a16:creationId xmlns:a16="http://schemas.microsoft.com/office/drawing/2014/main" id="{870d317d-cbbd-46c8-99ac-d70dfce91cf0}"/>
            </a:ext>
          </a:extLst>
        </xdr:cNvPr>
        <xdr:cNvSpPr/>
      </xdr:nvSpPr>
      <xdr:spPr>
        <a:xfrm>
          <a:off x="3048000" y="3200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xdr:nvSpPr>
        <xdr:cNvPr id="14" name="Isosceles Triangle 13">
          <a:extLst>
            <a:ext uri="{FF2B5EF4-FFF2-40B4-BE49-F238E27FC236}">
              <a16:creationId xmlns:a16="http://schemas.microsoft.com/office/drawing/2014/main" id="{dcc13499-eebc-48be-8d30-29ae64059a9e}"/>
            </a:ext>
          </a:extLst>
        </xdr:cNvPr>
        <xdr:cNvSpPr/>
      </xdr:nvSpPr>
      <xdr:spPr>
        <a:xfrm>
          <a:off x="4267200" y="3200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xdr:nvSpPr>
        <xdr:cNvPr id="15" name="Isosceles Triangle 14">
          <a:extLst>
            <a:ext uri="{FF2B5EF4-FFF2-40B4-BE49-F238E27FC236}">
              <a16:creationId xmlns:a16="http://schemas.microsoft.com/office/drawing/2014/main" id="{c99fb271-44f4-448d-a4af-9dea0493928d}"/>
            </a:ext>
          </a:extLst>
        </xdr:cNvPr>
        <xdr:cNvSpPr/>
      </xdr:nvSpPr>
      <xdr:spPr>
        <a:xfrm>
          <a:off x="5486400" y="3200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xdr:nvSpPr>
        <xdr:cNvPr id="16" name="Isosceles Triangle 15">
          <a:extLst>
            <a:ext uri="{FF2B5EF4-FFF2-40B4-BE49-F238E27FC236}">
              <a16:creationId xmlns:a16="http://schemas.microsoft.com/office/drawing/2014/main" id="{787fb5f1-b503-4723-a76b-635f0776a2d4}"/>
            </a:ext>
          </a:extLst>
        </xdr:cNvPr>
        <xdr:cNvSpPr/>
      </xdr:nvSpPr>
      <xdr:spPr>
        <a:xfrm>
          <a:off x="6705600" y="3200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xdr:nvSpPr>
        <xdr:cNvPr id="17" name="Isosceles Triangle 16">
          <a:extLst>
            <a:ext uri="{FF2B5EF4-FFF2-40B4-BE49-F238E27FC236}">
              <a16:creationId xmlns:a16="http://schemas.microsoft.com/office/drawing/2014/main" id="{df438e91-7081-492f-aaa5-00679667780d}"/>
            </a:ext>
          </a:extLst>
        </xdr:cNvPr>
        <xdr:cNvSpPr/>
      </xdr:nvSpPr>
      <xdr:spPr>
        <a:xfrm>
          <a:off x="7924800" y="3200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xdr:nvSpPr>
        <xdr:cNvPr id="18" name="Isosceles Triangle 17">
          <a:extLst>
            <a:ext uri="{FF2B5EF4-FFF2-40B4-BE49-F238E27FC236}">
              <a16:creationId xmlns:a16="http://schemas.microsoft.com/office/drawing/2014/main" id="{7075bf4b-f007-4ea6-9300-661158d24407}"/>
            </a:ext>
          </a:extLst>
        </xdr:cNvPr>
        <xdr:cNvSpPr/>
      </xdr:nvSpPr>
      <xdr:spPr>
        <a:xfrm>
          <a:off x="9144000" y="3200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xdr:nvSpPr>
        <xdr:cNvPr id="19" name="Isosceles Triangle 18">
          <a:extLst>
            <a:ext uri="{FF2B5EF4-FFF2-40B4-BE49-F238E27FC236}">
              <a16:creationId xmlns:a16="http://schemas.microsoft.com/office/drawing/2014/main" id="{f2c87696-1626-4436-9a4d-eefe96222b98}"/>
            </a:ext>
          </a:extLst>
        </xdr:cNvPr>
        <xdr:cNvSpPr/>
      </xdr:nvSpPr>
      <xdr:spPr>
        <a:xfrm>
          <a:off x="10363200" y="3200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xdr:nvSpPr>
        <xdr:cNvPr id="20" name="Isosceles Triangle 19">
          <a:extLst>
            <a:ext uri="{FF2B5EF4-FFF2-40B4-BE49-F238E27FC236}">
              <a16:creationId xmlns:a16="http://schemas.microsoft.com/office/drawing/2014/main" id="{fc4e4ac2-be12-4e89-bd22-96ed6a1a777f}"/>
            </a:ext>
          </a:extLst>
        </xdr:cNvPr>
        <xdr:cNvSpPr/>
      </xdr:nvSpPr>
      <xdr:spPr>
        <a:xfrm>
          <a:off x="11582400" y="3200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xdr:nvSpPr>
        <xdr:cNvPr id="21" name="Isosceles Triangle 20">
          <a:extLst>
            <a:ext uri="{FF2B5EF4-FFF2-40B4-BE49-F238E27FC236}">
              <a16:creationId xmlns:a16="http://schemas.microsoft.com/office/drawing/2014/main" id="{0d3406b4-020d-4b0f-b610-7d06852a2759}"/>
            </a:ext>
          </a:extLst>
        </xdr:cNvPr>
        <xdr:cNvSpPr/>
      </xdr:nvSpPr>
      <xdr:spPr>
        <a:xfrm>
          <a:off x="1828800" y="3200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xdr:nvSpPr>
        <xdr:cNvPr id="22" name="Isosceles Triangle 21">
          <a:extLst>
            <a:ext uri="{FF2B5EF4-FFF2-40B4-BE49-F238E27FC236}">
              <a16:creationId xmlns:a16="http://schemas.microsoft.com/office/drawing/2014/main" id="{874a73a4-b02e-457a-afa4-5edcbd87fc28}"/>
            </a:ext>
          </a:extLst>
        </xdr:cNvPr>
        <xdr:cNvSpPr/>
      </xdr:nvSpPr>
      <xdr:spPr>
        <a:xfrm>
          <a:off x="10363200" y="3200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xdr:nvSpPr>
        <xdr:cNvPr id="23" name="Isosceles Triangle 22">
          <a:extLst>
            <a:ext uri="{FF2B5EF4-FFF2-40B4-BE49-F238E27FC236}">
              <a16:creationId xmlns:a16="http://schemas.microsoft.com/office/drawing/2014/main" id="{20a384b0-269f-4d53-8045-db6640b22f51}"/>
            </a:ext>
          </a:extLst>
        </xdr:cNvPr>
        <xdr:cNvSpPr/>
      </xdr:nvSpPr>
      <xdr:spPr>
        <a:xfrm>
          <a:off x="3048000" y="48672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xdr:nvSpPr>
        <xdr:cNvPr id="24" name="Isosceles Triangle 23">
          <a:extLst>
            <a:ext uri="{FF2B5EF4-FFF2-40B4-BE49-F238E27FC236}">
              <a16:creationId xmlns:a16="http://schemas.microsoft.com/office/drawing/2014/main" id="{48ed3143-8647-4c63-be2a-6761a253f183}"/>
            </a:ext>
          </a:extLst>
        </xdr:cNvPr>
        <xdr:cNvSpPr/>
      </xdr:nvSpPr>
      <xdr:spPr>
        <a:xfrm>
          <a:off x="4267200" y="48672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xdr:nvSpPr>
        <xdr:cNvPr id="25" name="Isosceles Triangle 24">
          <a:extLst>
            <a:ext uri="{FF2B5EF4-FFF2-40B4-BE49-F238E27FC236}">
              <a16:creationId xmlns:a16="http://schemas.microsoft.com/office/drawing/2014/main" id="{32279952-bc36-4344-95e0-a91bd4cb1938}"/>
            </a:ext>
          </a:extLst>
        </xdr:cNvPr>
        <xdr:cNvSpPr/>
      </xdr:nvSpPr>
      <xdr:spPr>
        <a:xfrm>
          <a:off x="5486400" y="4876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xdr:nvSpPr>
        <xdr:cNvPr id="26" name="Isosceles Triangle 25">
          <a:extLst>
            <a:ext uri="{FF2B5EF4-FFF2-40B4-BE49-F238E27FC236}">
              <a16:creationId xmlns:a16="http://schemas.microsoft.com/office/drawing/2014/main" id="{e78e5fc6-a708-460e-8d00-e0074d4ed62a}"/>
            </a:ext>
          </a:extLst>
        </xdr:cNvPr>
        <xdr:cNvSpPr/>
      </xdr:nvSpPr>
      <xdr:spPr>
        <a:xfrm>
          <a:off x="6705600" y="48672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xdr:nvSpPr>
        <xdr:cNvPr id="27" name="Isosceles Triangle 26">
          <a:extLst>
            <a:ext uri="{FF2B5EF4-FFF2-40B4-BE49-F238E27FC236}">
              <a16:creationId xmlns:a16="http://schemas.microsoft.com/office/drawing/2014/main" id="{d0c6f5a1-03de-4925-a203-516729bc6b9f}"/>
            </a:ext>
          </a:extLst>
        </xdr:cNvPr>
        <xdr:cNvSpPr/>
      </xdr:nvSpPr>
      <xdr:spPr>
        <a:xfrm>
          <a:off x="7924800" y="48672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xdr:nvSpPr>
        <xdr:cNvPr id="28" name="Isosceles Triangle 27">
          <a:extLst>
            <a:ext uri="{FF2B5EF4-FFF2-40B4-BE49-F238E27FC236}">
              <a16:creationId xmlns:a16="http://schemas.microsoft.com/office/drawing/2014/main" id="{6f0d111f-5485-4cbb-8a1e-c6690641e373}"/>
            </a:ext>
          </a:extLst>
        </xdr:cNvPr>
        <xdr:cNvSpPr/>
      </xdr:nvSpPr>
      <xdr:spPr>
        <a:xfrm>
          <a:off x="9144000" y="48672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xdr:nvSpPr>
        <xdr:cNvPr id="29" name="Isosceles Triangle 28">
          <a:extLst>
            <a:ext uri="{FF2B5EF4-FFF2-40B4-BE49-F238E27FC236}">
              <a16:creationId xmlns:a16="http://schemas.microsoft.com/office/drawing/2014/main" id="{0bea877a-fc50-45e8-91cf-6088394db209}"/>
            </a:ext>
          </a:extLst>
        </xdr:cNvPr>
        <xdr:cNvSpPr/>
      </xdr:nvSpPr>
      <xdr:spPr>
        <a:xfrm>
          <a:off x="11582400" y="48672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xdr:nvSpPr>
        <xdr:cNvPr id="30" name="Isosceles Triangle 29">
          <a:extLst>
            <a:ext uri="{FF2B5EF4-FFF2-40B4-BE49-F238E27FC236}">
              <a16:creationId xmlns:a16="http://schemas.microsoft.com/office/drawing/2014/main" id="{9beb16c7-cd8f-41e4-be68-f316483dbea9}"/>
            </a:ext>
          </a:extLst>
        </xdr:cNvPr>
        <xdr:cNvSpPr/>
      </xdr:nvSpPr>
      <xdr:spPr>
        <a:xfrm>
          <a:off x="1828800" y="48672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xdr:nvSpPr>
        <xdr:cNvPr id="31" name="Isosceles Triangle 30">
          <a:extLst>
            <a:ext uri="{FF2B5EF4-FFF2-40B4-BE49-F238E27FC236}">
              <a16:creationId xmlns:a16="http://schemas.microsoft.com/office/drawing/2014/main" id="{a9f0d69d-95c9-4a61-b8b3-6d3c0a6dd2c9}"/>
            </a:ext>
          </a:extLst>
        </xdr:cNvPr>
        <xdr:cNvSpPr/>
      </xdr:nvSpPr>
      <xdr:spPr>
        <a:xfrm>
          <a:off x="609600" y="48672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xdr:nvSpPr>
        <xdr:cNvPr id="32" name="Isosceles Triangle 31">
          <a:extLst>
            <a:ext uri="{FF2B5EF4-FFF2-40B4-BE49-F238E27FC236}">
              <a16:creationId xmlns:a16="http://schemas.microsoft.com/office/drawing/2014/main" id="{41e33e80-cf4e-4e19-b754-542c5da4b17b}"/>
            </a:ext>
          </a:extLst>
        </xdr:cNvPr>
        <xdr:cNvSpPr/>
      </xdr:nvSpPr>
      <xdr:spPr>
        <a:xfrm>
          <a:off x="10363200" y="48672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xdr:nvSpPr>
        <xdr:cNvPr id="33" name="Isosceles Triangle 32">
          <a:extLst>
            <a:ext uri="{FF2B5EF4-FFF2-40B4-BE49-F238E27FC236}">
              <a16:creationId xmlns:a16="http://schemas.microsoft.com/office/drawing/2014/main" id="{a775c6d9-7e53-4575-8584-5f4ac1018cbd}"/>
            </a:ext>
          </a:extLst>
        </xdr:cNvPr>
        <xdr:cNvSpPr/>
      </xdr:nvSpPr>
      <xdr:spPr>
        <a:xfrm>
          <a:off x="3076575" y="6553200"/>
          <a:ext cx="609600"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xdr:nvSpPr>
        <xdr:cNvPr id="34" name="Isosceles Triangle 33">
          <a:extLst>
            <a:ext uri="{FF2B5EF4-FFF2-40B4-BE49-F238E27FC236}">
              <a16:creationId xmlns:a16="http://schemas.microsoft.com/office/drawing/2014/main" id="{83b30a5a-f1c2-49d7-8a37-e0fb6d3036ca}"/>
            </a:ext>
          </a:extLst>
        </xdr:cNvPr>
        <xdr:cNvSpPr/>
      </xdr:nvSpPr>
      <xdr:spPr>
        <a:xfrm>
          <a:off x="4267200" y="6534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xdr:nvSpPr>
        <xdr:cNvPr id="35" name="Isosceles Triangle 34">
          <a:extLst>
            <a:ext uri="{FF2B5EF4-FFF2-40B4-BE49-F238E27FC236}">
              <a16:creationId xmlns:a16="http://schemas.microsoft.com/office/drawing/2014/main" id="{c9f17b5b-9ada-44b7-8b2c-d5a16f409a77}"/>
            </a:ext>
          </a:extLst>
        </xdr:cNvPr>
        <xdr:cNvSpPr/>
      </xdr:nvSpPr>
      <xdr:spPr>
        <a:xfrm>
          <a:off x="5486400" y="6543675"/>
          <a:ext cx="609600" cy="27622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xdr:nvSpPr>
        <xdr:cNvPr id="36" name="Isosceles Triangle 35">
          <a:extLst>
            <a:ext uri="{FF2B5EF4-FFF2-40B4-BE49-F238E27FC236}">
              <a16:creationId xmlns:a16="http://schemas.microsoft.com/office/drawing/2014/main" id="{95f03549-be37-41d4-aa7d-7322d278f993}"/>
            </a:ext>
          </a:extLst>
        </xdr:cNvPr>
        <xdr:cNvSpPr/>
      </xdr:nvSpPr>
      <xdr:spPr>
        <a:xfrm>
          <a:off x="6715125" y="6534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xdr:nvSpPr>
        <xdr:cNvPr id="37" name="Isosceles Triangle 36">
          <a:extLst>
            <a:ext uri="{FF2B5EF4-FFF2-40B4-BE49-F238E27FC236}">
              <a16:creationId xmlns:a16="http://schemas.microsoft.com/office/drawing/2014/main" id="{a7eb161b-75fc-4626-bb75-04ae876cda79}"/>
            </a:ext>
          </a:extLst>
        </xdr:cNvPr>
        <xdr:cNvSpPr/>
      </xdr:nvSpPr>
      <xdr:spPr>
        <a:xfrm>
          <a:off x="7924800" y="6534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xdr:nvSpPr>
        <xdr:cNvPr id="38" name="Isosceles Triangle 37">
          <a:extLst>
            <a:ext uri="{FF2B5EF4-FFF2-40B4-BE49-F238E27FC236}">
              <a16:creationId xmlns:a16="http://schemas.microsoft.com/office/drawing/2014/main" id="{0a481f6f-aaff-4360-8062-2484ea6c9326}"/>
            </a:ext>
          </a:extLst>
        </xdr:cNvPr>
        <xdr:cNvSpPr/>
      </xdr:nvSpPr>
      <xdr:spPr>
        <a:xfrm>
          <a:off x="10363200" y="6534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xdr:nvSpPr>
        <xdr:cNvPr id="39" name="Isosceles Triangle 38">
          <a:extLst>
            <a:ext uri="{FF2B5EF4-FFF2-40B4-BE49-F238E27FC236}">
              <a16:creationId xmlns:a16="http://schemas.microsoft.com/office/drawing/2014/main" id="{b8bdf746-12aa-4d6c-816f-1526bc44fe9d}"/>
            </a:ext>
          </a:extLst>
        </xdr:cNvPr>
        <xdr:cNvSpPr/>
      </xdr:nvSpPr>
      <xdr:spPr>
        <a:xfrm>
          <a:off x="609600" y="6534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xdr:nvSpPr>
        <xdr:cNvPr id="40" name="Isosceles Triangle 39">
          <a:extLst>
            <a:ext uri="{FF2B5EF4-FFF2-40B4-BE49-F238E27FC236}">
              <a16:creationId xmlns:a16="http://schemas.microsoft.com/office/drawing/2014/main" id="{f4e355a0-c3bd-41ab-adf1-f4308b5ecaca}"/>
            </a:ext>
          </a:extLst>
        </xdr:cNvPr>
        <xdr:cNvSpPr/>
      </xdr:nvSpPr>
      <xdr:spPr>
        <a:xfrm>
          <a:off x="1828800" y="6534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xdr:nvSpPr>
        <xdr:cNvPr id="41" name="Isosceles Triangle 40">
          <a:extLst>
            <a:ext uri="{FF2B5EF4-FFF2-40B4-BE49-F238E27FC236}">
              <a16:creationId xmlns:a16="http://schemas.microsoft.com/office/drawing/2014/main" id="{80d3417b-bca6-4b11-b7ce-b6a2b058fa53}"/>
            </a:ext>
          </a:extLst>
        </xdr:cNvPr>
        <xdr:cNvSpPr/>
      </xdr:nvSpPr>
      <xdr:spPr>
        <a:xfrm>
          <a:off x="609600" y="6534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xdr:nvSpPr>
        <xdr:cNvPr id="42" name="Isosceles Triangle 41">
          <a:extLst>
            <a:ext uri="{FF2B5EF4-FFF2-40B4-BE49-F238E27FC236}">
              <a16:creationId xmlns:a16="http://schemas.microsoft.com/office/drawing/2014/main" id="{602bfdff-d291-4259-8e4c-babda13b5828}"/>
            </a:ext>
          </a:extLst>
        </xdr:cNvPr>
        <xdr:cNvSpPr/>
      </xdr:nvSpPr>
      <xdr:spPr>
        <a:xfrm>
          <a:off x="9144000" y="6534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xdr:nvSpPr>
        <xdr:cNvPr id="43" name="Isosceles Triangle 42">
          <a:extLst>
            <a:ext uri="{FF2B5EF4-FFF2-40B4-BE49-F238E27FC236}">
              <a16:creationId xmlns:a16="http://schemas.microsoft.com/office/drawing/2014/main" id="{8f973e63-58d8-4dcf-afcb-1298d22c549e}"/>
            </a:ext>
          </a:extLst>
        </xdr:cNvPr>
        <xdr:cNvSpPr/>
      </xdr:nvSpPr>
      <xdr:spPr>
        <a:xfrm>
          <a:off x="609600" y="8020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xdr:nvSpPr>
        <xdr:cNvPr id="44" name="Isosceles Triangle 43">
          <a:extLst>
            <a:ext uri="{FF2B5EF4-FFF2-40B4-BE49-F238E27FC236}">
              <a16:creationId xmlns:a16="http://schemas.microsoft.com/office/drawing/2014/main" id="{2861734f-50b5-4816-9af7-ea1bd5575140}"/>
            </a:ext>
          </a:extLst>
        </xdr:cNvPr>
        <xdr:cNvSpPr/>
      </xdr:nvSpPr>
      <xdr:spPr>
        <a:xfrm>
          <a:off x="1828800" y="8020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xdr:nvSpPr>
        <xdr:cNvPr id="45" name="Isosceles Triangle 44">
          <a:extLst>
            <a:ext uri="{FF2B5EF4-FFF2-40B4-BE49-F238E27FC236}">
              <a16:creationId xmlns:a16="http://schemas.microsoft.com/office/drawing/2014/main" id="{9fdf0d8c-73ff-41e5-8fa2-5efab846a3a0}"/>
            </a:ext>
          </a:extLst>
        </xdr:cNvPr>
        <xdr:cNvSpPr/>
      </xdr:nvSpPr>
      <xdr:spPr>
        <a:xfrm>
          <a:off x="3048000" y="8020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xdr:nvSpPr>
        <xdr:cNvPr id="46" name="Isosceles Triangle 45">
          <a:extLst>
            <a:ext uri="{FF2B5EF4-FFF2-40B4-BE49-F238E27FC236}">
              <a16:creationId xmlns:a16="http://schemas.microsoft.com/office/drawing/2014/main" id="{472321d2-0c27-44b2-a0d8-d3402659e286}"/>
            </a:ext>
          </a:extLst>
        </xdr:cNvPr>
        <xdr:cNvSpPr/>
      </xdr:nvSpPr>
      <xdr:spPr>
        <a:xfrm>
          <a:off x="4267200" y="8020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xdr:nvSpPr>
        <xdr:cNvPr id="47" name="Isosceles Triangle 46">
          <a:extLst>
            <a:ext uri="{FF2B5EF4-FFF2-40B4-BE49-F238E27FC236}">
              <a16:creationId xmlns:a16="http://schemas.microsoft.com/office/drawing/2014/main" id="{7e361176-51c6-45ad-9e2b-6184184ef4b3}"/>
            </a:ext>
          </a:extLst>
        </xdr:cNvPr>
        <xdr:cNvSpPr/>
      </xdr:nvSpPr>
      <xdr:spPr>
        <a:xfrm>
          <a:off x="5486400" y="8020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xdr:nvSpPr>
        <xdr:cNvPr id="48" name="Isosceles Triangle 47">
          <a:extLst>
            <a:ext uri="{FF2B5EF4-FFF2-40B4-BE49-F238E27FC236}">
              <a16:creationId xmlns:a16="http://schemas.microsoft.com/office/drawing/2014/main" id="{c9147155-64a1-46a9-8ca0-ae6c27ed9c0a}"/>
            </a:ext>
          </a:extLst>
        </xdr:cNvPr>
        <xdr:cNvSpPr/>
      </xdr:nvSpPr>
      <xdr:spPr>
        <a:xfrm>
          <a:off x="6705600" y="8020050"/>
          <a:ext cx="609600" cy="3048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xdr:nvSpPr>
        <xdr:cNvPr id="49" name="Isosceles Triangle 48">
          <a:extLst>
            <a:ext uri="{FF2B5EF4-FFF2-40B4-BE49-F238E27FC236}">
              <a16:creationId xmlns:a16="http://schemas.microsoft.com/office/drawing/2014/main" id="{6b6a1336-f396-4246-b2e7-68328d693ed9}"/>
            </a:ext>
          </a:extLst>
        </xdr:cNvPr>
        <xdr:cNvSpPr/>
      </xdr:nvSpPr>
      <xdr:spPr>
        <a:xfrm>
          <a:off x="7924800" y="8020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xdr:nvSpPr>
        <xdr:cNvPr id="50" name="Isosceles Triangle 49">
          <a:extLst>
            <a:ext uri="{FF2B5EF4-FFF2-40B4-BE49-F238E27FC236}">
              <a16:creationId xmlns:a16="http://schemas.microsoft.com/office/drawing/2014/main" id="{4c2be77d-1e5b-4607-b2b0-7c75042f3f58}"/>
            </a:ext>
          </a:extLst>
        </xdr:cNvPr>
        <xdr:cNvSpPr/>
      </xdr:nvSpPr>
      <xdr:spPr>
        <a:xfrm>
          <a:off x="9144000" y="8020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xdr:nvSpPr>
        <xdr:cNvPr id="51" name="Isosceles Triangle 50">
          <a:extLst>
            <a:ext uri="{FF2B5EF4-FFF2-40B4-BE49-F238E27FC236}">
              <a16:creationId xmlns:a16="http://schemas.microsoft.com/office/drawing/2014/main" id="{75f853ac-0b5f-4504-a249-c469f63ccbde}"/>
            </a:ext>
          </a:extLst>
        </xdr:cNvPr>
        <xdr:cNvSpPr/>
      </xdr:nvSpPr>
      <xdr:spPr>
        <a:xfrm>
          <a:off x="11582400" y="6534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xdr:nvSpPr>
        <xdr:cNvPr id="52" name="Isosceles Triangle 51">
          <a:extLst>
            <a:ext uri="{FF2B5EF4-FFF2-40B4-BE49-F238E27FC236}">
              <a16:creationId xmlns:a16="http://schemas.microsoft.com/office/drawing/2014/main" id="{dd916d3b-d983-45fb-a942-ab6aa317772c}"/>
            </a:ext>
          </a:extLst>
        </xdr:cNvPr>
        <xdr:cNvSpPr/>
      </xdr:nvSpPr>
      <xdr:spPr>
        <a:xfrm>
          <a:off x="7924800" y="8020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xdr:nvSpPr>
        <xdr:cNvPr id="53" name="Isosceles Triangle 52">
          <a:extLst>
            <a:ext uri="{FF2B5EF4-FFF2-40B4-BE49-F238E27FC236}">
              <a16:creationId xmlns:a16="http://schemas.microsoft.com/office/drawing/2014/main" id="{43ff0dbf-5832-4597-968e-f20451023d14}"/>
            </a:ext>
          </a:extLst>
        </xdr:cNvPr>
        <xdr:cNvSpPr/>
      </xdr:nvSpPr>
      <xdr:spPr>
        <a:xfrm>
          <a:off x="9144000" y="8020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xdr:nvSpPr>
        <xdr:cNvPr id="54" name="Isosceles Triangle 53">
          <a:extLst>
            <a:ext uri="{FF2B5EF4-FFF2-40B4-BE49-F238E27FC236}">
              <a16:creationId xmlns:a16="http://schemas.microsoft.com/office/drawing/2014/main" id="{abf2124a-34d4-4deb-ac13-abb28532a8e6}"/>
            </a:ext>
          </a:extLst>
        </xdr:cNvPr>
        <xdr:cNvSpPr/>
      </xdr:nvSpPr>
      <xdr:spPr>
        <a:xfrm>
          <a:off x="11582400" y="109918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xdr:nvSpPr>
        <xdr:cNvPr id="55" name="Isosceles Triangle 54">
          <a:extLst>
            <a:ext uri="{FF2B5EF4-FFF2-40B4-BE49-F238E27FC236}">
              <a16:creationId xmlns:a16="http://schemas.microsoft.com/office/drawing/2014/main" id="{dae7fd12-7cc4-4c08-9b31-c17916b24bc1}"/>
            </a:ext>
          </a:extLst>
        </xdr:cNvPr>
        <xdr:cNvSpPr/>
      </xdr:nvSpPr>
      <xdr:spPr>
        <a:xfrm>
          <a:off x="10363200" y="109918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xdr:nvSpPr>
        <xdr:cNvPr id="56" name="Isosceles Triangle 55">
          <a:extLst>
            <a:ext uri="{FF2B5EF4-FFF2-40B4-BE49-F238E27FC236}">
              <a16:creationId xmlns:a16="http://schemas.microsoft.com/office/drawing/2014/main" id="{1ba84884-c49c-434b-83af-c39f125aa85b}"/>
            </a:ext>
          </a:extLst>
        </xdr:cNvPr>
        <xdr:cNvSpPr/>
      </xdr:nvSpPr>
      <xdr:spPr>
        <a:xfrm>
          <a:off x="9144000" y="109918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43025" y="8362950"/>
          <a:ext cx="266700" cy="3714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162675" y="8324850"/>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8648700" y="8353425"/>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115675" y="11220450"/>
          <a:ext cx="266700" cy="3619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r:embed="rId1">
          <a:extLst>
            <a:ext uri="{28A0092B-C50C-407E-A947-70E740481C1C}">
              <a14:useLocalDpi xmlns:a14="http://schemas.microsoft.com/office/drawing/2010/main"/>
            </a:ext>
          </a:extLst>
        </a:blip>
        <a:stretch>
          <a:fillRect/>
        </a:stretch>
      </xdr:blipFill>
      <xdr:spPr>
        <a:xfrm rot="2805195">
          <a:off x="9963150" y="11420475"/>
          <a:ext cx="571500"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r:embed="rId1">
          <a:extLst>
            <a:ext uri="{28A0092B-C50C-407E-A947-70E740481C1C}">
              <a14:useLocalDpi xmlns:a14="http://schemas.microsoft.com/office/drawing/2010/main"/>
            </a:ext>
          </a:extLst>
        </a:blip>
        <a:stretch>
          <a:fillRect/>
        </a:stretch>
      </xdr:blipFill>
      <xdr:spPr>
        <a:xfrm rot="2805195">
          <a:off x="3686175" y="8439150"/>
          <a:ext cx="495300"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xdr:nvSpPr>
        <xdr:cNvPr id="63" name="Flowchart: Magnetic Disk 62">
          <a:extLst>
            <a:ext uri="{FF2B5EF4-FFF2-40B4-BE49-F238E27FC236}">
              <a16:creationId xmlns:a16="http://schemas.microsoft.com/office/drawing/2014/main" id="{69832f65-c924-4bbc-8ac5-210af924c84f}"/>
            </a:ext>
          </a:extLst>
        </xdr:cNvPr>
        <xdr:cNvSpPr/>
      </xdr:nvSpPr>
      <xdr:spPr>
        <a:xfrm>
          <a:off x="1333500" y="834390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xdr:nvSpPr>
        <xdr:cNvPr id="64" name="Flowchart: Magnetic Disk 63">
          <a:extLst>
            <a:ext uri="{FF2B5EF4-FFF2-40B4-BE49-F238E27FC236}">
              <a16:creationId xmlns:a16="http://schemas.microsoft.com/office/drawing/2014/main" id="{dd7b1f6b-f0f5-4898-ac1c-19be88a08c8c}"/>
            </a:ext>
          </a:extLst>
        </xdr:cNvPr>
        <xdr:cNvSpPr/>
      </xdr:nvSpPr>
      <xdr:spPr>
        <a:xfrm>
          <a:off x="7629525" y="85153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xdr:nvSpPr>
        <xdr:cNvPr id="65" name="Flowchart: Magnetic Disk 64">
          <a:extLst>
            <a:ext uri="{FF2B5EF4-FFF2-40B4-BE49-F238E27FC236}">
              <a16:creationId xmlns:a16="http://schemas.microsoft.com/office/drawing/2014/main" id="{e8c44ff7-46c9-41fd-ac32-c2dada89ff82}"/>
            </a:ext>
          </a:extLst>
        </xdr:cNvPr>
        <xdr:cNvSpPr/>
      </xdr:nvSpPr>
      <xdr:spPr>
        <a:xfrm>
          <a:off x="8858250" y="85153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r>
            <a:rPr lang="en-IN" sz="1100" kern="1200">
              <a:solidFill>
                <a:schemeClr val="tx1"/>
              </a:solidFill>
            </a:rPr>
            <a:t>3</a:t>
          </a:r>
        </a:p>
      </xdr:txBody>
    </xdr:sp>
    <xdr:clientData/>
  </xdr:twoCellAnchor>
  <xdr:twoCellAnchor>
    <xdr:from>
      <xdr:col>2</xdr:col>
      <xdr:colOff>259184</xdr:colOff>
      <xdr:row>46</xdr:row>
      <xdr:rowOff>58316</xdr:rowOff>
    </xdr:from>
    <xdr:to>
      <xdr:col>2</xdr:col>
      <xdr:colOff>473010</xdr:colOff>
      <xdr:row>48</xdr:row>
      <xdr:rowOff>6479</xdr:rowOff>
    </xdr:to>
    <xdr:sp>
      <xdr:nvSpPr>
        <xdr:cNvPr id="66" name="Flowchart: Predefined Process 65">
          <a:extLst>
            <a:ext uri="{FF2B5EF4-FFF2-40B4-BE49-F238E27FC236}">
              <a16:creationId xmlns:a16="http://schemas.microsoft.com/office/drawing/2014/main" id="{0864850b-ee9b-4f28-a7c0-0911c09b88e0}"/>
            </a:ext>
          </a:extLst>
        </xdr:cNvPr>
        <xdr:cNvSpPr/>
      </xdr:nvSpPr>
      <xdr:spPr>
        <a:xfrm>
          <a:off x="1476375" y="85629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210300" y="8410575"/>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xdr:nvSpPr>
        <xdr:cNvPr id="68" name="Flowchart: Predefined Process 67">
          <a:extLst>
            <a:ext uri="{FF2B5EF4-FFF2-40B4-BE49-F238E27FC236}">
              <a16:creationId xmlns:a16="http://schemas.microsoft.com/office/drawing/2014/main" id="{4e530751-65e7-4d33-8f78-a4bbc6ede1bc}"/>
            </a:ext>
          </a:extLst>
        </xdr:cNvPr>
        <xdr:cNvSpPr/>
      </xdr:nvSpPr>
      <xdr:spPr>
        <a:xfrm>
          <a:off x="7381875" y="8401050"/>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9791700" y="11220450"/>
          <a:ext cx="266700" cy="3619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9839325" y="11315700"/>
          <a:ext cx="266700" cy="3524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xdr:nvSpPr>
        <xdr:cNvPr id="71" name="Flowchart: Decision 70">
          <a:extLst>
            <a:ext uri="{FF2B5EF4-FFF2-40B4-BE49-F238E27FC236}">
              <a16:creationId xmlns:a16="http://schemas.microsoft.com/office/drawing/2014/main" id="{7735b8b7-95bd-46b5-8515-2bce3f3f35c3}"/>
            </a:ext>
          </a:extLst>
        </xdr:cNvPr>
        <xdr:cNvSpPr/>
      </xdr:nvSpPr>
      <xdr:spPr>
        <a:xfrm>
          <a:off x="1285875" y="87439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xdr:nvSpPr>
        <xdr:cNvPr id="72" name="Isosceles Triangle 71">
          <a:extLst>
            <a:ext uri="{FF2B5EF4-FFF2-40B4-BE49-F238E27FC236}">
              <a16:creationId xmlns:a16="http://schemas.microsoft.com/office/drawing/2014/main" id="{c4870f94-1a6b-4dcb-a025-24081b15bf5d}"/>
            </a:ext>
          </a:extLst>
        </xdr:cNvPr>
        <xdr:cNvSpPr/>
      </xdr:nvSpPr>
      <xdr:spPr>
        <a:xfrm>
          <a:off x="3048000" y="124777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xdr:nvSpPr>
        <xdr:cNvPr id="73" name="Isosceles Triangle 72">
          <a:extLst>
            <a:ext uri="{FF2B5EF4-FFF2-40B4-BE49-F238E27FC236}">
              <a16:creationId xmlns:a16="http://schemas.microsoft.com/office/drawing/2014/main" id="{8a1c974b-ffc5-499e-b569-8850ce847208}"/>
            </a:ext>
          </a:extLst>
        </xdr:cNvPr>
        <xdr:cNvSpPr/>
      </xdr:nvSpPr>
      <xdr:spPr>
        <a:xfrm>
          <a:off x="4267200" y="124777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xdr:nvSpPr>
        <xdr:cNvPr id="74" name="Isosceles Triangle 73">
          <a:extLst>
            <a:ext uri="{FF2B5EF4-FFF2-40B4-BE49-F238E27FC236}">
              <a16:creationId xmlns:a16="http://schemas.microsoft.com/office/drawing/2014/main" id="{5a25eaa7-c68d-4015-92bc-347aa81625fc}"/>
            </a:ext>
          </a:extLst>
        </xdr:cNvPr>
        <xdr:cNvSpPr/>
      </xdr:nvSpPr>
      <xdr:spPr>
        <a:xfrm>
          <a:off x="5486400" y="124777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xdr:nvSpPr>
        <xdr:cNvPr id="75" name="Isosceles Triangle 74">
          <a:extLst>
            <a:ext uri="{FF2B5EF4-FFF2-40B4-BE49-F238E27FC236}">
              <a16:creationId xmlns:a16="http://schemas.microsoft.com/office/drawing/2014/main" id="{930cc1c7-930e-434e-ba6f-d1bf3b1d7608}"/>
            </a:ext>
          </a:extLst>
        </xdr:cNvPr>
        <xdr:cNvSpPr/>
      </xdr:nvSpPr>
      <xdr:spPr>
        <a:xfrm>
          <a:off x="7924800" y="124777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xdr:nvSpPr>
        <xdr:cNvPr id="76" name="Isosceles Triangle 75">
          <a:extLst>
            <a:ext uri="{FF2B5EF4-FFF2-40B4-BE49-F238E27FC236}">
              <a16:creationId xmlns:a16="http://schemas.microsoft.com/office/drawing/2014/main" id="{98c27aa5-c71e-47cd-aa14-32cfb38b2561}"/>
            </a:ext>
          </a:extLst>
        </xdr:cNvPr>
        <xdr:cNvSpPr/>
      </xdr:nvSpPr>
      <xdr:spPr>
        <a:xfrm>
          <a:off x="9144000" y="124777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xdr:nvSpPr>
        <xdr:cNvPr id="77" name="Isosceles Triangle 76">
          <a:extLst>
            <a:ext uri="{FF2B5EF4-FFF2-40B4-BE49-F238E27FC236}">
              <a16:creationId xmlns:a16="http://schemas.microsoft.com/office/drawing/2014/main" id="{8b104dae-8345-4493-9709-adcbc1042683}"/>
            </a:ext>
          </a:extLst>
        </xdr:cNvPr>
        <xdr:cNvSpPr/>
      </xdr:nvSpPr>
      <xdr:spPr>
        <a:xfrm>
          <a:off x="11582400" y="124777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xdr:nvSpPr>
        <xdr:cNvPr id="78" name="Isosceles Triangle 77">
          <a:extLst>
            <a:ext uri="{FF2B5EF4-FFF2-40B4-BE49-F238E27FC236}">
              <a16:creationId xmlns:a16="http://schemas.microsoft.com/office/drawing/2014/main" id="{d97c01ee-2a9f-4b6c-8e62-8e73bfd04311}"/>
            </a:ext>
          </a:extLst>
        </xdr:cNvPr>
        <xdr:cNvSpPr/>
      </xdr:nvSpPr>
      <xdr:spPr>
        <a:xfrm>
          <a:off x="1828800" y="124777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xdr:nvSpPr>
        <xdr:cNvPr id="79" name="Isosceles Triangle 78">
          <a:extLst>
            <a:ext uri="{FF2B5EF4-FFF2-40B4-BE49-F238E27FC236}">
              <a16:creationId xmlns:a16="http://schemas.microsoft.com/office/drawing/2014/main" id="{8a445c5d-9e9a-4773-968e-d36ef95fd539}"/>
            </a:ext>
          </a:extLst>
        </xdr:cNvPr>
        <xdr:cNvSpPr/>
      </xdr:nvSpPr>
      <xdr:spPr>
        <a:xfrm>
          <a:off x="609600" y="124777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xdr:nvSpPr>
        <xdr:cNvPr id="80" name="Isosceles Triangle 79">
          <a:extLst>
            <a:ext uri="{FF2B5EF4-FFF2-40B4-BE49-F238E27FC236}">
              <a16:creationId xmlns:a16="http://schemas.microsoft.com/office/drawing/2014/main" id="{baae9941-9128-4e27-8b6a-13d71b91b31d}"/>
            </a:ext>
          </a:extLst>
        </xdr:cNvPr>
        <xdr:cNvSpPr/>
      </xdr:nvSpPr>
      <xdr:spPr>
        <a:xfrm>
          <a:off x="10363200" y="124777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xdr:nvSpPr>
        <xdr:cNvPr id="81" name="Isosceles Triangle 80">
          <a:extLst>
            <a:ext uri="{FF2B5EF4-FFF2-40B4-BE49-F238E27FC236}">
              <a16:creationId xmlns:a16="http://schemas.microsoft.com/office/drawing/2014/main" id="{040c4e20-09d6-48c7-a93b-0ed6324b6a2c}"/>
            </a:ext>
          </a:extLst>
        </xdr:cNvPr>
        <xdr:cNvSpPr/>
      </xdr:nvSpPr>
      <xdr:spPr>
        <a:xfrm>
          <a:off x="4267200" y="139636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xdr:nvSpPr>
        <xdr:cNvPr id="82" name="Isosceles Triangle 81">
          <a:extLst>
            <a:ext uri="{FF2B5EF4-FFF2-40B4-BE49-F238E27FC236}">
              <a16:creationId xmlns:a16="http://schemas.microsoft.com/office/drawing/2014/main" id="{a450fd80-ece6-49d8-8dc3-76b14b103f2b}"/>
            </a:ext>
          </a:extLst>
        </xdr:cNvPr>
        <xdr:cNvSpPr/>
      </xdr:nvSpPr>
      <xdr:spPr>
        <a:xfrm>
          <a:off x="5486400" y="139636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xdr:nvSpPr>
        <xdr:cNvPr id="83" name="Isosceles Triangle 82">
          <a:extLst>
            <a:ext uri="{FF2B5EF4-FFF2-40B4-BE49-F238E27FC236}">
              <a16:creationId xmlns:a16="http://schemas.microsoft.com/office/drawing/2014/main" id="{3ac43e44-3c31-4015-96df-78408f0011fa}"/>
            </a:ext>
          </a:extLst>
        </xdr:cNvPr>
        <xdr:cNvSpPr/>
      </xdr:nvSpPr>
      <xdr:spPr>
        <a:xfrm>
          <a:off x="6705600" y="139636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xdr:nvSpPr>
        <xdr:cNvPr id="84" name="Isosceles Triangle 83">
          <a:extLst>
            <a:ext uri="{FF2B5EF4-FFF2-40B4-BE49-F238E27FC236}">
              <a16:creationId xmlns:a16="http://schemas.microsoft.com/office/drawing/2014/main" id="{35eda288-3382-4e72-9357-0f2284ea12f9}"/>
            </a:ext>
          </a:extLst>
        </xdr:cNvPr>
        <xdr:cNvSpPr/>
      </xdr:nvSpPr>
      <xdr:spPr>
        <a:xfrm>
          <a:off x="7924800" y="139636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xdr:nvSpPr>
        <xdr:cNvPr id="85" name="Isosceles Triangle 84">
          <a:extLst>
            <a:ext uri="{FF2B5EF4-FFF2-40B4-BE49-F238E27FC236}">
              <a16:creationId xmlns:a16="http://schemas.microsoft.com/office/drawing/2014/main" id="{0c0c4c8b-81b3-4cdd-8779-3faacfc6927e}"/>
            </a:ext>
          </a:extLst>
        </xdr:cNvPr>
        <xdr:cNvSpPr/>
      </xdr:nvSpPr>
      <xdr:spPr>
        <a:xfrm>
          <a:off x="9144000" y="139636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xdr:nvSpPr>
        <xdr:cNvPr id="86" name="Isosceles Triangle 85">
          <a:extLst>
            <a:ext uri="{FF2B5EF4-FFF2-40B4-BE49-F238E27FC236}">
              <a16:creationId xmlns:a16="http://schemas.microsoft.com/office/drawing/2014/main" id="{604c9709-734f-4d76-923f-493dc50f84ab}"/>
            </a:ext>
          </a:extLst>
        </xdr:cNvPr>
        <xdr:cNvSpPr/>
      </xdr:nvSpPr>
      <xdr:spPr>
        <a:xfrm>
          <a:off x="11582400" y="139636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xdr:nvSpPr>
        <xdr:cNvPr id="87" name="Isosceles Triangle 86">
          <a:extLst>
            <a:ext uri="{FF2B5EF4-FFF2-40B4-BE49-F238E27FC236}">
              <a16:creationId xmlns:a16="http://schemas.microsoft.com/office/drawing/2014/main" id="{ded2cd8c-4b31-4c02-afbf-16f2e228f55e}"/>
            </a:ext>
          </a:extLst>
        </xdr:cNvPr>
        <xdr:cNvSpPr/>
      </xdr:nvSpPr>
      <xdr:spPr>
        <a:xfrm>
          <a:off x="609600" y="154495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xdr:nvSpPr>
        <xdr:cNvPr id="88" name="Isosceles Triangle 87">
          <a:extLst>
            <a:ext uri="{FF2B5EF4-FFF2-40B4-BE49-F238E27FC236}">
              <a16:creationId xmlns:a16="http://schemas.microsoft.com/office/drawing/2014/main" id="{b2709d80-5f3a-445a-9ed1-e8e6e2ac90a4}"/>
            </a:ext>
          </a:extLst>
        </xdr:cNvPr>
        <xdr:cNvSpPr/>
      </xdr:nvSpPr>
      <xdr:spPr>
        <a:xfrm>
          <a:off x="3048000" y="139636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xdr:nvSpPr>
        <xdr:cNvPr id="89" name="Isosceles Triangle 88">
          <a:extLst>
            <a:ext uri="{FF2B5EF4-FFF2-40B4-BE49-F238E27FC236}">
              <a16:creationId xmlns:a16="http://schemas.microsoft.com/office/drawing/2014/main" id="{64922b92-e8cd-43a0-9366-85806d927437}"/>
            </a:ext>
          </a:extLst>
        </xdr:cNvPr>
        <xdr:cNvSpPr/>
      </xdr:nvSpPr>
      <xdr:spPr>
        <a:xfrm>
          <a:off x="1828800" y="139636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xdr:nvSpPr>
        <xdr:cNvPr id="90" name="Isosceles Triangle 89">
          <a:extLst>
            <a:ext uri="{FF2B5EF4-FFF2-40B4-BE49-F238E27FC236}">
              <a16:creationId xmlns:a16="http://schemas.microsoft.com/office/drawing/2014/main" id="{f4975f7b-01c8-47da-85fe-d1bc2b9f3316}"/>
            </a:ext>
          </a:extLst>
        </xdr:cNvPr>
        <xdr:cNvSpPr/>
      </xdr:nvSpPr>
      <xdr:spPr>
        <a:xfrm>
          <a:off x="10363200" y="139636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xdr:nvSpPr>
        <xdr:cNvPr id="91" name="Isosceles Triangle 90">
          <a:extLst>
            <a:ext uri="{FF2B5EF4-FFF2-40B4-BE49-F238E27FC236}">
              <a16:creationId xmlns:a16="http://schemas.microsoft.com/office/drawing/2014/main" id="{0ccdc89c-38a0-48e0-b06e-b0e8459b7474}"/>
            </a:ext>
          </a:extLst>
        </xdr:cNvPr>
        <xdr:cNvSpPr/>
      </xdr:nvSpPr>
      <xdr:spPr>
        <a:xfrm>
          <a:off x="11582400" y="139636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xdr:nvSpPr>
        <xdr:cNvPr id="92" name="Isosceles Triangle 91">
          <a:extLst>
            <a:ext uri="{FF2B5EF4-FFF2-40B4-BE49-F238E27FC236}">
              <a16:creationId xmlns:a16="http://schemas.microsoft.com/office/drawing/2014/main" id="{c172f4a3-7d94-4495-b62a-9f28822386de}"/>
            </a:ext>
          </a:extLst>
        </xdr:cNvPr>
        <xdr:cNvSpPr/>
      </xdr:nvSpPr>
      <xdr:spPr>
        <a:xfrm>
          <a:off x="6715125" y="12496800"/>
          <a:ext cx="609600"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xdr:nvSpPr>
        <xdr:cNvPr id="93" name="Isosceles Triangle 92">
          <a:extLst>
            <a:ext uri="{FF2B5EF4-FFF2-40B4-BE49-F238E27FC236}">
              <a16:creationId xmlns:a16="http://schemas.microsoft.com/office/drawing/2014/main" id="{4289d8d2-2c44-4559-85d2-b4d7bff79c57}"/>
            </a:ext>
          </a:extLst>
        </xdr:cNvPr>
        <xdr:cNvSpPr/>
      </xdr:nvSpPr>
      <xdr:spPr>
        <a:xfrm>
          <a:off x="4267200" y="154495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xdr:nvSpPr>
        <xdr:cNvPr id="94" name="Isosceles Triangle 93">
          <a:extLst>
            <a:ext uri="{FF2B5EF4-FFF2-40B4-BE49-F238E27FC236}">
              <a16:creationId xmlns:a16="http://schemas.microsoft.com/office/drawing/2014/main" id="{b39be1db-b9bc-4cf3-bdf5-d305367d01ff}"/>
            </a:ext>
          </a:extLst>
        </xdr:cNvPr>
        <xdr:cNvSpPr/>
      </xdr:nvSpPr>
      <xdr:spPr>
        <a:xfrm>
          <a:off x="5486400" y="154495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xdr:nvSpPr>
        <xdr:cNvPr id="95" name="Isosceles Triangle 94">
          <a:extLst>
            <a:ext uri="{FF2B5EF4-FFF2-40B4-BE49-F238E27FC236}">
              <a16:creationId xmlns:a16="http://schemas.microsoft.com/office/drawing/2014/main" id="{f3c36ebe-4bd6-4ba4-b552-95e1466b5e39}"/>
            </a:ext>
          </a:extLst>
        </xdr:cNvPr>
        <xdr:cNvSpPr/>
      </xdr:nvSpPr>
      <xdr:spPr>
        <a:xfrm>
          <a:off x="6705600" y="154305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xdr:nvSpPr>
        <xdr:cNvPr id="96" name="Isosceles Triangle 95">
          <a:extLst>
            <a:ext uri="{FF2B5EF4-FFF2-40B4-BE49-F238E27FC236}">
              <a16:creationId xmlns:a16="http://schemas.microsoft.com/office/drawing/2014/main" id="{f18d014f-8d69-4b69-93e6-28187ab0e0a7}"/>
            </a:ext>
          </a:extLst>
        </xdr:cNvPr>
        <xdr:cNvSpPr/>
      </xdr:nvSpPr>
      <xdr:spPr>
        <a:xfrm>
          <a:off x="9144000" y="154495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xdr:nvSpPr>
        <xdr:cNvPr id="97" name="Isosceles Triangle 96">
          <a:extLst>
            <a:ext uri="{FF2B5EF4-FFF2-40B4-BE49-F238E27FC236}">
              <a16:creationId xmlns:a16="http://schemas.microsoft.com/office/drawing/2014/main" id="{34777ad0-ee6c-4070-883f-0b1f60895dc3}"/>
            </a:ext>
          </a:extLst>
        </xdr:cNvPr>
        <xdr:cNvSpPr/>
      </xdr:nvSpPr>
      <xdr:spPr>
        <a:xfrm>
          <a:off x="10363200" y="154495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xdr:nvSpPr>
        <xdr:cNvPr id="98" name="Isosceles Triangle 97">
          <a:extLst>
            <a:ext uri="{FF2B5EF4-FFF2-40B4-BE49-F238E27FC236}">
              <a16:creationId xmlns:a16="http://schemas.microsoft.com/office/drawing/2014/main" id="{236f4af5-450d-4ca1-ab67-6f6dbc2d3149}"/>
            </a:ext>
          </a:extLst>
        </xdr:cNvPr>
        <xdr:cNvSpPr/>
      </xdr:nvSpPr>
      <xdr:spPr>
        <a:xfrm>
          <a:off x="609600" y="169354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xdr:nvSpPr>
        <xdr:cNvPr id="99" name="Isosceles Triangle 98">
          <a:extLst>
            <a:ext uri="{FF2B5EF4-FFF2-40B4-BE49-F238E27FC236}">
              <a16:creationId xmlns:a16="http://schemas.microsoft.com/office/drawing/2014/main" id="{d82eea57-03e2-4c37-be02-9d320bcf4872}"/>
            </a:ext>
          </a:extLst>
        </xdr:cNvPr>
        <xdr:cNvSpPr/>
      </xdr:nvSpPr>
      <xdr:spPr>
        <a:xfrm>
          <a:off x="3048000" y="154495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xdr:nvSpPr>
        <xdr:cNvPr id="100" name="Isosceles Triangle 99">
          <a:extLst>
            <a:ext uri="{FF2B5EF4-FFF2-40B4-BE49-F238E27FC236}">
              <a16:creationId xmlns:a16="http://schemas.microsoft.com/office/drawing/2014/main" id="{3e7eb916-ba06-42a6-9300-820590f7741f}"/>
            </a:ext>
          </a:extLst>
        </xdr:cNvPr>
        <xdr:cNvSpPr/>
      </xdr:nvSpPr>
      <xdr:spPr>
        <a:xfrm>
          <a:off x="1828800" y="154495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xdr:nvSpPr>
        <xdr:cNvPr id="101" name="Isosceles Triangle 100">
          <a:extLst>
            <a:ext uri="{FF2B5EF4-FFF2-40B4-BE49-F238E27FC236}">
              <a16:creationId xmlns:a16="http://schemas.microsoft.com/office/drawing/2014/main" id="{5e70b742-4e4d-47fc-bf52-a194a1cb4fc8}"/>
            </a:ext>
          </a:extLst>
        </xdr:cNvPr>
        <xdr:cNvSpPr/>
      </xdr:nvSpPr>
      <xdr:spPr>
        <a:xfrm>
          <a:off x="11582400" y="154495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xdr:nvSpPr>
        <xdr:cNvPr id="102" name="Isosceles Triangle 101">
          <a:extLst>
            <a:ext uri="{FF2B5EF4-FFF2-40B4-BE49-F238E27FC236}">
              <a16:creationId xmlns:a16="http://schemas.microsoft.com/office/drawing/2014/main" id="{75cbf4e0-e6b1-48b7-abc9-8fc7a820559a}"/>
            </a:ext>
          </a:extLst>
        </xdr:cNvPr>
        <xdr:cNvSpPr/>
      </xdr:nvSpPr>
      <xdr:spPr>
        <a:xfrm>
          <a:off x="4267200" y="169354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xdr:nvSpPr>
        <xdr:cNvPr id="103" name="Isosceles Triangle 102">
          <a:extLst>
            <a:ext uri="{FF2B5EF4-FFF2-40B4-BE49-F238E27FC236}">
              <a16:creationId xmlns:a16="http://schemas.microsoft.com/office/drawing/2014/main" id="{9c98d753-a2bd-40c3-92c7-91d5feecdcd1}"/>
            </a:ext>
          </a:extLst>
        </xdr:cNvPr>
        <xdr:cNvSpPr/>
      </xdr:nvSpPr>
      <xdr:spPr>
        <a:xfrm>
          <a:off x="5486400" y="169354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xdr:nvSpPr>
        <xdr:cNvPr id="104" name="Isosceles Triangle 103">
          <a:extLst>
            <a:ext uri="{FF2B5EF4-FFF2-40B4-BE49-F238E27FC236}">
              <a16:creationId xmlns:a16="http://schemas.microsoft.com/office/drawing/2014/main" id="{c346a80b-4884-4a51-9d7f-ba0d361f4398}"/>
            </a:ext>
          </a:extLst>
        </xdr:cNvPr>
        <xdr:cNvSpPr/>
      </xdr:nvSpPr>
      <xdr:spPr>
        <a:xfrm>
          <a:off x="6705600" y="169354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xdr:nvSpPr>
        <xdr:cNvPr id="105" name="Isosceles Triangle 104">
          <a:extLst>
            <a:ext uri="{FF2B5EF4-FFF2-40B4-BE49-F238E27FC236}">
              <a16:creationId xmlns:a16="http://schemas.microsoft.com/office/drawing/2014/main" id="{b20b064b-c1aa-498c-a60f-fabb2e67edb8}"/>
            </a:ext>
          </a:extLst>
        </xdr:cNvPr>
        <xdr:cNvSpPr/>
      </xdr:nvSpPr>
      <xdr:spPr>
        <a:xfrm>
          <a:off x="7924800" y="169354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xdr:nvSpPr>
        <xdr:cNvPr id="106" name="Isosceles Triangle 105">
          <a:extLst>
            <a:ext uri="{FF2B5EF4-FFF2-40B4-BE49-F238E27FC236}">
              <a16:creationId xmlns:a16="http://schemas.microsoft.com/office/drawing/2014/main" id="{53f73a36-2805-4a2d-8e86-5b914c69e367}"/>
            </a:ext>
          </a:extLst>
        </xdr:cNvPr>
        <xdr:cNvSpPr/>
      </xdr:nvSpPr>
      <xdr:spPr>
        <a:xfrm>
          <a:off x="9144000" y="169354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xdr:nvSpPr>
        <xdr:cNvPr id="107" name="Isosceles Triangle 106">
          <a:extLst>
            <a:ext uri="{FF2B5EF4-FFF2-40B4-BE49-F238E27FC236}">
              <a16:creationId xmlns:a16="http://schemas.microsoft.com/office/drawing/2014/main" id="{a184cc6d-cffb-429e-ae88-ffe5949ff411}"/>
            </a:ext>
          </a:extLst>
        </xdr:cNvPr>
        <xdr:cNvSpPr/>
      </xdr:nvSpPr>
      <xdr:spPr>
        <a:xfrm>
          <a:off x="11582400" y="169354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xdr:nvSpPr>
        <xdr:cNvPr id="108" name="Isosceles Triangle 107">
          <a:extLst>
            <a:ext uri="{FF2B5EF4-FFF2-40B4-BE49-F238E27FC236}">
              <a16:creationId xmlns:a16="http://schemas.microsoft.com/office/drawing/2014/main" id="{a0e7c2a4-3985-4ec9-810a-e37aa4f77c28}"/>
            </a:ext>
          </a:extLst>
        </xdr:cNvPr>
        <xdr:cNvSpPr/>
      </xdr:nvSpPr>
      <xdr:spPr>
        <a:xfrm>
          <a:off x="609600" y="184213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xdr:nvSpPr>
        <xdr:cNvPr id="109" name="Isosceles Triangle 108">
          <a:extLst>
            <a:ext uri="{FF2B5EF4-FFF2-40B4-BE49-F238E27FC236}">
              <a16:creationId xmlns:a16="http://schemas.microsoft.com/office/drawing/2014/main" id="{ea8f94a8-efc9-4df0-af39-98c615cc1e75}"/>
            </a:ext>
          </a:extLst>
        </xdr:cNvPr>
        <xdr:cNvSpPr/>
      </xdr:nvSpPr>
      <xdr:spPr>
        <a:xfrm>
          <a:off x="3048000" y="169354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xdr:nvSpPr>
        <xdr:cNvPr id="110" name="Isosceles Triangle 109">
          <a:extLst>
            <a:ext uri="{FF2B5EF4-FFF2-40B4-BE49-F238E27FC236}">
              <a16:creationId xmlns:a16="http://schemas.microsoft.com/office/drawing/2014/main" id="{8b53eedd-5b69-4d6e-8fb7-9343bb00d3ae}"/>
            </a:ext>
          </a:extLst>
        </xdr:cNvPr>
        <xdr:cNvSpPr/>
      </xdr:nvSpPr>
      <xdr:spPr>
        <a:xfrm>
          <a:off x="1828800" y="169354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xdr:nvSpPr>
        <xdr:cNvPr id="111" name="Isosceles Triangle 110">
          <a:extLst>
            <a:ext uri="{FF2B5EF4-FFF2-40B4-BE49-F238E27FC236}">
              <a16:creationId xmlns:a16="http://schemas.microsoft.com/office/drawing/2014/main" id="{44c0b0a8-d2b9-4a9a-ba44-44c5afcdd5b8}"/>
            </a:ext>
          </a:extLst>
        </xdr:cNvPr>
        <xdr:cNvSpPr/>
      </xdr:nvSpPr>
      <xdr:spPr>
        <a:xfrm>
          <a:off x="10363200" y="169354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xdr:nvSpPr>
        <xdr:cNvPr id="112" name="Isosceles Triangle 111">
          <a:extLst>
            <a:ext uri="{FF2B5EF4-FFF2-40B4-BE49-F238E27FC236}">
              <a16:creationId xmlns:a16="http://schemas.microsoft.com/office/drawing/2014/main" id="{94bec51c-b1d1-493e-9ae0-e9080adce9e6}"/>
            </a:ext>
          </a:extLst>
        </xdr:cNvPr>
        <xdr:cNvSpPr/>
      </xdr:nvSpPr>
      <xdr:spPr>
        <a:xfrm>
          <a:off x="7934325" y="15459075"/>
          <a:ext cx="609600"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xdr:nvSpPr>
        <xdr:cNvPr id="113" name="Isosceles Triangle 112">
          <a:extLst>
            <a:ext uri="{FF2B5EF4-FFF2-40B4-BE49-F238E27FC236}">
              <a16:creationId xmlns:a16="http://schemas.microsoft.com/office/drawing/2014/main" id="{58733000-50e8-4d2c-8650-4658ca19e619}"/>
            </a:ext>
          </a:extLst>
        </xdr:cNvPr>
        <xdr:cNvSpPr/>
      </xdr:nvSpPr>
      <xdr:spPr>
        <a:xfrm>
          <a:off x="3048000" y="18421350"/>
          <a:ext cx="609600"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xdr:nvSpPr>
        <xdr:cNvPr id="114" name="Isosceles Triangle 113">
          <a:extLst>
            <a:ext uri="{FF2B5EF4-FFF2-40B4-BE49-F238E27FC236}">
              <a16:creationId xmlns:a16="http://schemas.microsoft.com/office/drawing/2014/main" id="{4db60e06-4ee5-4929-ad30-51ffe9e3ea96}"/>
            </a:ext>
          </a:extLst>
        </xdr:cNvPr>
        <xdr:cNvSpPr/>
      </xdr:nvSpPr>
      <xdr:spPr>
        <a:xfrm>
          <a:off x="4267200" y="18421350"/>
          <a:ext cx="609600"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xdr:nvSpPr>
        <xdr:cNvPr id="115" name="Isosceles Triangle 114">
          <a:extLst>
            <a:ext uri="{FF2B5EF4-FFF2-40B4-BE49-F238E27FC236}">
              <a16:creationId xmlns:a16="http://schemas.microsoft.com/office/drawing/2014/main" id="{8f7074dd-93a3-4770-a2f3-b2f27a8641f1}"/>
            </a:ext>
          </a:extLst>
        </xdr:cNvPr>
        <xdr:cNvSpPr/>
      </xdr:nvSpPr>
      <xdr:spPr>
        <a:xfrm>
          <a:off x="5486400" y="184213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xdr:nvSpPr>
        <xdr:cNvPr id="116" name="Isosceles Triangle 115">
          <a:extLst>
            <a:ext uri="{FF2B5EF4-FFF2-40B4-BE49-F238E27FC236}">
              <a16:creationId xmlns:a16="http://schemas.microsoft.com/office/drawing/2014/main" id="{0bdca6f6-49eb-4e61-97a5-4f948935baad}"/>
            </a:ext>
          </a:extLst>
        </xdr:cNvPr>
        <xdr:cNvSpPr/>
      </xdr:nvSpPr>
      <xdr:spPr>
        <a:xfrm>
          <a:off x="6705600" y="184213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xdr:nvSpPr>
        <xdr:cNvPr id="117" name="Isosceles Triangle 116">
          <a:extLst>
            <a:ext uri="{FF2B5EF4-FFF2-40B4-BE49-F238E27FC236}">
              <a16:creationId xmlns:a16="http://schemas.microsoft.com/office/drawing/2014/main" id="{b9e91fce-00b5-41d8-a35e-56e5a9acb50b}"/>
            </a:ext>
          </a:extLst>
        </xdr:cNvPr>
        <xdr:cNvSpPr/>
      </xdr:nvSpPr>
      <xdr:spPr>
        <a:xfrm>
          <a:off x="7924800" y="184213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xdr:nvSpPr>
        <xdr:cNvPr id="118" name="Isosceles Triangle 117">
          <a:extLst>
            <a:ext uri="{FF2B5EF4-FFF2-40B4-BE49-F238E27FC236}">
              <a16:creationId xmlns:a16="http://schemas.microsoft.com/office/drawing/2014/main" id="{f6de5f82-3394-4091-ae80-10dc1cd2cbd9}"/>
            </a:ext>
          </a:extLst>
        </xdr:cNvPr>
        <xdr:cNvSpPr/>
      </xdr:nvSpPr>
      <xdr:spPr>
        <a:xfrm>
          <a:off x="10363200" y="184213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xdr:nvSpPr>
        <xdr:cNvPr id="119" name="Isosceles Triangle 118">
          <a:extLst>
            <a:ext uri="{FF2B5EF4-FFF2-40B4-BE49-F238E27FC236}">
              <a16:creationId xmlns:a16="http://schemas.microsoft.com/office/drawing/2014/main" id="{73a6f20d-0681-47b7-a71f-558df02f6298}"/>
            </a:ext>
          </a:extLst>
        </xdr:cNvPr>
        <xdr:cNvSpPr/>
      </xdr:nvSpPr>
      <xdr:spPr>
        <a:xfrm>
          <a:off x="11582400" y="184213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xdr:nvSpPr>
        <xdr:cNvPr id="120" name="Isosceles Triangle 119">
          <a:extLst>
            <a:ext uri="{FF2B5EF4-FFF2-40B4-BE49-F238E27FC236}">
              <a16:creationId xmlns:a16="http://schemas.microsoft.com/office/drawing/2014/main" id="{5f64cfa8-a55d-482c-9710-d784ed63942a}"/>
            </a:ext>
          </a:extLst>
        </xdr:cNvPr>
        <xdr:cNvSpPr/>
      </xdr:nvSpPr>
      <xdr:spPr>
        <a:xfrm>
          <a:off x="1828800" y="200882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xdr:nvSpPr>
        <xdr:cNvPr id="121" name="Isosceles Triangle 120">
          <a:extLst>
            <a:ext uri="{FF2B5EF4-FFF2-40B4-BE49-F238E27FC236}">
              <a16:creationId xmlns:a16="http://schemas.microsoft.com/office/drawing/2014/main" id="{7c854b91-33a3-4643-b4c8-9ebb42fce155}"/>
            </a:ext>
          </a:extLst>
        </xdr:cNvPr>
        <xdr:cNvSpPr/>
      </xdr:nvSpPr>
      <xdr:spPr>
        <a:xfrm>
          <a:off x="3048000" y="18421350"/>
          <a:ext cx="609600"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xdr:nvSpPr>
        <xdr:cNvPr id="122" name="Isosceles Triangle 121">
          <a:extLst>
            <a:ext uri="{FF2B5EF4-FFF2-40B4-BE49-F238E27FC236}">
              <a16:creationId xmlns:a16="http://schemas.microsoft.com/office/drawing/2014/main" id="{71feb387-ad81-426d-9ad2-bd416300a229}"/>
            </a:ext>
          </a:extLst>
        </xdr:cNvPr>
        <xdr:cNvSpPr/>
      </xdr:nvSpPr>
      <xdr:spPr>
        <a:xfrm>
          <a:off x="4267200" y="184213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xdr:nvSpPr>
        <xdr:cNvPr id="123" name="Isosceles Triangle 122">
          <a:extLst>
            <a:ext uri="{FF2B5EF4-FFF2-40B4-BE49-F238E27FC236}">
              <a16:creationId xmlns:a16="http://schemas.microsoft.com/office/drawing/2014/main" id="{b57a2fb5-4a28-475d-b008-73b271fc7a19}"/>
            </a:ext>
          </a:extLst>
        </xdr:cNvPr>
        <xdr:cNvSpPr/>
      </xdr:nvSpPr>
      <xdr:spPr>
        <a:xfrm>
          <a:off x="3048000" y="184213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xdr:nvSpPr>
        <xdr:cNvPr id="124" name="Isosceles Triangle 123">
          <a:extLst>
            <a:ext uri="{FF2B5EF4-FFF2-40B4-BE49-F238E27FC236}">
              <a16:creationId xmlns:a16="http://schemas.microsoft.com/office/drawing/2014/main" id="{1644cc4a-92f2-45cd-9590-014382d8dded}"/>
            </a:ext>
          </a:extLst>
        </xdr:cNvPr>
        <xdr:cNvSpPr/>
      </xdr:nvSpPr>
      <xdr:spPr>
        <a:xfrm>
          <a:off x="609600" y="200882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xdr:nvSpPr>
        <xdr:cNvPr id="125" name="Isosceles Triangle 124">
          <a:extLst>
            <a:ext uri="{FF2B5EF4-FFF2-40B4-BE49-F238E27FC236}">
              <a16:creationId xmlns:a16="http://schemas.microsoft.com/office/drawing/2014/main" id="{aaa930e5-9c11-49a0-8ff6-fafc572fe535}"/>
            </a:ext>
          </a:extLst>
        </xdr:cNvPr>
        <xdr:cNvSpPr/>
      </xdr:nvSpPr>
      <xdr:spPr>
        <a:xfrm>
          <a:off x="3048000" y="20088225"/>
          <a:ext cx="609600"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xdr:nvSpPr>
        <xdr:cNvPr id="126" name="Isosceles Triangle 125">
          <a:extLst>
            <a:ext uri="{FF2B5EF4-FFF2-40B4-BE49-F238E27FC236}">
              <a16:creationId xmlns:a16="http://schemas.microsoft.com/office/drawing/2014/main" id="{9797ddf1-ccfa-4d10-866d-082f9b83fc7b}"/>
            </a:ext>
          </a:extLst>
        </xdr:cNvPr>
        <xdr:cNvSpPr/>
      </xdr:nvSpPr>
      <xdr:spPr>
        <a:xfrm>
          <a:off x="5486400" y="200882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xdr:nvSpPr>
        <xdr:cNvPr id="127" name="Isosceles Triangle 126">
          <a:extLst>
            <a:ext uri="{FF2B5EF4-FFF2-40B4-BE49-F238E27FC236}">
              <a16:creationId xmlns:a16="http://schemas.microsoft.com/office/drawing/2014/main" id="{bb193242-111c-42b9-bc95-5a8998e1027c}"/>
            </a:ext>
          </a:extLst>
        </xdr:cNvPr>
        <xdr:cNvSpPr/>
      </xdr:nvSpPr>
      <xdr:spPr>
        <a:xfrm>
          <a:off x="6705600" y="200882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xdr:nvSpPr>
        <xdr:cNvPr id="128" name="Isosceles Triangle 127">
          <a:extLst>
            <a:ext uri="{FF2B5EF4-FFF2-40B4-BE49-F238E27FC236}">
              <a16:creationId xmlns:a16="http://schemas.microsoft.com/office/drawing/2014/main" id="{ee770d63-a869-40fc-8210-6fd581c7250a}"/>
            </a:ext>
          </a:extLst>
        </xdr:cNvPr>
        <xdr:cNvSpPr/>
      </xdr:nvSpPr>
      <xdr:spPr>
        <a:xfrm>
          <a:off x="7924800" y="200882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xdr:nvSpPr>
        <xdr:cNvPr id="129" name="Isosceles Triangle 128">
          <a:extLst>
            <a:ext uri="{FF2B5EF4-FFF2-40B4-BE49-F238E27FC236}">
              <a16:creationId xmlns:a16="http://schemas.microsoft.com/office/drawing/2014/main" id="{6dd901cd-40ba-486d-8366-972500d73224}"/>
            </a:ext>
          </a:extLst>
        </xdr:cNvPr>
        <xdr:cNvSpPr/>
      </xdr:nvSpPr>
      <xdr:spPr>
        <a:xfrm>
          <a:off x="9144000" y="200882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xdr:nvSpPr>
        <xdr:cNvPr id="130" name="Isosceles Triangle 129">
          <a:extLst>
            <a:ext uri="{FF2B5EF4-FFF2-40B4-BE49-F238E27FC236}">
              <a16:creationId xmlns:a16="http://schemas.microsoft.com/office/drawing/2014/main" id="{a3897f33-9f52-4b3c-83f8-a57c56684716}"/>
            </a:ext>
          </a:extLst>
        </xdr:cNvPr>
        <xdr:cNvSpPr/>
      </xdr:nvSpPr>
      <xdr:spPr>
        <a:xfrm>
          <a:off x="10363200" y="200882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xdr:nvSpPr>
        <xdr:cNvPr id="131" name="Isosceles Triangle 130">
          <a:extLst>
            <a:ext uri="{FF2B5EF4-FFF2-40B4-BE49-F238E27FC236}">
              <a16:creationId xmlns:a16="http://schemas.microsoft.com/office/drawing/2014/main" id="{fdd1c04b-208c-461a-bb4f-3216f5e5e560}"/>
            </a:ext>
          </a:extLst>
        </xdr:cNvPr>
        <xdr:cNvSpPr/>
      </xdr:nvSpPr>
      <xdr:spPr>
        <a:xfrm>
          <a:off x="11582400" y="20088225"/>
          <a:ext cx="609600"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xdr:nvSpPr>
        <xdr:cNvPr id="132" name="Isosceles Triangle 131">
          <a:extLst>
            <a:ext uri="{FF2B5EF4-FFF2-40B4-BE49-F238E27FC236}">
              <a16:creationId xmlns:a16="http://schemas.microsoft.com/office/drawing/2014/main" id="{4d852480-5979-4aee-adfd-745a0ab48466}"/>
            </a:ext>
          </a:extLst>
        </xdr:cNvPr>
        <xdr:cNvSpPr/>
      </xdr:nvSpPr>
      <xdr:spPr>
        <a:xfrm>
          <a:off x="609600" y="21393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xdr:nvSpPr>
        <xdr:cNvPr id="133" name="Isosceles Triangle 132">
          <a:extLst>
            <a:ext uri="{FF2B5EF4-FFF2-40B4-BE49-F238E27FC236}">
              <a16:creationId xmlns:a16="http://schemas.microsoft.com/office/drawing/2014/main" id="{4388395d-bb20-43ac-84ed-ae5cc7c80f52}"/>
            </a:ext>
          </a:extLst>
        </xdr:cNvPr>
        <xdr:cNvSpPr/>
      </xdr:nvSpPr>
      <xdr:spPr>
        <a:xfrm>
          <a:off x="1828800" y="21393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xdr:nvSpPr>
        <xdr:cNvPr id="134" name="Isosceles Triangle 133">
          <a:extLst>
            <a:ext uri="{FF2B5EF4-FFF2-40B4-BE49-F238E27FC236}">
              <a16:creationId xmlns:a16="http://schemas.microsoft.com/office/drawing/2014/main" id="{e0ed9b34-e354-49d4-9cf8-1946b6c65b97}"/>
            </a:ext>
          </a:extLst>
        </xdr:cNvPr>
        <xdr:cNvSpPr/>
      </xdr:nvSpPr>
      <xdr:spPr>
        <a:xfrm>
          <a:off x="4267200" y="200882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xdr:nvSpPr>
        <xdr:cNvPr id="135" name="Isosceles Triangle 134">
          <a:extLst>
            <a:ext uri="{FF2B5EF4-FFF2-40B4-BE49-F238E27FC236}">
              <a16:creationId xmlns:a16="http://schemas.microsoft.com/office/drawing/2014/main" id="{043fefc9-9758-460f-8c6a-7dadb8627f66}"/>
            </a:ext>
          </a:extLst>
        </xdr:cNvPr>
        <xdr:cNvSpPr/>
      </xdr:nvSpPr>
      <xdr:spPr>
        <a:xfrm>
          <a:off x="3048000" y="200882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xdr:nvSpPr>
        <xdr:cNvPr id="136" name="Isosceles Triangle 135">
          <a:extLst>
            <a:ext uri="{FF2B5EF4-FFF2-40B4-BE49-F238E27FC236}">
              <a16:creationId xmlns:a16="http://schemas.microsoft.com/office/drawing/2014/main" id="{e8865281-abd2-4733-bd71-7d61a140c69a}"/>
            </a:ext>
          </a:extLst>
        </xdr:cNvPr>
        <xdr:cNvSpPr/>
      </xdr:nvSpPr>
      <xdr:spPr>
        <a:xfrm>
          <a:off x="11582400" y="200882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xdr:nvSpPr>
        <xdr:cNvPr id="137" name="Isosceles Triangle 136">
          <a:extLst>
            <a:ext uri="{FF2B5EF4-FFF2-40B4-BE49-F238E27FC236}">
              <a16:creationId xmlns:a16="http://schemas.microsoft.com/office/drawing/2014/main" id="{b3a8e87a-f46e-47f7-a532-b97553143650}"/>
            </a:ext>
          </a:extLst>
        </xdr:cNvPr>
        <xdr:cNvSpPr/>
      </xdr:nvSpPr>
      <xdr:spPr>
        <a:xfrm>
          <a:off x="609600" y="21393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xdr:nvSpPr>
        <xdr:cNvPr id="138" name="Isosceles Triangle 137">
          <a:extLst>
            <a:ext uri="{FF2B5EF4-FFF2-40B4-BE49-F238E27FC236}">
              <a16:creationId xmlns:a16="http://schemas.microsoft.com/office/drawing/2014/main" id="{435814a3-8ef6-4a9f-be43-9f999ce1782d}"/>
            </a:ext>
          </a:extLst>
        </xdr:cNvPr>
        <xdr:cNvSpPr/>
      </xdr:nvSpPr>
      <xdr:spPr>
        <a:xfrm>
          <a:off x="9153525" y="18440400"/>
          <a:ext cx="609600" cy="2667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xdr:nvSpPr>
        <xdr:cNvPr id="139" name="Isosceles Triangle 138">
          <a:extLst>
            <a:ext uri="{FF2B5EF4-FFF2-40B4-BE49-F238E27FC236}">
              <a16:creationId xmlns:a16="http://schemas.microsoft.com/office/drawing/2014/main" id="{8b6330cf-16a2-4462-8c30-1529e64d8dfc}"/>
            </a:ext>
          </a:extLst>
        </xdr:cNvPr>
        <xdr:cNvSpPr/>
      </xdr:nvSpPr>
      <xdr:spPr>
        <a:xfrm>
          <a:off x="3048000" y="21393150"/>
          <a:ext cx="609600"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xdr:nvSpPr>
        <xdr:cNvPr id="140" name="Isosceles Triangle 139">
          <a:extLst>
            <a:ext uri="{FF2B5EF4-FFF2-40B4-BE49-F238E27FC236}">
              <a16:creationId xmlns:a16="http://schemas.microsoft.com/office/drawing/2014/main" id="{b26a23b4-e3c0-4265-950a-4d7acdba8602}"/>
            </a:ext>
          </a:extLst>
        </xdr:cNvPr>
        <xdr:cNvSpPr/>
      </xdr:nvSpPr>
      <xdr:spPr>
        <a:xfrm>
          <a:off x="4267200" y="21393150"/>
          <a:ext cx="609600"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xdr:nvSpPr>
        <xdr:cNvPr id="141" name="Isosceles Triangle 140">
          <a:extLst>
            <a:ext uri="{FF2B5EF4-FFF2-40B4-BE49-F238E27FC236}">
              <a16:creationId xmlns:a16="http://schemas.microsoft.com/office/drawing/2014/main" id="{50749a8d-48e0-4837-9a93-525e4462fc1e}"/>
            </a:ext>
          </a:extLst>
        </xdr:cNvPr>
        <xdr:cNvSpPr/>
      </xdr:nvSpPr>
      <xdr:spPr>
        <a:xfrm>
          <a:off x="5486400" y="21393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xdr:nvSpPr>
        <xdr:cNvPr id="142" name="Isosceles Triangle 141">
          <a:extLst>
            <a:ext uri="{FF2B5EF4-FFF2-40B4-BE49-F238E27FC236}">
              <a16:creationId xmlns:a16="http://schemas.microsoft.com/office/drawing/2014/main" id="{ab1a2e91-0a31-4445-83ba-523cd81cd6ea}"/>
            </a:ext>
          </a:extLst>
        </xdr:cNvPr>
        <xdr:cNvSpPr/>
      </xdr:nvSpPr>
      <xdr:spPr>
        <a:xfrm>
          <a:off x="7924800" y="21393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xdr:nvSpPr>
        <xdr:cNvPr id="143" name="Isosceles Triangle 142">
          <a:extLst>
            <a:ext uri="{FF2B5EF4-FFF2-40B4-BE49-F238E27FC236}">
              <a16:creationId xmlns:a16="http://schemas.microsoft.com/office/drawing/2014/main" id="{360212f5-5b00-4a97-88b5-607dd7c2ac70}"/>
            </a:ext>
          </a:extLst>
        </xdr:cNvPr>
        <xdr:cNvSpPr/>
      </xdr:nvSpPr>
      <xdr:spPr>
        <a:xfrm>
          <a:off x="9144000" y="21393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xdr:nvSpPr>
        <xdr:cNvPr id="144" name="Isosceles Triangle 143">
          <a:extLst>
            <a:ext uri="{FF2B5EF4-FFF2-40B4-BE49-F238E27FC236}">
              <a16:creationId xmlns:a16="http://schemas.microsoft.com/office/drawing/2014/main" id="{d182994d-ca55-4c73-bff0-6865949ea8cb}"/>
            </a:ext>
          </a:extLst>
        </xdr:cNvPr>
        <xdr:cNvSpPr/>
      </xdr:nvSpPr>
      <xdr:spPr>
        <a:xfrm>
          <a:off x="11582400" y="21393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xdr:nvSpPr>
        <xdr:cNvPr id="145" name="Isosceles Triangle 144">
          <a:extLst>
            <a:ext uri="{FF2B5EF4-FFF2-40B4-BE49-F238E27FC236}">
              <a16:creationId xmlns:a16="http://schemas.microsoft.com/office/drawing/2014/main" id="{57aea033-b14d-4e79-a9f5-d19b131d7485}"/>
            </a:ext>
          </a:extLst>
        </xdr:cNvPr>
        <xdr:cNvSpPr/>
      </xdr:nvSpPr>
      <xdr:spPr>
        <a:xfrm>
          <a:off x="12801600" y="21393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xdr:nvSpPr>
        <xdr:cNvPr id="146" name="Isosceles Triangle 145">
          <a:extLst>
            <a:ext uri="{FF2B5EF4-FFF2-40B4-BE49-F238E27FC236}">
              <a16:creationId xmlns:a16="http://schemas.microsoft.com/office/drawing/2014/main" id="{e4714c38-a210-4551-a6d7-97243b31fef6}"/>
            </a:ext>
          </a:extLst>
        </xdr:cNvPr>
        <xdr:cNvSpPr/>
      </xdr:nvSpPr>
      <xdr:spPr>
        <a:xfrm>
          <a:off x="1828800" y="22879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xdr:nvSpPr>
        <xdr:cNvPr id="147" name="Isosceles Triangle 146">
          <a:extLst>
            <a:ext uri="{FF2B5EF4-FFF2-40B4-BE49-F238E27FC236}">
              <a16:creationId xmlns:a16="http://schemas.microsoft.com/office/drawing/2014/main" id="{94e000fd-51f7-43c5-8b04-ce44bf25e1c5}"/>
            </a:ext>
          </a:extLst>
        </xdr:cNvPr>
        <xdr:cNvSpPr/>
      </xdr:nvSpPr>
      <xdr:spPr>
        <a:xfrm>
          <a:off x="3048000" y="21393150"/>
          <a:ext cx="609600" cy="295275"/>
        </a:xfrm>
        <a:prstGeom prst="triangle"/>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xdr:nvSpPr>
        <xdr:cNvPr id="148" name="Isosceles Triangle 147">
          <a:extLst>
            <a:ext uri="{FF2B5EF4-FFF2-40B4-BE49-F238E27FC236}">
              <a16:creationId xmlns:a16="http://schemas.microsoft.com/office/drawing/2014/main" id="{edebfb41-7fde-4ea9-bb90-125902c4ac1c}"/>
            </a:ext>
          </a:extLst>
        </xdr:cNvPr>
        <xdr:cNvSpPr/>
      </xdr:nvSpPr>
      <xdr:spPr>
        <a:xfrm>
          <a:off x="4267200" y="21393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xdr:nvSpPr>
        <xdr:cNvPr id="149" name="Isosceles Triangle 148">
          <a:extLst>
            <a:ext uri="{FF2B5EF4-FFF2-40B4-BE49-F238E27FC236}">
              <a16:creationId xmlns:a16="http://schemas.microsoft.com/office/drawing/2014/main" id="{9bfe3b86-a0f6-466a-85f0-59f3748c0aef}"/>
            </a:ext>
          </a:extLst>
        </xdr:cNvPr>
        <xdr:cNvSpPr/>
      </xdr:nvSpPr>
      <xdr:spPr>
        <a:xfrm>
          <a:off x="3048000" y="21393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xdr:nvSpPr>
        <xdr:cNvPr id="150" name="Isosceles Triangle 149">
          <a:extLst>
            <a:ext uri="{FF2B5EF4-FFF2-40B4-BE49-F238E27FC236}">
              <a16:creationId xmlns:a16="http://schemas.microsoft.com/office/drawing/2014/main" id="{6f0ad030-7f7e-47dc-849b-74536122b00d}"/>
            </a:ext>
          </a:extLst>
        </xdr:cNvPr>
        <xdr:cNvSpPr/>
      </xdr:nvSpPr>
      <xdr:spPr>
        <a:xfrm>
          <a:off x="609600" y="22879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xdr:nvSpPr>
        <xdr:cNvPr id="151" name="Isosceles Triangle 150">
          <a:extLst>
            <a:ext uri="{FF2B5EF4-FFF2-40B4-BE49-F238E27FC236}">
              <a16:creationId xmlns:a16="http://schemas.microsoft.com/office/drawing/2014/main" id="{25fbc173-f188-4e13-a287-4de533c97f7f}"/>
            </a:ext>
          </a:extLst>
        </xdr:cNvPr>
        <xdr:cNvSpPr/>
      </xdr:nvSpPr>
      <xdr:spPr>
        <a:xfrm>
          <a:off x="10372725" y="21383625"/>
          <a:ext cx="609600" cy="3048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xdr:nvSpPr>
        <xdr:cNvPr id="152" name="Flowchart: Magnetic Disk 151">
          <a:extLst>
            <a:ext uri="{FF2B5EF4-FFF2-40B4-BE49-F238E27FC236}">
              <a16:creationId xmlns:a16="http://schemas.microsoft.com/office/drawing/2014/main" id="{d3e4b7da-ad30-4c0a-be94-638af8a34e14}"/>
            </a:ext>
          </a:extLst>
        </xdr:cNvPr>
        <xdr:cNvSpPr/>
      </xdr:nvSpPr>
      <xdr:spPr>
        <a:xfrm>
          <a:off x="8848725" y="85153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xdr:nvSpPr>
        <xdr:cNvPr id="153" name="Flowchart: Predefined Process 152">
          <a:extLst>
            <a:ext uri="{FF2B5EF4-FFF2-40B4-BE49-F238E27FC236}">
              <a16:creationId xmlns:a16="http://schemas.microsoft.com/office/drawing/2014/main" id="{2ad0dcbe-33c8-4867-a893-c0082d70aca0}"/>
            </a:ext>
          </a:extLst>
        </xdr:cNvPr>
        <xdr:cNvSpPr/>
      </xdr:nvSpPr>
      <xdr:spPr>
        <a:xfrm>
          <a:off x="2695575" y="85629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xdr:nvSpPr>
        <xdr:cNvPr id="154" name="Flowchart: Decision 153">
          <a:extLst>
            <a:ext uri="{FF2B5EF4-FFF2-40B4-BE49-F238E27FC236}">
              <a16:creationId xmlns:a16="http://schemas.microsoft.com/office/drawing/2014/main" id="{6d822a77-f14a-4c84-90d6-4dabc0f5d0c6}"/>
            </a:ext>
          </a:extLst>
        </xdr:cNvPr>
        <xdr:cNvSpPr/>
      </xdr:nvSpPr>
      <xdr:spPr>
        <a:xfrm>
          <a:off x="2505075" y="87439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xdr:nvSpPr>
        <xdr:cNvPr id="155" name="Isosceles Triangle 154">
          <a:extLst>
            <a:ext uri="{FF2B5EF4-FFF2-40B4-BE49-F238E27FC236}">
              <a16:creationId xmlns:a16="http://schemas.microsoft.com/office/drawing/2014/main" id="{35cfac05-dbae-4465-9ea0-dfa8c85ddc6d}"/>
            </a:ext>
          </a:extLst>
        </xdr:cNvPr>
        <xdr:cNvSpPr/>
      </xdr:nvSpPr>
      <xdr:spPr>
        <a:xfrm>
          <a:off x="1809750" y="18402300"/>
          <a:ext cx="628650" cy="3333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xdr:nvSpPr>
        <xdr:cNvPr id="156" name="Isosceles Triangle 155">
          <a:extLst>
            <a:ext uri="{FF2B5EF4-FFF2-40B4-BE49-F238E27FC236}">
              <a16:creationId xmlns:a16="http://schemas.microsoft.com/office/drawing/2014/main" id="{50808165-1542-4c23-a022-52755bec8f43}"/>
            </a:ext>
          </a:extLst>
        </xdr:cNvPr>
        <xdr:cNvSpPr/>
      </xdr:nvSpPr>
      <xdr:spPr>
        <a:xfrm>
          <a:off x="10363200" y="8020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xdr:nvSpPr>
        <xdr:cNvPr id="157" name="Isosceles Triangle 156">
          <a:extLst>
            <a:ext uri="{FF2B5EF4-FFF2-40B4-BE49-F238E27FC236}">
              <a16:creationId xmlns:a16="http://schemas.microsoft.com/office/drawing/2014/main" id="{928163f9-df15-4078-b473-ce6a954cd9a7}"/>
            </a:ext>
          </a:extLst>
        </xdr:cNvPr>
        <xdr:cNvSpPr/>
      </xdr:nvSpPr>
      <xdr:spPr>
        <a:xfrm>
          <a:off x="11582400" y="8020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xdr:nvSpPr>
        <xdr:cNvPr id="158" name="Isosceles Triangle 157">
          <a:extLst>
            <a:ext uri="{FF2B5EF4-FFF2-40B4-BE49-F238E27FC236}">
              <a16:creationId xmlns:a16="http://schemas.microsoft.com/office/drawing/2014/main" id="{40bce2cc-4eb2-40f0-9789-c247365a971e}"/>
            </a:ext>
          </a:extLst>
        </xdr:cNvPr>
        <xdr:cNvSpPr/>
      </xdr:nvSpPr>
      <xdr:spPr>
        <a:xfrm>
          <a:off x="609600" y="109918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xdr:nvSpPr>
        <xdr:cNvPr id="159" name="Isosceles Triangle 158">
          <a:extLst>
            <a:ext uri="{FF2B5EF4-FFF2-40B4-BE49-F238E27FC236}">
              <a16:creationId xmlns:a16="http://schemas.microsoft.com/office/drawing/2014/main" id="{1698776c-bced-4725-a807-db7416e79948}"/>
            </a:ext>
          </a:extLst>
        </xdr:cNvPr>
        <xdr:cNvSpPr/>
      </xdr:nvSpPr>
      <xdr:spPr>
        <a:xfrm>
          <a:off x="1828800" y="109918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xdr:nvSpPr>
        <xdr:cNvPr id="160" name="Isosceles Triangle 159">
          <a:extLst>
            <a:ext uri="{FF2B5EF4-FFF2-40B4-BE49-F238E27FC236}">
              <a16:creationId xmlns:a16="http://schemas.microsoft.com/office/drawing/2014/main" id="{b4558fc1-84c9-4bf4-b2fd-133763df398d}"/>
            </a:ext>
          </a:extLst>
        </xdr:cNvPr>
        <xdr:cNvSpPr/>
      </xdr:nvSpPr>
      <xdr:spPr>
        <a:xfrm>
          <a:off x="3048000" y="109918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xdr:nvSpPr>
        <xdr:cNvPr id="161" name="Isosceles Triangle 160">
          <a:extLst>
            <a:ext uri="{FF2B5EF4-FFF2-40B4-BE49-F238E27FC236}">
              <a16:creationId xmlns:a16="http://schemas.microsoft.com/office/drawing/2014/main" id="{b24dbc5b-bf25-4293-ac47-7d2b9566c97b}"/>
            </a:ext>
          </a:extLst>
        </xdr:cNvPr>
        <xdr:cNvSpPr/>
      </xdr:nvSpPr>
      <xdr:spPr>
        <a:xfrm>
          <a:off x="4267200" y="10991850"/>
          <a:ext cx="609600" cy="3048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xdr:nvSpPr>
        <xdr:cNvPr id="162" name="Isosceles Triangle 161">
          <a:extLst>
            <a:ext uri="{FF2B5EF4-FFF2-40B4-BE49-F238E27FC236}">
              <a16:creationId xmlns:a16="http://schemas.microsoft.com/office/drawing/2014/main" id="{45c0e43e-53c8-411e-bf1f-a9b27f38305a}"/>
            </a:ext>
          </a:extLst>
        </xdr:cNvPr>
        <xdr:cNvSpPr/>
      </xdr:nvSpPr>
      <xdr:spPr>
        <a:xfrm>
          <a:off x="5486400" y="109918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xdr:nvSpPr>
        <xdr:cNvPr id="163" name="Isosceles Triangle 162">
          <a:extLst>
            <a:ext uri="{FF2B5EF4-FFF2-40B4-BE49-F238E27FC236}">
              <a16:creationId xmlns:a16="http://schemas.microsoft.com/office/drawing/2014/main" id="{2f0575a3-4947-45ee-8944-340856fc6880}"/>
            </a:ext>
          </a:extLst>
        </xdr:cNvPr>
        <xdr:cNvSpPr/>
      </xdr:nvSpPr>
      <xdr:spPr>
        <a:xfrm>
          <a:off x="6705600" y="109918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xdr:nvSpPr>
        <xdr:cNvPr id="164" name="Isosceles Triangle 163">
          <a:extLst>
            <a:ext uri="{FF2B5EF4-FFF2-40B4-BE49-F238E27FC236}">
              <a16:creationId xmlns:a16="http://schemas.microsoft.com/office/drawing/2014/main" id="{10aa8f49-a908-4396-adff-a7deb492253a}"/>
            </a:ext>
          </a:extLst>
        </xdr:cNvPr>
        <xdr:cNvSpPr/>
      </xdr:nvSpPr>
      <xdr:spPr>
        <a:xfrm>
          <a:off x="7924800" y="109918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xdr:nvSpPr>
        <xdr:cNvPr id="165" name="Isosceles Triangle 164">
          <a:extLst>
            <a:ext uri="{FF2B5EF4-FFF2-40B4-BE49-F238E27FC236}">
              <a16:creationId xmlns:a16="http://schemas.microsoft.com/office/drawing/2014/main" id="{dedafa66-e043-4e6e-8499-2e3ded1c3689}"/>
            </a:ext>
          </a:extLst>
        </xdr:cNvPr>
        <xdr:cNvSpPr/>
      </xdr:nvSpPr>
      <xdr:spPr>
        <a:xfrm>
          <a:off x="5486400" y="109918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xdr:nvSpPr>
        <xdr:cNvPr id="166" name="Isosceles Triangle 165">
          <a:extLst>
            <a:ext uri="{FF2B5EF4-FFF2-40B4-BE49-F238E27FC236}">
              <a16:creationId xmlns:a16="http://schemas.microsoft.com/office/drawing/2014/main" id="{3681505b-a62a-4c10-a6a9-bd01e24260e2}"/>
            </a:ext>
          </a:extLst>
        </xdr:cNvPr>
        <xdr:cNvSpPr/>
      </xdr:nvSpPr>
      <xdr:spPr>
        <a:xfrm>
          <a:off x="6705600" y="109918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096625" y="8362950"/>
          <a:ext cx="266700" cy="3714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3724275" y="11296650"/>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210300" y="11325225"/>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8677275" y="11315700"/>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19050</xdr:colOff>
      <xdr:row>61</xdr:row>
      <xdr:rowOff>123825</xdr:rowOff>
    </xdr:from>
    <xdr:ext cx="485775" cy="66675"/>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r:embed="rId1">
          <a:extLst>
            <a:ext uri="{28A0092B-C50C-407E-A947-70E740481C1C}">
              <a14:useLocalDpi xmlns:a14="http://schemas.microsoft.com/office/drawing/2010/main"/>
            </a:ext>
          </a:extLst>
        </a:blip>
        <a:stretch>
          <a:fillRect/>
        </a:stretch>
      </xdr:blipFill>
      <xdr:spPr>
        <a:xfrm rot="2805195">
          <a:off x="1238250" y="11410950"/>
          <a:ext cx="485775" cy="666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xdr:nvSpPr>
        <xdr:cNvPr id="172" name="Flowchart: Magnetic Disk 171">
          <a:extLst>
            <a:ext uri="{FF2B5EF4-FFF2-40B4-BE49-F238E27FC236}">
              <a16:creationId xmlns:a16="http://schemas.microsoft.com/office/drawing/2014/main" id="{1c266d1a-2636-492c-8669-1e5ffc65dc32}"/>
            </a:ext>
          </a:extLst>
        </xdr:cNvPr>
        <xdr:cNvSpPr/>
      </xdr:nvSpPr>
      <xdr:spPr>
        <a:xfrm>
          <a:off x="11087100" y="834390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xdr:nvSpPr>
        <xdr:cNvPr id="173" name="Flowchart: Magnetic Disk 172">
          <a:extLst>
            <a:ext uri="{FF2B5EF4-FFF2-40B4-BE49-F238E27FC236}">
              <a16:creationId xmlns:a16="http://schemas.microsoft.com/office/drawing/2014/main" id="{09b2d426-8e06-464e-99ba-2c37187191ac}"/>
            </a:ext>
          </a:extLst>
        </xdr:cNvPr>
        <xdr:cNvSpPr/>
      </xdr:nvSpPr>
      <xdr:spPr>
        <a:xfrm>
          <a:off x="5191125" y="114871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xdr:nvSpPr>
        <xdr:cNvPr id="174" name="Flowchart: Magnetic Disk 173">
          <a:extLst>
            <a:ext uri="{FF2B5EF4-FFF2-40B4-BE49-F238E27FC236}">
              <a16:creationId xmlns:a16="http://schemas.microsoft.com/office/drawing/2014/main" id="{4b391a7f-54f9-4c29-8e6e-fab7c111c95d}"/>
            </a:ext>
          </a:extLst>
        </xdr:cNvPr>
        <xdr:cNvSpPr/>
      </xdr:nvSpPr>
      <xdr:spPr>
        <a:xfrm>
          <a:off x="6419850" y="114871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r>
            <a:rPr lang="en-IN" sz="1100" kern="1200">
              <a:solidFill>
                <a:schemeClr val="tx1"/>
              </a:solidFill>
            </a:rPr>
            <a:t>3</a:t>
          </a:r>
        </a:p>
      </xdr:txBody>
    </xdr:sp>
    <xdr:clientData/>
  </xdr:twoCellAnchor>
  <xdr:twoCellAnchor>
    <xdr:from>
      <xdr:col>18</xdr:col>
      <xdr:colOff>259184</xdr:colOff>
      <xdr:row>46</xdr:row>
      <xdr:rowOff>58316</xdr:rowOff>
    </xdr:from>
    <xdr:to>
      <xdr:col>18</xdr:col>
      <xdr:colOff>473010</xdr:colOff>
      <xdr:row>48</xdr:row>
      <xdr:rowOff>6479</xdr:rowOff>
    </xdr:to>
    <xdr:sp>
      <xdr:nvSpPr>
        <xdr:cNvPr id="175" name="Flowchart: Predefined Process 174">
          <a:extLst>
            <a:ext uri="{FF2B5EF4-FFF2-40B4-BE49-F238E27FC236}">
              <a16:creationId xmlns:a16="http://schemas.microsoft.com/office/drawing/2014/main" id="{c5701a5f-309d-4f83-a2e2-cda69184eb7d}"/>
            </a:ext>
          </a:extLst>
        </xdr:cNvPr>
        <xdr:cNvSpPr/>
      </xdr:nvSpPr>
      <xdr:spPr>
        <a:xfrm>
          <a:off x="11229975" y="85629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3771900" y="11382375"/>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xdr:nvSpPr>
        <xdr:cNvPr id="177" name="Flowchart: Predefined Process 176">
          <a:extLst>
            <a:ext uri="{FF2B5EF4-FFF2-40B4-BE49-F238E27FC236}">
              <a16:creationId xmlns:a16="http://schemas.microsoft.com/office/drawing/2014/main" id="{f413214d-e732-4bd0-91a7-1db890de8949}"/>
            </a:ext>
          </a:extLst>
        </xdr:cNvPr>
        <xdr:cNvSpPr/>
      </xdr:nvSpPr>
      <xdr:spPr>
        <a:xfrm>
          <a:off x="4943475" y="11372850"/>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xdr:nvSpPr>
        <xdr:cNvPr id="178" name="Flowchart: Decision 177">
          <a:extLst>
            <a:ext uri="{FF2B5EF4-FFF2-40B4-BE49-F238E27FC236}">
              <a16:creationId xmlns:a16="http://schemas.microsoft.com/office/drawing/2014/main" id="{923b3947-ccd5-4bd4-9ec0-0f2950af2869}"/>
            </a:ext>
          </a:extLst>
        </xdr:cNvPr>
        <xdr:cNvSpPr/>
      </xdr:nvSpPr>
      <xdr:spPr>
        <a:xfrm>
          <a:off x="11039475" y="87439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xdr:nvSpPr>
        <xdr:cNvPr id="179" name="Flowchart: Magnetic Disk 178">
          <a:extLst>
            <a:ext uri="{FF2B5EF4-FFF2-40B4-BE49-F238E27FC236}">
              <a16:creationId xmlns:a16="http://schemas.microsoft.com/office/drawing/2014/main" id="{4e87cee6-8b6f-4341-a467-11551f74d64d}"/>
            </a:ext>
          </a:extLst>
        </xdr:cNvPr>
        <xdr:cNvSpPr/>
      </xdr:nvSpPr>
      <xdr:spPr>
        <a:xfrm>
          <a:off x="6410325" y="114871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xdr:nvSpPr>
        <xdr:cNvPr id="180" name="Flowchart: Predefined Process 179">
          <a:extLst>
            <a:ext uri="{FF2B5EF4-FFF2-40B4-BE49-F238E27FC236}">
              <a16:creationId xmlns:a16="http://schemas.microsoft.com/office/drawing/2014/main" id="{f456c52f-3c9e-4400-bc28-7468fde3815d}"/>
            </a:ext>
          </a:extLst>
        </xdr:cNvPr>
        <xdr:cNvSpPr/>
      </xdr:nvSpPr>
      <xdr:spPr>
        <a:xfrm>
          <a:off x="1476375" y="115347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xdr:nvSpPr>
        <xdr:cNvPr id="181" name="Flowchart: Decision 180">
          <a:extLst>
            <a:ext uri="{FF2B5EF4-FFF2-40B4-BE49-F238E27FC236}">
              <a16:creationId xmlns:a16="http://schemas.microsoft.com/office/drawing/2014/main" id="{6fcb28c0-6bbc-43d5-b588-a52f9f44ef2d}"/>
            </a:ext>
          </a:extLst>
        </xdr:cNvPr>
        <xdr:cNvSpPr/>
      </xdr:nvSpPr>
      <xdr:spPr>
        <a:xfrm>
          <a:off x="1285875" y="117157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xdr:nvSpPr>
        <xdr:cNvPr id="182" name="Rectangle: Top Corners Snipped 181">
          <a:extLst>
            <a:ext uri="{FF2B5EF4-FFF2-40B4-BE49-F238E27FC236}">
              <a16:creationId xmlns:a16="http://schemas.microsoft.com/office/drawing/2014/main" id="{e48109e0-75b8-4e35-bce6-57c7f85df152}"/>
            </a:ext>
          </a:extLst>
        </xdr:cNvPr>
        <xdr:cNvSpPr/>
      </xdr:nvSpPr>
      <xdr:spPr>
        <a:xfrm>
          <a:off x="7610475" y="11525250"/>
          <a:ext cx="171450" cy="1809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xdr:nvSpPr>
        <xdr:cNvPr id="183" name="Isosceles Triangle 182">
          <a:extLst>
            <a:ext uri="{FF2B5EF4-FFF2-40B4-BE49-F238E27FC236}">
              <a16:creationId xmlns:a16="http://schemas.microsoft.com/office/drawing/2014/main" id="{2c48eabc-7cf2-4183-8fe0-afe42217202a}"/>
            </a:ext>
          </a:extLst>
        </xdr:cNvPr>
        <xdr:cNvSpPr/>
      </xdr:nvSpPr>
      <xdr:spPr>
        <a:xfrm>
          <a:off x="9144000" y="109918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xdr:nvSpPr>
        <xdr:cNvPr id="184" name="Isosceles Triangle 183">
          <a:extLst>
            <a:ext uri="{FF2B5EF4-FFF2-40B4-BE49-F238E27FC236}">
              <a16:creationId xmlns:a16="http://schemas.microsoft.com/office/drawing/2014/main" id="{30c91332-1d6b-4bca-b55c-c8f592a9a30c}"/>
            </a:ext>
          </a:extLst>
        </xdr:cNvPr>
        <xdr:cNvSpPr/>
      </xdr:nvSpPr>
      <xdr:spPr>
        <a:xfrm>
          <a:off x="609600" y="139636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xdr:nvSpPr>
        <xdr:cNvPr id="185" name="Isosceles Triangle 184">
          <a:extLst>
            <a:ext uri="{FF2B5EF4-FFF2-40B4-BE49-F238E27FC236}">
              <a16:creationId xmlns:a16="http://schemas.microsoft.com/office/drawing/2014/main" id="{923f5c2a-1b64-41bf-8100-f152e012bbe0}"/>
            </a:ext>
          </a:extLst>
        </xdr:cNvPr>
        <xdr:cNvSpPr/>
      </xdr:nvSpPr>
      <xdr:spPr>
        <a:xfrm>
          <a:off x="11582400" y="95059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xdr:nvSpPr>
        <xdr:cNvPr id="186" name="Isosceles Triangle 185">
          <a:extLst>
            <a:ext uri="{FF2B5EF4-FFF2-40B4-BE49-F238E27FC236}">
              <a16:creationId xmlns:a16="http://schemas.microsoft.com/office/drawing/2014/main" id="{0b8c75cf-06fe-44ec-a8ff-080471ddb274}"/>
            </a:ext>
          </a:extLst>
        </xdr:cNvPr>
        <xdr:cNvSpPr/>
      </xdr:nvSpPr>
      <xdr:spPr>
        <a:xfrm>
          <a:off x="10363200" y="95059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xdr:nvSpPr>
        <xdr:cNvPr id="187" name="Isosceles Triangle 186">
          <a:extLst>
            <a:ext uri="{FF2B5EF4-FFF2-40B4-BE49-F238E27FC236}">
              <a16:creationId xmlns:a16="http://schemas.microsoft.com/office/drawing/2014/main" id="{1fbe9b5e-d2fa-4988-904b-7fdae856f47b}"/>
            </a:ext>
          </a:extLst>
        </xdr:cNvPr>
        <xdr:cNvSpPr/>
      </xdr:nvSpPr>
      <xdr:spPr>
        <a:xfrm>
          <a:off x="9144000" y="95059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115675" y="9734550"/>
          <a:ext cx="266700" cy="361950"/>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200025</xdr:colOff>
      <xdr:row>53</xdr:row>
      <xdr:rowOff>133350</xdr:rowOff>
    </xdr:from>
    <xdr:ext cx="552450" cy="85725"/>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r:embed="rId1">
          <a:extLst>
            <a:ext uri="{28A0092B-C50C-407E-A947-70E740481C1C}">
              <a14:useLocalDpi xmlns:a14="http://schemas.microsoft.com/office/drawing/2010/main"/>
            </a:ext>
          </a:extLst>
        </a:blip>
        <a:stretch>
          <a:fillRect/>
        </a:stretch>
      </xdr:blipFill>
      <xdr:spPr>
        <a:xfrm rot="2805195">
          <a:off x="9953625" y="9934575"/>
          <a:ext cx="552450" cy="8572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9791700" y="9734550"/>
          <a:ext cx="266700" cy="361950"/>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9839325" y="9829800"/>
          <a:ext cx="266700" cy="352425"/>
        </a:xfrm>
        <a:prstGeom prst="line"/>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xdr:nvSpPr>
        <xdr:cNvPr id="192" name="Isosceles Triangle 191">
          <a:extLst>
            <a:ext uri="{FF2B5EF4-FFF2-40B4-BE49-F238E27FC236}">
              <a16:creationId xmlns:a16="http://schemas.microsoft.com/office/drawing/2014/main" id="{cca35718-5378-4db7-a697-5e255a18d33d}"/>
            </a:ext>
          </a:extLst>
        </xdr:cNvPr>
        <xdr:cNvSpPr/>
      </xdr:nvSpPr>
      <xdr:spPr>
        <a:xfrm>
          <a:off x="609600" y="95059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xdr:nvSpPr>
        <xdr:cNvPr id="193" name="Isosceles Triangle 192">
          <a:extLst>
            <a:ext uri="{FF2B5EF4-FFF2-40B4-BE49-F238E27FC236}">
              <a16:creationId xmlns:a16="http://schemas.microsoft.com/office/drawing/2014/main" id="{6cdd33b3-f54b-4073-9750-d77afd21e239}"/>
            </a:ext>
          </a:extLst>
        </xdr:cNvPr>
        <xdr:cNvSpPr/>
      </xdr:nvSpPr>
      <xdr:spPr>
        <a:xfrm>
          <a:off x="1828800" y="95059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xdr:nvSpPr>
        <xdr:cNvPr id="194" name="Isosceles Triangle 193">
          <a:extLst>
            <a:ext uri="{FF2B5EF4-FFF2-40B4-BE49-F238E27FC236}">
              <a16:creationId xmlns:a16="http://schemas.microsoft.com/office/drawing/2014/main" id="{155ada86-5330-4288-9728-53e0705d1adf}"/>
            </a:ext>
          </a:extLst>
        </xdr:cNvPr>
        <xdr:cNvSpPr/>
      </xdr:nvSpPr>
      <xdr:spPr>
        <a:xfrm>
          <a:off x="3048000" y="95059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xdr:nvSpPr>
        <xdr:cNvPr id="195" name="Isosceles Triangle 194">
          <a:extLst>
            <a:ext uri="{FF2B5EF4-FFF2-40B4-BE49-F238E27FC236}">
              <a16:creationId xmlns:a16="http://schemas.microsoft.com/office/drawing/2014/main" id="{ffb47f8d-fde8-4f07-99e7-524f10c2dc6a}"/>
            </a:ext>
          </a:extLst>
        </xdr:cNvPr>
        <xdr:cNvSpPr/>
      </xdr:nvSpPr>
      <xdr:spPr>
        <a:xfrm>
          <a:off x="4267200" y="9505950"/>
          <a:ext cx="609600" cy="304800"/>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xdr:nvSpPr>
        <xdr:cNvPr id="196" name="Isosceles Triangle 195">
          <a:extLst>
            <a:ext uri="{FF2B5EF4-FFF2-40B4-BE49-F238E27FC236}">
              <a16:creationId xmlns:a16="http://schemas.microsoft.com/office/drawing/2014/main" id="{626e1175-d41e-47e1-9130-803c346f9286}"/>
            </a:ext>
          </a:extLst>
        </xdr:cNvPr>
        <xdr:cNvSpPr/>
      </xdr:nvSpPr>
      <xdr:spPr>
        <a:xfrm>
          <a:off x="5486400" y="95059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xdr:nvSpPr>
        <xdr:cNvPr id="197" name="Isosceles Triangle 196">
          <a:extLst>
            <a:ext uri="{FF2B5EF4-FFF2-40B4-BE49-F238E27FC236}">
              <a16:creationId xmlns:a16="http://schemas.microsoft.com/office/drawing/2014/main" id="{dd079b4e-2728-4a66-8f34-7cb477f80938}"/>
            </a:ext>
          </a:extLst>
        </xdr:cNvPr>
        <xdr:cNvSpPr/>
      </xdr:nvSpPr>
      <xdr:spPr>
        <a:xfrm>
          <a:off x="6705600" y="95059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xdr:nvSpPr>
        <xdr:cNvPr id="198" name="Isosceles Triangle 197">
          <a:extLst>
            <a:ext uri="{FF2B5EF4-FFF2-40B4-BE49-F238E27FC236}">
              <a16:creationId xmlns:a16="http://schemas.microsoft.com/office/drawing/2014/main" id="{e9938377-0aea-4887-9833-64481961e916}"/>
            </a:ext>
          </a:extLst>
        </xdr:cNvPr>
        <xdr:cNvSpPr/>
      </xdr:nvSpPr>
      <xdr:spPr>
        <a:xfrm>
          <a:off x="7924800" y="95059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xdr:nvSpPr>
        <xdr:cNvPr id="199" name="Isosceles Triangle 198">
          <a:extLst>
            <a:ext uri="{FF2B5EF4-FFF2-40B4-BE49-F238E27FC236}">
              <a16:creationId xmlns:a16="http://schemas.microsoft.com/office/drawing/2014/main" id="{401c6194-fd09-4493-be8e-0e0849de3fd3}"/>
            </a:ext>
          </a:extLst>
        </xdr:cNvPr>
        <xdr:cNvSpPr/>
      </xdr:nvSpPr>
      <xdr:spPr>
        <a:xfrm>
          <a:off x="5486400" y="95059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xdr:nvSpPr>
        <xdr:cNvPr id="200" name="Isosceles Triangle 199">
          <a:extLst>
            <a:ext uri="{FF2B5EF4-FFF2-40B4-BE49-F238E27FC236}">
              <a16:creationId xmlns:a16="http://schemas.microsoft.com/office/drawing/2014/main" id="{fc03265f-93f7-45dd-bf58-2987ee8d13d4}"/>
            </a:ext>
          </a:extLst>
        </xdr:cNvPr>
        <xdr:cNvSpPr/>
      </xdr:nvSpPr>
      <xdr:spPr>
        <a:xfrm>
          <a:off x="6705600" y="95059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3724275" y="9810750"/>
          <a:ext cx="266700" cy="33337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210300" y="9839325"/>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8677275" y="9829800"/>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19050</xdr:colOff>
      <xdr:row>53</xdr:row>
      <xdr:rowOff>123825</xdr:rowOff>
    </xdr:from>
    <xdr:ext cx="485775" cy="66675"/>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r:embed="rId1">
          <a:extLst>
            <a:ext uri="{28A0092B-C50C-407E-A947-70E740481C1C}">
              <a14:useLocalDpi xmlns:a14="http://schemas.microsoft.com/office/drawing/2010/main"/>
            </a:ext>
          </a:extLst>
        </a:blip>
        <a:stretch>
          <a:fillRect/>
        </a:stretch>
      </xdr:blipFill>
      <xdr:spPr>
        <a:xfrm rot="2805195">
          <a:off x="1238250" y="9925050"/>
          <a:ext cx="485775" cy="66675"/>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xdr:nvSpPr>
        <xdr:cNvPr id="205" name="Flowchart: Magnetic Disk 204">
          <a:extLst>
            <a:ext uri="{FF2B5EF4-FFF2-40B4-BE49-F238E27FC236}">
              <a16:creationId xmlns:a16="http://schemas.microsoft.com/office/drawing/2014/main" id="{f45d2881-4e87-48c8-b4c6-c8b2391d52a6}"/>
            </a:ext>
          </a:extLst>
        </xdr:cNvPr>
        <xdr:cNvSpPr/>
      </xdr:nvSpPr>
      <xdr:spPr>
        <a:xfrm>
          <a:off x="5191125" y="100012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xdr:nvSpPr>
        <xdr:cNvPr id="206" name="Flowchart: Magnetic Disk 205">
          <a:extLst>
            <a:ext uri="{FF2B5EF4-FFF2-40B4-BE49-F238E27FC236}">
              <a16:creationId xmlns:a16="http://schemas.microsoft.com/office/drawing/2014/main" id="{ab827916-a144-494b-b4d6-3d613afb6605}"/>
            </a:ext>
          </a:extLst>
        </xdr:cNvPr>
        <xdr:cNvSpPr/>
      </xdr:nvSpPr>
      <xdr:spPr>
        <a:xfrm>
          <a:off x="6419850" y="100012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r>
            <a:rPr lang="en-IN" sz="1100" kern="1200">
              <a:solidFill>
                <a:schemeClr val="tx1"/>
              </a:solidFill>
            </a:rPr>
            <a:t>3</a:t>
          </a:r>
        </a:p>
      </xdr:txBody>
    </xdr:sp>
    <xdr:clientData/>
  </xdr:twoCellAnchor>
  <xdr:twoCellAnchor>
    <xdr:from>
      <xdr:col>6</xdr:col>
      <xdr:colOff>117390</xdr:colOff>
      <xdr:row>53</xdr:row>
      <xdr:rowOff>94815</xdr:rowOff>
    </xdr:from>
    <xdr:to>
      <xdr:col>6</xdr:col>
      <xdr:colOff>384090</xdr:colOff>
      <xdr:row>55</xdr:row>
      <xdr:rowOff>71002</xdr:rowOff>
    </xdr:to>
    <xdr:sp>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3771900" y="9896475"/>
          <a:ext cx="266700" cy="352425"/>
        </a:xfrm>
        <a:prstGeom prst="line"/>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xdr:nvSpPr>
        <xdr:cNvPr id="208" name="Flowchart: Predefined Process 207">
          <a:extLst>
            <a:ext uri="{FF2B5EF4-FFF2-40B4-BE49-F238E27FC236}">
              <a16:creationId xmlns:a16="http://schemas.microsoft.com/office/drawing/2014/main" id="{52024415-6ca6-4ee7-a077-580f07deed53}"/>
            </a:ext>
          </a:extLst>
        </xdr:cNvPr>
        <xdr:cNvSpPr/>
      </xdr:nvSpPr>
      <xdr:spPr>
        <a:xfrm>
          <a:off x="4943475" y="9886950"/>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xdr:nvSpPr>
        <xdr:cNvPr id="209" name="Flowchart: Magnetic Disk 208">
          <a:extLst>
            <a:ext uri="{FF2B5EF4-FFF2-40B4-BE49-F238E27FC236}">
              <a16:creationId xmlns:a16="http://schemas.microsoft.com/office/drawing/2014/main" id="{e388051d-0561-4f42-bb9f-bfafde6c8f3f}"/>
            </a:ext>
          </a:extLst>
        </xdr:cNvPr>
        <xdr:cNvSpPr/>
      </xdr:nvSpPr>
      <xdr:spPr>
        <a:xfrm>
          <a:off x="6410325" y="100012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xdr:nvSpPr>
        <xdr:cNvPr id="210" name="Flowchart: Predefined Process 209">
          <a:extLst>
            <a:ext uri="{FF2B5EF4-FFF2-40B4-BE49-F238E27FC236}">
              <a16:creationId xmlns:a16="http://schemas.microsoft.com/office/drawing/2014/main" id="{ccf5df6c-07f9-41bf-84fc-6f1a41965c2c}"/>
            </a:ext>
          </a:extLst>
        </xdr:cNvPr>
        <xdr:cNvSpPr/>
      </xdr:nvSpPr>
      <xdr:spPr>
        <a:xfrm>
          <a:off x="1476375" y="100488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xdr:nvSpPr>
        <xdr:cNvPr id="211" name="Flowchart: Decision 210">
          <a:extLst>
            <a:ext uri="{FF2B5EF4-FFF2-40B4-BE49-F238E27FC236}">
              <a16:creationId xmlns:a16="http://schemas.microsoft.com/office/drawing/2014/main" id="{85fe58d2-6645-4f8f-9684-5ca7401fbe97}"/>
            </a:ext>
          </a:extLst>
        </xdr:cNvPr>
        <xdr:cNvSpPr/>
      </xdr:nvSpPr>
      <xdr:spPr>
        <a:xfrm>
          <a:off x="1285875" y="102298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xdr:nvSpPr>
        <xdr:cNvPr id="212" name="Rectangle: Top Corners Snipped 211">
          <a:extLst>
            <a:ext uri="{FF2B5EF4-FFF2-40B4-BE49-F238E27FC236}">
              <a16:creationId xmlns:a16="http://schemas.microsoft.com/office/drawing/2014/main" id="{23c4258e-ab15-43a8-b6ec-40971c70476d}"/>
            </a:ext>
          </a:extLst>
        </xdr:cNvPr>
        <xdr:cNvSpPr/>
      </xdr:nvSpPr>
      <xdr:spPr>
        <a:xfrm>
          <a:off x="7610475" y="10039350"/>
          <a:ext cx="171450" cy="1809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xdr:nvSpPr>
        <xdr:cNvPr id="213" name="Isosceles Triangle 212">
          <a:extLst>
            <a:ext uri="{FF2B5EF4-FFF2-40B4-BE49-F238E27FC236}">
              <a16:creationId xmlns:a16="http://schemas.microsoft.com/office/drawing/2014/main" id="{e5005d2b-2d3f-47d9-a6f3-8474f4bfffef}"/>
            </a:ext>
          </a:extLst>
        </xdr:cNvPr>
        <xdr:cNvSpPr/>
      </xdr:nvSpPr>
      <xdr:spPr>
        <a:xfrm>
          <a:off x="9144000" y="95059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xdr:nvSpPr>
        <xdr:cNvPr id="214" name="Flowchart: Predefined Process 213">
          <a:extLst>
            <a:ext uri="{FF2B5EF4-FFF2-40B4-BE49-F238E27FC236}">
              <a16:creationId xmlns:a16="http://schemas.microsoft.com/office/drawing/2014/main" id="{f4924006-6b41-43f0-b2ad-cf6d7d732eea}"/>
            </a:ext>
          </a:extLst>
        </xdr:cNvPr>
        <xdr:cNvSpPr/>
      </xdr:nvSpPr>
      <xdr:spPr>
        <a:xfrm>
          <a:off x="1476375" y="100488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xdr:nvSpPr>
        <xdr:cNvPr id="215" name="Flowchart: Decision 214">
          <a:extLst>
            <a:ext uri="{FF2B5EF4-FFF2-40B4-BE49-F238E27FC236}">
              <a16:creationId xmlns:a16="http://schemas.microsoft.com/office/drawing/2014/main" id="{b520601f-069e-46e2-8afe-58bf24e3896c}"/>
            </a:ext>
          </a:extLst>
        </xdr:cNvPr>
        <xdr:cNvSpPr/>
      </xdr:nvSpPr>
      <xdr:spPr>
        <a:xfrm>
          <a:off x="1285875" y="102298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xdr:nvSpPr>
        <xdr:cNvPr id="216" name="Flowchart: Magnetic Disk 215">
          <a:extLst>
            <a:ext uri="{FF2B5EF4-FFF2-40B4-BE49-F238E27FC236}">
              <a16:creationId xmlns:a16="http://schemas.microsoft.com/office/drawing/2014/main" id="{603cbbb9-6a95-4fed-87cd-ba6ddcbbb6a3}"/>
            </a:ext>
          </a:extLst>
        </xdr:cNvPr>
        <xdr:cNvSpPr/>
      </xdr:nvSpPr>
      <xdr:spPr>
        <a:xfrm>
          <a:off x="7629525" y="100012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xdr:nvSpPr>
        <xdr:cNvPr id="217" name="Flowchart: Magnetic Disk 216">
          <a:extLst>
            <a:ext uri="{FF2B5EF4-FFF2-40B4-BE49-F238E27FC236}">
              <a16:creationId xmlns:a16="http://schemas.microsoft.com/office/drawing/2014/main" id="{585480e8-957e-49d6-b8f1-c3b836d7dc8e}"/>
            </a:ext>
          </a:extLst>
        </xdr:cNvPr>
        <xdr:cNvSpPr/>
      </xdr:nvSpPr>
      <xdr:spPr>
        <a:xfrm>
          <a:off x="8848725" y="10001250"/>
          <a:ext cx="133350" cy="180975"/>
        </a:xfrm>
        <a:prstGeom prst="flowChartMagneticDisk"/>
        <a:solidFill>
          <a:schemeClr val="accent1"/>
        </a:solidFill>
      </xdr:spPr>
      <xdr:style>
        <a:lnRef idx="2">
          <a:schemeClr val="tx1"/>
        </a:lnRef>
        <a:fillRef idx="1">
          <a:schemeClr val="bg1"/>
        </a:fillRef>
        <a:effectRef idx="0">
          <a:schemeClr val="tx1"/>
        </a:effectRef>
        <a:fontRef idx="minor">
          <a:schemeClr val="tx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xdr:nvSpPr>
        <xdr:cNvPr id="218" name="Flowchart: Predefined Process 217">
          <a:extLst>
            <a:ext uri="{FF2B5EF4-FFF2-40B4-BE49-F238E27FC236}">
              <a16:creationId xmlns:a16="http://schemas.microsoft.com/office/drawing/2014/main" id="{0a4e4691-58b8-4223-9f55-74c459a3cc1f}"/>
            </a:ext>
          </a:extLst>
        </xdr:cNvPr>
        <xdr:cNvSpPr/>
      </xdr:nvSpPr>
      <xdr:spPr>
        <a:xfrm>
          <a:off x="3914775" y="10048875"/>
          <a:ext cx="209550" cy="333375"/>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xdr:nvSpPr>
        <xdr:cNvPr id="219" name="Flowchart: Decision 218">
          <a:extLst>
            <a:ext uri="{FF2B5EF4-FFF2-40B4-BE49-F238E27FC236}">
              <a16:creationId xmlns:a16="http://schemas.microsoft.com/office/drawing/2014/main" id="{014abe62-6187-4f16-ab0d-690e5e9dc7ef}"/>
            </a:ext>
          </a:extLst>
        </xdr:cNvPr>
        <xdr:cNvSpPr/>
      </xdr:nvSpPr>
      <xdr:spPr>
        <a:xfrm>
          <a:off x="3724275" y="10229850"/>
          <a:ext cx="190500" cy="104775"/>
        </a:xfrm>
        <a:prstGeom prst="flowChartDecision"/>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048875" y="10039350"/>
          <a:ext cx="171450" cy="1809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xdr:nvSpPr>
        <xdr:cNvPr id="221" name="Flowchart: Predefined Process 220">
          <a:extLst>
            <a:ext uri="{FF2B5EF4-FFF2-40B4-BE49-F238E27FC236}">
              <a16:creationId xmlns:a16="http://schemas.microsoft.com/office/drawing/2014/main" id="{104ac4d8-73bc-4d08-84f7-2e0eaa964ee9}"/>
            </a:ext>
          </a:extLst>
        </xdr:cNvPr>
        <xdr:cNvSpPr/>
      </xdr:nvSpPr>
      <xdr:spPr>
        <a:xfrm>
          <a:off x="8724900" y="11525250"/>
          <a:ext cx="209550" cy="3048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3</a:t>
          </a:r>
        </a:p>
      </xdr:txBody>
    </xdr:sp>
    <xdr:clientData/>
  </xdr:twoCellAnchor>
  <xdr:twoCellAnchor>
    <xdr:from>
      <xdr:col>18</xdr:col>
      <xdr:colOff>311021</xdr:colOff>
      <xdr:row>62</xdr:row>
      <xdr:rowOff>110153</xdr:rowOff>
    </xdr:from>
    <xdr:to>
      <xdr:col>18</xdr:col>
      <xdr:colOff>479490</xdr:colOff>
      <xdr:row>63</xdr:row>
      <xdr:rowOff>97193</xdr:rowOff>
    </xdr:to>
    <xdr:sp>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287125" y="11591925"/>
          <a:ext cx="171450" cy="180975"/>
        </a:xfrm>
        <a:prstGeom prst="snip2SameRect"/>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xdr:nvSpPr>
        <xdr:cNvPr id="223" name="Flowchart: Predefined Process 222">
          <a:extLst>
            <a:ext uri="{FF2B5EF4-FFF2-40B4-BE49-F238E27FC236}">
              <a16:creationId xmlns:a16="http://schemas.microsoft.com/office/drawing/2014/main" id="{a59c6cfd-8142-44d2-837e-a848d1c55c25}"/>
            </a:ext>
          </a:extLst>
        </xdr:cNvPr>
        <xdr:cNvSpPr/>
      </xdr:nvSpPr>
      <xdr:spPr>
        <a:xfrm>
          <a:off x="9944100" y="11525250"/>
          <a:ext cx="209550" cy="304800"/>
        </a:xfrm>
        <a:prstGeom prst="flowChartPredefinedProcess"/>
      </xdr:spPr>
      <xdr:style>
        <a:lnRef idx="2">
          <a:schemeClr val="tx1"/>
        </a:lnRef>
        <a:fillRef idx="1">
          <a:schemeClr val="bg1"/>
        </a:fillRef>
        <a:effectRef idx="0">
          <a:schemeClr val="tx1"/>
        </a:effectRef>
        <a:fontRef idx="minor">
          <a:schemeClr val="tx1"/>
        </a:fontRef>
      </xdr:style>
      <xdr:txBody>
        <a:bodyPr vertOverflow="clip" horzOverflow="clip" rtlCol="0" anchor="t"/>
        <a:lstStyle/>
        <a:p>
          <a:pPr algn="ctr"/>
          <a:r>
            <a:rPr lang="en-IN" sz="1100" kern="1200">
              <a:solidFill>
                <a:schemeClr val="tx1"/>
              </a:solidFill>
            </a:rPr>
            <a:t>3</a:t>
          </a:r>
        </a:p>
      </xdr:txBody>
    </xdr:sp>
    <xdr:clientData/>
  </xdr:twoCellAnchor>
  <xdr:twoCellAnchor>
    <xdr:from>
      <xdr:col>11</xdr:col>
      <xdr:colOff>4572</xdr:colOff>
      <xdr:row>115</xdr:row>
      <xdr:rowOff>78147</xdr:rowOff>
    </xdr:from>
    <xdr:to>
      <xdr:col>12</xdr:col>
      <xdr:colOff>0</xdr:colOff>
      <xdr:row>116</xdr:row>
      <xdr:rowOff>192447</xdr:rowOff>
    </xdr:to>
    <xdr:sp>
      <xdr:nvSpPr>
        <xdr:cNvPr id="224" name="Isosceles Triangle 223">
          <a:extLst>
            <a:ext uri="{FF2B5EF4-FFF2-40B4-BE49-F238E27FC236}">
              <a16:creationId xmlns:a16="http://schemas.microsoft.com/office/drawing/2014/main" id="{de9d0a69-1bd0-4594-a79a-640e52629064}"/>
            </a:ext>
          </a:extLst>
        </xdr:cNvPr>
        <xdr:cNvSpPr/>
      </xdr:nvSpPr>
      <xdr:spPr>
        <a:xfrm>
          <a:off x="6705600" y="213931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xdr:nvSpPr>
        <xdr:cNvPr id="225" name="Isosceles Triangle 224">
          <a:extLst>
            <a:ext uri="{FF2B5EF4-FFF2-40B4-BE49-F238E27FC236}">
              <a16:creationId xmlns:a16="http://schemas.microsoft.com/office/drawing/2014/main" id="{ae24873b-4ba9-45ed-8e72-8a1c3427636e}"/>
            </a:ext>
          </a:extLst>
        </xdr:cNvPr>
        <xdr:cNvSpPr/>
      </xdr:nvSpPr>
      <xdr:spPr>
        <a:xfrm>
          <a:off x="3048000" y="22879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xdr:nvSpPr>
        <xdr:cNvPr id="226" name="Isosceles Triangle 225">
          <a:extLst>
            <a:ext uri="{FF2B5EF4-FFF2-40B4-BE49-F238E27FC236}">
              <a16:creationId xmlns:a16="http://schemas.microsoft.com/office/drawing/2014/main" id="{61974846-735a-40e3-80b8-18aa67b3c3a0}"/>
            </a:ext>
          </a:extLst>
        </xdr:cNvPr>
        <xdr:cNvSpPr/>
      </xdr:nvSpPr>
      <xdr:spPr>
        <a:xfrm>
          <a:off x="4267200" y="22879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xdr:nvSpPr>
        <xdr:cNvPr id="227" name="Isosceles Triangle 226">
          <a:extLst>
            <a:ext uri="{FF2B5EF4-FFF2-40B4-BE49-F238E27FC236}">
              <a16:creationId xmlns:a16="http://schemas.microsoft.com/office/drawing/2014/main" id="{0a1b6e6c-956f-4840-87c8-99edfcdde338}"/>
            </a:ext>
          </a:extLst>
        </xdr:cNvPr>
        <xdr:cNvSpPr/>
      </xdr:nvSpPr>
      <xdr:spPr>
        <a:xfrm>
          <a:off x="5486400" y="22879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xdr:nvSpPr>
        <xdr:cNvPr id="228" name="Isosceles Triangle 227">
          <a:extLst>
            <a:ext uri="{FF2B5EF4-FFF2-40B4-BE49-F238E27FC236}">
              <a16:creationId xmlns:a16="http://schemas.microsoft.com/office/drawing/2014/main" id="{1a09d2d0-1272-40a6-bef9-bfd4da174502}"/>
            </a:ext>
          </a:extLst>
        </xdr:cNvPr>
        <xdr:cNvSpPr/>
      </xdr:nvSpPr>
      <xdr:spPr>
        <a:xfrm>
          <a:off x="6705600" y="22879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xdr:nvSpPr>
        <xdr:cNvPr id="229" name="Isosceles Triangle 228">
          <a:extLst>
            <a:ext uri="{FF2B5EF4-FFF2-40B4-BE49-F238E27FC236}">
              <a16:creationId xmlns:a16="http://schemas.microsoft.com/office/drawing/2014/main" id="{7d038c97-4fd3-428f-b93f-39689ab18450}"/>
            </a:ext>
          </a:extLst>
        </xdr:cNvPr>
        <xdr:cNvSpPr/>
      </xdr:nvSpPr>
      <xdr:spPr>
        <a:xfrm>
          <a:off x="7924800" y="22879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xdr:nvSpPr>
        <xdr:cNvPr id="230" name="Isosceles Triangle 229">
          <a:extLst>
            <a:ext uri="{FF2B5EF4-FFF2-40B4-BE49-F238E27FC236}">
              <a16:creationId xmlns:a16="http://schemas.microsoft.com/office/drawing/2014/main" id="{913288ba-2135-4b2e-a83e-5c33c6fccb44}"/>
            </a:ext>
          </a:extLst>
        </xdr:cNvPr>
        <xdr:cNvSpPr/>
      </xdr:nvSpPr>
      <xdr:spPr>
        <a:xfrm>
          <a:off x="9144000" y="22879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xdr:nvSpPr>
        <xdr:cNvPr id="231" name="Isosceles Triangle 230">
          <a:extLst>
            <a:ext uri="{FF2B5EF4-FFF2-40B4-BE49-F238E27FC236}">
              <a16:creationId xmlns:a16="http://schemas.microsoft.com/office/drawing/2014/main" id="{4d3ba34b-993e-45da-b044-f8ef4242d102}"/>
            </a:ext>
          </a:extLst>
        </xdr:cNvPr>
        <xdr:cNvSpPr/>
      </xdr:nvSpPr>
      <xdr:spPr>
        <a:xfrm>
          <a:off x="10363200" y="22879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xdr:nvSpPr>
        <xdr:cNvPr id="232" name="Isosceles Triangle 231">
          <a:extLst>
            <a:ext uri="{FF2B5EF4-FFF2-40B4-BE49-F238E27FC236}">
              <a16:creationId xmlns:a16="http://schemas.microsoft.com/office/drawing/2014/main" id="{028d2263-a1a6-4a5a-bc59-173872b95e2c}"/>
            </a:ext>
          </a:extLst>
        </xdr:cNvPr>
        <xdr:cNvSpPr/>
      </xdr:nvSpPr>
      <xdr:spPr>
        <a:xfrm>
          <a:off x="11582400" y="22879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xdr:nvSpPr>
        <xdr:cNvPr id="233" name="Isosceles Triangle 232">
          <a:extLst>
            <a:ext uri="{FF2B5EF4-FFF2-40B4-BE49-F238E27FC236}">
              <a16:creationId xmlns:a16="http://schemas.microsoft.com/office/drawing/2014/main" id="{4f4ff646-d196-4eb5-be0b-4ae3a216319f}"/>
            </a:ext>
          </a:extLst>
        </xdr:cNvPr>
        <xdr:cNvSpPr/>
      </xdr:nvSpPr>
      <xdr:spPr>
        <a:xfrm>
          <a:off x="12801600" y="228790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xdr:nvSpPr>
        <xdr:cNvPr id="234" name="Isosceles Triangle 233">
          <a:extLst>
            <a:ext uri="{FF2B5EF4-FFF2-40B4-BE49-F238E27FC236}">
              <a16:creationId xmlns:a16="http://schemas.microsoft.com/office/drawing/2014/main" id="{245d7e4c-3a27-414e-b4a5-7e46d9f2bf43}"/>
            </a:ext>
          </a:extLst>
        </xdr:cNvPr>
        <xdr:cNvSpPr/>
      </xdr:nvSpPr>
      <xdr:spPr>
        <a:xfrm>
          <a:off x="1828800" y="245459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xdr:nvSpPr>
        <xdr:cNvPr id="235" name="Isosceles Triangle 234">
          <a:extLst>
            <a:ext uri="{FF2B5EF4-FFF2-40B4-BE49-F238E27FC236}">
              <a16:creationId xmlns:a16="http://schemas.microsoft.com/office/drawing/2014/main" id="{4a790593-3b77-4e2f-b7d9-4f9d4eb0d157}"/>
            </a:ext>
          </a:extLst>
        </xdr:cNvPr>
        <xdr:cNvSpPr/>
      </xdr:nvSpPr>
      <xdr:spPr>
        <a:xfrm>
          <a:off x="609600" y="245459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xdr:nvSpPr>
        <xdr:cNvPr id="236" name="Isosceles Triangle 235">
          <a:extLst>
            <a:ext uri="{FF2B5EF4-FFF2-40B4-BE49-F238E27FC236}">
              <a16:creationId xmlns:a16="http://schemas.microsoft.com/office/drawing/2014/main" id="{1312d8cd-c0a6-4acd-a336-580b8aeab23a}"/>
            </a:ext>
          </a:extLst>
        </xdr:cNvPr>
        <xdr:cNvSpPr/>
      </xdr:nvSpPr>
      <xdr:spPr>
        <a:xfrm>
          <a:off x="3048000" y="245459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xdr:nvSpPr>
        <xdr:cNvPr id="237" name="Isosceles Triangle 236">
          <a:extLst>
            <a:ext uri="{FF2B5EF4-FFF2-40B4-BE49-F238E27FC236}">
              <a16:creationId xmlns:a16="http://schemas.microsoft.com/office/drawing/2014/main" id="{b4f25d2f-6643-4e10-bdd2-2987b4c2fa0d}"/>
            </a:ext>
          </a:extLst>
        </xdr:cNvPr>
        <xdr:cNvSpPr/>
      </xdr:nvSpPr>
      <xdr:spPr>
        <a:xfrm>
          <a:off x="4267200" y="245459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xdr:nvSpPr>
        <xdr:cNvPr id="238" name="Isosceles Triangle 237">
          <a:extLst>
            <a:ext uri="{FF2B5EF4-FFF2-40B4-BE49-F238E27FC236}">
              <a16:creationId xmlns:a16="http://schemas.microsoft.com/office/drawing/2014/main" id="{da317bcf-36d8-49d3-ac38-5f515d1dc9c9}"/>
            </a:ext>
          </a:extLst>
        </xdr:cNvPr>
        <xdr:cNvSpPr/>
      </xdr:nvSpPr>
      <xdr:spPr>
        <a:xfrm>
          <a:off x="5486400" y="245459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xdr:nvSpPr>
        <xdr:cNvPr id="239" name="Isosceles Triangle 238">
          <a:extLst>
            <a:ext uri="{FF2B5EF4-FFF2-40B4-BE49-F238E27FC236}">
              <a16:creationId xmlns:a16="http://schemas.microsoft.com/office/drawing/2014/main" id="{75365b12-da3e-4f43-b361-fc9a6e05b4ae}"/>
            </a:ext>
          </a:extLst>
        </xdr:cNvPr>
        <xdr:cNvSpPr/>
      </xdr:nvSpPr>
      <xdr:spPr>
        <a:xfrm>
          <a:off x="6705600" y="245459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xdr:nvSpPr>
        <xdr:cNvPr id="240" name="Isosceles Triangle 239">
          <a:extLst>
            <a:ext uri="{FF2B5EF4-FFF2-40B4-BE49-F238E27FC236}">
              <a16:creationId xmlns:a16="http://schemas.microsoft.com/office/drawing/2014/main" id="{e0f41cf4-c222-4b29-90aa-464c1d169b98}"/>
            </a:ext>
          </a:extLst>
        </xdr:cNvPr>
        <xdr:cNvSpPr/>
      </xdr:nvSpPr>
      <xdr:spPr>
        <a:xfrm>
          <a:off x="7924800" y="245459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xdr:nvSpPr>
        <xdr:cNvPr id="241" name="Isosceles Triangle 240">
          <a:extLst>
            <a:ext uri="{FF2B5EF4-FFF2-40B4-BE49-F238E27FC236}">
              <a16:creationId xmlns:a16="http://schemas.microsoft.com/office/drawing/2014/main" id="{38aaeb1a-0452-4c94-a80d-cd2a5d48667e}"/>
            </a:ext>
          </a:extLst>
        </xdr:cNvPr>
        <xdr:cNvSpPr/>
      </xdr:nvSpPr>
      <xdr:spPr>
        <a:xfrm>
          <a:off x="9144000" y="245459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xdr:nvSpPr>
        <xdr:cNvPr id="242" name="Isosceles Triangle 241">
          <a:extLst>
            <a:ext uri="{FF2B5EF4-FFF2-40B4-BE49-F238E27FC236}">
              <a16:creationId xmlns:a16="http://schemas.microsoft.com/office/drawing/2014/main" id="{5471be4d-e163-4d85-89fd-1a43c7ef1064}"/>
            </a:ext>
          </a:extLst>
        </xdr:cNvPr>
        <xdr:cNvSpPr/>
      </xdr:nvSpPr>
      <xdr:spPr>
        <a:xfrm>
          <a:off x="10363200" y="245459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xdr:nvSpPr>
        <xdr:cNvPr id="243" name="Isosceles Triangle 242">
          <a:extLst>
            <a:ext uri="{FF2B5EF4-FFF2-40B4-BE49-F238E27FC236}">
              <a16:creationId xmlns:a16="http://schemas.microsoft.com/office/drawing/2014/main" id="{fd573a00-402a-4ebf-aa15-4b796f7c4c8f}"/>
            </a:ext>
          </a:extLst>
        </xdr:cNvPr>
        <xdr:cNvSpPr/>
      </xdr:nvSpPr>
      <xdr:spPr>
        <a:xfrm>
          <a:off x="11582400" y="245459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xdr:nvSpPr>
        <xdr:cNvPr id="244" name="Isosceles Triangle 243">
          <a:extLst>
            <a:ext uri="{FF2B5EF4-FFF2-40B4-BE49-F238E27FC236}">
              <a16:creationId xmlns:a16="http://schemas.microsoft.com/office/drawing/2014/main" id="{cf13551f-94e1-48b8-a166-16959c61fa4f}"/>
            </a:ext>
          </a:extLst>
        </xdr:cNvPr>
        <xdr:cNvSpPr/>
      </xdr:nvSpPr>
      <xdr:spPr>
        <a:xfrm>
          <a:off x="12801600" y="245459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xdr:nvSpPr>
        <xdr:cNvPr id="245" name="Isosceles Triangle 244">
          <a:extLst>
            <a:ext uri="{FF2B5EF4-FFF2-40B4-BE49-F238E27FC236}">
              <a16:creationId xmlns:a16="http://schemas.microsoft.com/office/drawing/2014/main" id="{fe50092b-a45d-44d5-aa46-f661e63bef55}"/>
            </a:ext>
          </a:extLst>
        </xdr:cNvPr>
        <xdr:cNvSpPr/>
      </xdr:nvSpPr>
      <xdr:spPr>
        <a:xfrm>
          <a:off x="1828800" y="26212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xdr:nvSpPr>
        <xdr:cNvPr id="246" name="Isosceles Triangle 245">
          <a:extLst>
            <a:ext uri="{FF2B5EF4-FFF2-40B4-BE49-F238E27FC236}">
              <a16:creationId xmlns:a16="http://schemas.microsoft.com/office/drawing/2014/main" id="{b67e5761-add1-4687-b2aa-90f285f4424c}"/>
            </a:ext>
          </a:extLst>
        </xdr:cNvPr>
        <xdr:cNvSpPr/>
      </xdr:nvSpPr>
      <xdr:spPr>
        <a:xfrm>
          <a:off x="609600" y="26212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xdr:nvSpPr>
        <xdr:cNvPr id="247" name="Isosceles Triangle 246">
          <a:extLst>
            <a:ext uri="{FF2B5EF4-FFF2-40B4-BE49-F238E27FC236}">
              <a16:creationId xmlns:a16="http://schemas.microsoft.com/office/drawing/2014/main" id="{90b73876-3fda-47e7-bd10-a496b1783763}"/>
            </a:ext>
          </a:extLst>
        </xdr:cNvPr>
        <xdr:cNvSpPr/>
      </xdr:nvSpPr>
      <xdr:spPr>
        <a:xfrm>
          <a:off x="3048000" y="26212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xdr:nvSpPr>
        <xdr:cNvPr id="248" name="Isosceles Triangle 247">
          <a:extLst>
            <a:ext uri="{FF2B5EF4-FFF2-40B4-BE49-F238E27FC236}">
              <a16:creationId xmlns:a16="http://schemas.microsoft.com/office/drawing/2014/main" id="{dc883696-c055-421d-962f-4cdbe534bf06}"/>
            </a:ext>
          </a:extLst>
        </xdr:cNvPr>
        <xdr:cNvSpPr/>
      </xdr:nvSpPr>
      <xdr:spPr>
        <a:xfrm>
          <a:off x="4267200" y="26212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xdr:nvSpPr>
        <xdr:cNvPr id="249" name="Isosceles Triangle 248">
          <a:extLst>
            <a:ext uri="{FF2B5EF4-FFF2-40B4-BE49-F238E27FC236}">
              <a16:creationId xmlns:a16="http://schemas.microsoft.com/office/drawing/2014/main" id="{788d26b8-746d-4173-afeb-0a6f1e365289}"/>
            </a:ext>
          </a:extLst>
        </xdr:cNvPr>
        <xdr:cNvSpPr/>
      </xdr:nvSpPr>
      <xdr:spPr>
        <a:xfrm>
          <a:off x="5486400" y="26212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xdr:nvSpPr>
        <xdr:cNvPr id="250" name="Isosceles Triangle 249">
          <a:extLst>
            <a:ext uri="{FF2B5EF4-FFF2-40B4-BE49-F238E27FC236}">
              <a16:creationId xmlns:a16="http://schemas.microsoft.com/office/drawing/2014/main" id="{437fa8d1-27ad-492a-be2f-5cb49350c2de}"/>
            </a:ext>
          </a:extLst>
        </xdr:cNvPr>
        <xdr:cNvSpPr/>
      </xdr:nvSpPr>
      <xdr:spPr>
        <a:xfrm>
          <a:off x="6705600" y="26212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xdr:nvSpPr>
        <xdr:cNvPr id="251" name="Isosceles Triangle 250">
          <a:extLst>
            <a:ext uri="{FF2B5EF4-FFF2-40B4-BE49-F238E27FC236}">
              <a16:creationId xmlns:a16="http://schemas.microsoft.com/office/drawing/2014/main" id="{e46785ed-88bb-4cb8-b4c8-9be5d0a1e76c}"/>
            </a:ext>
          </a:extLst>
        </xdr:cNvPr>
        <xdr:cNvSpPr/>
      </xdr:nvSpPr>
      <xdr:spPr>
        <a:xfrm>
          <a:off x="7924800" y="26212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xdr:nvSpPr>
        <xdr:cNvPr id="252" name="Isosceles Triangle 251">
          <a:extLst>
            <a:ext uri="{FF2B5EF4-FFF2-40B4-BE49-F238E27FC236}">
              <a16:creationId xmlns:a16="http://schemas.microsoft.com/office/drawing/2014/main" id="{e5d24860-b96b-4693-a097-ab76164dd216}"/>
            </a:ext>
          </a:extLst>
        </xdr:cNvPr>
        <xdr:cNvSpPr/>
      </xdr:nvSpPr>
      <xdr:spPr>
        <a:xfrm>
          <a:off x="9144000" y="26212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xdr:nvSpPr>
        <xdr:cNvPr id="253" name="Isosceles Triangle 252">
          <a:extLst>
            <a:ext uri="{FF2B5EF4-FFF2-40B4-BE49-F238E27FC236}">
              <a16:creationId xmlns:a16="http://schemas.microsoft.com/office/drawing/2014/main" id="{c37fc62d-80c6-4630-bdbc-7cf4f44e5b7d}"/>
            </a:ext>
          </a:extLst>
        </xdr:cNvPr>
        <xdr:cNvSpPr/>
      </xdr:nvSpPr>
      <xdr:spPr>
        <a:xfrm>
          <a:off x="10363200" y="26212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xdr:nvSpPr>
        <xdr:cNvPr id="254" name="Isosceles Triangle 253">
          <a:extLst>
            <a:ext uri="{FF2B5EF4-FFF2-40B4-BE49-F238E27FC236}">
              <a16:creationId xmlns:a16="http://schemas.microsoft.com/office/drawing/2014/main" id="{b5799c4f-04aa-43c1-a66a-060a02685bfd}"/>
            </a:ext>
          </a:extLst>
        </xdr:cNvPr>
        <xdr:cNvSpPr/>
      </xdr:nvSpPr>
      <xdr:spPr>
        <a:xfrm>
          <a:off x="11582400" y="26212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xdr:nvSpPr>
        <xdr:cNvPr id="255" name="Isosceles Triangle 254">
          <a:extLst>
            <a:ext uri="{FF2B5EF4-FFF2-40B4-BE49-F238E27FC236}">
              <a16:creationId xmlns:a16="http://schemas.microsoft.com/office/drawing/2014/main" id="{3a36f5d2-28c7-419d-ae52-911f7d5d4300}"/>
            </a:ext>
          </a:extLst>
        </xdr:cNvPr>
        <xdr:cNvSpPr/>
      </xdr:nvSpPr>
      <xdr:spPr>
        <a:xfrm>
          <a:off x="12801600" y="26212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xdr:nvSpPr>
        <xdr:cNvPr id="256" name="Isosceles Triangle 255">
          <a:extLst>
            <a:ext uri="{FF2B5EF4-FFF2-40B4-BE49-F238E27FC236}">
              <a16:creationId xmlns:a16="http://schemas.microsoft.com/office/drawing/2014/main" id="{b85ef46e-1d1b-4ec0-946f-d221982287c0}"/>
            </a:ext>
          </a:extLst>
        </xdr:cNvPr>
        <xdr:cNvSpPr/>
      </xdr:nvSpPr>
      <xdr:spPr>
        <a:xfrm>
          <a:off x="1828800" y="27879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xdr:nvSpPr>
        <xdr:cNvPr id="257" name="Isosceles Triangle 256">
          <a:extLst>
            <a:ext uri="{FF2B5EF4-FFF2-40B4-BE49-F238E27FC236}">
              <a16:creationId xmlns:a16="http://schemas.microsoft.com/office/drawing/2014/main" id="{2c1bc804-7706-4bcd-94ab-62d5cf1ee36f}"/>
            </a:ext>
          </a:extLst>
        </xdr:cNvPr>
        <xdr:cNvSpPr/>
      </xdr:nvSpPr>
      <xdr:spPr>
        <a:xfrm>
          <a:off x="609600" y="27879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xdr:nvSpPr>
        <xdr:cNvPr id="258" name="Isosceles Triangle 257">
          <a:extLst>
            <a:ext uri="{FF2B5EF4-FFF2-40B4-BE49-F238E27FC236}">
              <a16:creationId xmlns:a16="http://schemas.microsoft.com/office/drawing/2014/main" id="{9258c6ea-8992-4d17-b560-c0deed9966a0}"/>
            </a:ext>
          </a:extLst>
        </xdr:cNvPr>
        <xdr:cNvSpPr/>
      </xdr:nvSpPr>
      <xdr:spPr>
        <a:xfrm>
          <a:off x="3048000" y="27879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xdr:nvSpPr>
        <xdr:cNvPr id="259" name="Isosceles Triangle 258">
          <a:extLst>
            <a:ext uri="{FF2B5EF4-FFF2-40B4-BE49-F238E27FC236}">
              <a16:creationId xmlns:a16="http://schemas.microsoft.com/office/drawing/2014/main" id="{46a22567-ad6b-4003-adcd-51bc8982f3a3}"/>
            </a:ext>
          </a:extLst>
        </xdr:cNvPr>
        <xdr:cNvSpPr/>
      </xdr:nvSpPr>
      <xdr:spPr>
        <a:xfrm>
          <a:off x="4267200" y="27879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xdr:nvSpPr>
        <xdr:cNvPr id="260" name="Isosceles Triangle 259">
          <a:extLst>
            <a:ext uri="{FF2B5EF4-FFF2-40B4-BE49-F238E27FC236}">
              <a16:creationId xmlns:a16="http://schemas.microsoft.com/office/drawing/2014/main" id="{b839f974-9aad-444e-8309-00d2c98b335e}"/>
            </a:ext>
          </a:extLst>
        </xdr:cNvPr>
        <xdr:cNvSpPr/>
      </xdr:nvSpPr>
      <xdr:spPr>
        <a:xfrm>
          <a:off x="5486400" y="27879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xdr:nvSpPr>
        <xdr:cNvPr id="261" name="Isosceles Triangle 260">
          <a:extLst>
            <a:ext uri="{FF2B5EF4-FFF2-40B4-BE49-F238E27FC236}">
              <a16:creationId xmlns:a16="http://schemas.microsoft.com/office/drawing/2014/main" id="{bd34e08b-e810-4f8e-a7ba-13b7f664148d}"/>
            </a:ext>
          </a:extLst>
        </xdr:cNvPr>
        <xdr:cNvSpPr/>
      </xdr:nvSpPr>
      <xdr:spPr>
        <a:xfrm>
          <a:off x="6705600" y="27879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xdr:nvSpPr>
        <xdr:cNvPr id="262" name="Isosceles Triangle 261">
          <a:extLst>
            <a:ext uri="{FF2B5EF4-FFF2-40B4-BE49-F238E27FC236}">
              <a16:creationId xmlns:a16="http://schemas.microsoft.com/office/drawing/2014/main" id="{f05d13f9-17ed-4f28-9f16-eb597e16e319}"/>
            </a:ext>
          </a:extLst>
        </xdr:cNvPr>
        <xdr:cNvSpPr/>
      </xdr:nvSpPr>
      <xdr:spPr>
        <a:xfrm>
          <a:off x="7924800" y="27879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xdr:nvSpPr>
        <xdr:cNvPr id="263" name="Isosceles Triangle 262">
          <a:extLst>
            <a:ext uri="{FF2B5EF4-FFF2-40B4-BE49-F238E27FC236}">
              <a16:creationId xmlns:a16="http://schemas.microsoft.com/office/drawing/2014/main" id="{8af3bed2-3bde-4cf1-a142-1f86e7e8eae2}"/>
            </a:ext>
          </a:extLst>
        </xdr:cNvPr>
        <xdr:cNvSpPr/>
      </xdr:nvSpPr>
      <xdr:spPr>
        <a:xfrm>
          <a:off x="9144000" y="27879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xdr:nvSpPr>
        <xdr:cNvPr id="264" name="Isosceles Triangle 263">
          <a:extLst>
            <a:ext uri="{FF2B5EF4-FFF2-40B4-BE49-F238E27FC236}">
              <a16:creationId xmlns:a16="http://schemas.microsoft.com/office/drawing/2014/main" id="{d6613a06-7800-4336-a5de-612858cb35d5}"/>
            </a:ext>
          </a:extLst>
        </xdr:cNvPr>
        <xdr:cNvSpPr/>
      </xdr:nvSpPr>
      <xdr:spPr>
        <a:xfrm>
          <a:off x="10363200" y="27879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xdr:nvSpPr>
        <xdr:cNvPr id="265" name="Isosceles Triangle 264">
          <a:extLst>
            <a:ext uri="{FF2B5EF4-FFF2-40B4-BE49-F238E27FC236}">
              <a16:creationId xmlns:a16="http://schemas.microsoft.com/office/drawing/2014/main" id="{68d17a5a-5792-4d87-aab8-82945b1db692}"/>
            </a:ext>
          </a:extLst>
        </xdr:cNvPr>
        <xdr:cNvSpPr/>
      </xdr:nvSpPr>
      <xdr:spPr>
        <a:xfrm>
          <a:off x="11582400" y="27879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xdr:nvSpPr>
        <xdr:cNvPr id="266" name="Isosceles Triangle 265">
          <a:extLst>
            <a:ext uri="{FF2B5EF4-FFF2-40B4-BE49-F238E27FC236}">
              <a16:creationId xmlns:a16="http://schemas.microsoft.com/office/drawing/2014/main" id="{8b819857-e042-4b17-988e-41f262393e15}"/>
            </a:ext>
          </a:extLst>
        </xdr:cNvPr>
        <xdr:cNvSpPr/>
      </xdr:nvSpPr>
      <xdr:spPr>
        <a:xfrm>
          <a:off x="12801600" y="27879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xdr:nvSpPr>
        <xdr:cNvPr id="267" name="Isosceles Triangle 266">
          <a:extLst>
            <a:ext uri="{FF2B5EF4-FFF2-40B4-BE49-F238E27FC236}">
              <a16:creationId xmlns:a16="http://schemas.microsoft.com/office/drawing/2014/main" id="{6242da95-18d5-4c00-9c81-5f4896e9234d}"/>
            </a:ext>
          </a:extLst>
        </xdr:cNvPr>
        <xdr:cNvSpPr/>
      </xdr:nvSpPr>
      <xdr:spPr>
        <a:xfrm>
          <a:off x="1828800" y="293655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xdr:nvSpPr>
        <xdr:cNvPr id="268" name="Isosceles Triangle 267">
          <a:extLst>
            <a:ext uri="{FF2B5EF4-FFF2-40B4-BE49-F238E27FC236}">
              <a16:creationId xmlns:a16="http://schemas.microsoft.com/office/drawing/2014/main" id="{adbc2ffc-40c2-44b5-9e45-d64f88037dd4}"/>
            </a:ext>
          </a:extLst>
        </xdr:cNvPr>
        <xdr:cNvSpPr/>
      </xdr:nvSpPr>
      <xdr:spPr>
        <a:xfrm>
          <a:off x="609600" y="293655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xdr:nvSpPr>
        <xdr:cNvPr id="269" name="Isosceles Triangle 268">
          <a:extLst>
            <a:ext uri="{FF2B5EF4-FFF2-40B4-BE49-F238E27FC236}">
              <a16:creationId xmlns:a16="http://schemas.microsoft.com/office/drawing/2014/main" id="{d117fd25-c4e5-4a02-ab70-d2468c3d6f7a}"/>
            </a:ext>
          </a:extLst>
        </xdr:cNvPr>
        <xdr:cNvSpPr/>
      </xdr:nvSpPr>
      <xdr:spPr>
        <a:xfrm>
          <a:off x="3048000" y="293655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xdr:nvSpPr>
        <xdr:cNvPr id="270" name="Isosceles Triangle 269">
          <a:extLst>
            <a:ext uri="{FF2B5EF4-FFF2-40B4-BE49-F238E27FC236}">
              <a16:creationId xmlns:a16="http://schemas.microsoft.com/office/drawing/2014/main" id="{78a024ef-c642-43c3-8af7-c42ec8320c49}"/>
            </a:ext>
          </a:extLst>
        </xdr:cNvPr>
        <xdr:cNvSpPr/>
      </xdr:nvSpPr>
      <xdr:spPr>
        <a:xfrm>
          <a:off x="4267200" y="293655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xdr:nvSpPr>
        <xdr:cNvPr id="271" name="Isosceles Triangle 270">
          <a:extLst>
            <a:ext uri="{FF2B5EF4-FFF2-40B4-BE49-F238E27FC236}">
              <a16:creationId xmlns:a16="http://schemas.microsoft.com/office/drawing/2014/main" id="{a5dc233d-cfff-40e3-bff9-44ab6bf13307}"/>
            </a:ext>
          </a:extLst>
        </xdr:cNvPr>
        <xdr:cNvSpPr/>
      </xdr:nvSpPr>
      <xdr:spPr>
        <a:xfrm>
          <a:off x="5486400" y="293655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xdr:nvSpPr>
        <xdr:cNvPr id="272" name="Isosceles Triangle 271">
          <a:extLst>
            <a:ext uri="{FF2B5EF4-FFF2-40B4-BE49-F238E27FC236}">
              <a16:creationId xmlns:a16="http://schemas.microsoft.com/office/drawing/2014/main" id="{5f08f2a0-3d0e-45b0-81cf-8a3958c7b97e}"/>
            </a:ext>
          </a:extLst>
        </xdr:cNvPr>
        <xdr:cNvSpPr/>
      </xdr:nvSpPr>
      <xdr:spPr>
        <a:xfrm>
          <a:off x="6705600" y="293655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xdr:nvSpPr>
        <xdr:cNvPr id="273" name="Isosceles Triangle 272">
          <a:extLst>
            <a:ext uri="{FF2B5EF4-FFF2-40B4-BE49-F238E27FC236}">
              <a16:creationId xmlns:a16="http://schemas.microsoft.com/office/drawing/2014/main" id="{7d292c9f-c950-4291-91b9-fbd4d710b8d3}"/>
            </a:ext>
          </a:extLst>
        </xdr:cNvPr>
        <xdr:cNvSpPr/>
      </xdr:nvSpPr>
      <xdr:spPr>
        <a:xfrm>
          <a:off x="7924800" y="293655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xdr:nvSpPr>
        <xdr:cNvPr id="274" name="Isosceles Triangle 273">
          <a:extLst>
            <a:ext uri="{FF2B5EF4-FFF2-40B4-BE49-F238E27FC236}">
              <a16:creationId xmlns:a16="http://schemas.microsoft.com/office/drawing/2014/main" id="{af675c0e-9e26-4831-a070-55f3e54d8de5}"/>
            </a:ext>
          </a:extLst>
        </xdr:cNvPr>
        <xdr:cNvSpPr/>
      </xdr:nvSpPr>
      <xdr:spPr>
        <a:xfrm>
          <a:off x="9144000" y="293655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xdr:nvSpPr>
        <xdr:cNvPr id="275" name="Isosceles Triangle 274">
          <a:extLst>
            <a:ext uri="{FF2B5EF4-FFF2-40B4-BE49-F238E27FC236}">
              <a16:creationId xmlns:a16="http://schemas.microsoft.com/office/drawing/2014/main" id="{6611a899-61c7-4c15-a03a-17e7f716f52c}"/>
            </a:ext>
          </a:extLst>
        </xdr:cNvPr>
        <xdr:cNvSpPr/>
      </xdr:nvSpPr>
      <xdr:spPr>
        <a:xfrm>
          <a:off x="10363200" y="293655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xdr:nvSpPr>
        <xdr:cNvPr id="276" name="Isosceles Triangle 275">
          <a:extLst>
            <a:ext uri="{FF2B5EF4-FFF2-40B4-BE49-F238E27FC236}">
              <a16:creationId xmlns:a16="http://schemas.microsoft.com/office/drawing/2014/main" id="{55ee0324-a1e3-4c41-9646-fef1b74fc07c}"/>
            </a:ext>
          </a:extLst>
        </xdr:cNvPr>
        <xdr:cNvSpPr/>
      </xdr:nvSpPr>
      <xdr:spPr>
        <a:xfrm>
          <a:off x="11582400" y="293655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xdr:nvSpPr>
        <xdr:cNvPr id="277" name="Isosceles Triangle 276">
          <a:extLst>
            <a:ext uri="{FF2B5EF4-FFF2-40B4-BE49-F238E27FC236}">
              <a16:creationId xmlns:a16="http://schemas.microsoft.com/office/drawing/2014/main" id="{78790a66-95a9-4026-b0bc-114cfe2720d9}"/>
            </a:ext>
          </a:extLst>
        </xdr:cNvPr>
        <xdr:cNvSpPr/>
      </xdr:nvSpPr>
      <xdr:spPr>
        <a:xfrm>
          <a:off x="12773025" y="293465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xdr:nvSpPr>
        <xdr:cNvPr id="278" name="Isosceles Triangle 277">
          <a:extLst>
            <a:ext uri="{FF2B5EF4-FFF2-40B4-BE49-F238E27FC236}">
              <a16:creationId xmlns:a16="http://schemas.microsoft.com/office/drawing/2014/main" id="{8a3bbbaf-3933-4c83-8de9-7140ab676b7b}"/>
            </a:ext>
          </a:extLst>
        </xdr:cNvPr>
        <xdr:cNvSpPr/>
      </xdr:nvSpPr>
      <xdr:spPr>
        <a:xfrm>
          <a:off x="609600" y="308514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xdr:nvSpPr>
        <xdr:cNvPr id="279" name="Isosceles Triangle 278">
          <a:extLst>
            <a:ext uri="{FF2B5EF4-FFF2-40B4-BE49-F238E27FC236}">
              <a16:creationId xmlns:a16="http://schemas.microsoft.com/office/drawing/2014/main" id="{3de39139-4bc5-4414-ae62-8ff31d03444d}"/>
            </a:ext>
          </a:extLst>
        </xdr:cNvPr>
        <xdr:cNvSpPr/>
      </xdr:nvSpPr>
      <xdr:spPr>
        <a:xfrm>
          <a:off x="1828800" y="308514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xdr:nvSpPr>
        <xdr:cNvPr id="280" name="Isosceles Triangle 279">
          <a:extLst>
            <a:ext uri="{FF2B5EF4-FFF2-40B4-BE49-F238E27FC236}">
              <a16:creationId xmlns:a16="http://schemas.microsoft.com/office/drawing/2014/main" id="{41e3f102-0de0-4480-aa97-e0b7a54ae3fb}"/>
            </a:ext>
          </a:extLst>
        </xdr:cNvPr>
        <xdr:cNvSpPr/>
      </xdr:nvSpPr>
      <xdr:spPr>
        <a:xfrm>
          <a:off x="3048000" y="308514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xdr:nvSpPr>
        <xdr:cNvPr id="281" name="Isosceles Triangle 280">
          <a:extLst>
            <a:ext uri="{FF2B5EF4-FFF2-40B4-BE49-F238E27FC236}">
              <a16:creationId xmlns:a16="http://schemas.microsoft.com/office/drawing/2014/main" id="{e1acadf6-6563-4cdd-8b93-bbce4d1793fd}"/>
            </a:ext>
          </a:extLst>
        </xdr:cNvPr>
        <xdr:cNvSpPr/>
      </xdr:nvSpPr>
      <xdr:spPr>
        <a:xfrm>
          <a:off x="4267200" y="308514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xdr:nvSpPr>
        <xdr:cNvPr id="282" name="Isosceles Triangle 281">
          <a:extLst>
            <a:ext uri="{FF2B5EF4-FFF2-40B4-BE49-F238E27FC236}">
              <a16:creationId xmlns:a16="http://schemas.microsoft.com/office/drawing/2014/main" id="{1f617d11-300b-43f5-aadc-0ed098d617e3}"/>
            </a:ext>
          </a:extLst>
        </xdr:cNvPr>
        <xdr:cNvSpPr/>
      </xdr:nvSpPr>
      <xdr:spPr>
        <a:xfrm>
          <a:off x="5486400" y="308514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xdr:nvSpPr>
        <xdr:cNvPr id="283" name="Isosceles Triangle 282">
          <a:extLst>
            <a:ext uri="{FF2B5EF4-FFF2-40B4-BE49-F238E27FC236}">
              <a16:creationId xmlns:a16="http://schemas.microsoft.com/office/drawing/2014/main" id="{92e7b47b-db02-4755-aee0-8e7fb99c0275}"/>
            </a:ext>
          </a:extLst>
        </xdr:cNvPr>
        <xdr:cNvSpPr/>
      </xdr:nvSpPr>
      <xdr:spPr>
        <a:xfrm>
          <a:off x="6705600" y="308514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xdr:nvSpPr>
        <xdr:cNvPr id="284" name="Isosceles Triangle 283">
          <a:extLst>
            <a:ext uri="{FF2B5EF4-FFF2-40B4-BE49-F238E27FC236}">
              <a16:creationId xmlns:a16="http://schemas.microsoft.com/office/drawing/2014/main" id="{7d53002b-eed7-4418-8c4e-a8a89ab732af}"/>
            </a:ext>
          </a:extLst>
        </xdr:cNvPr>
        <xdr:cNvSpPr/>
      </xdr:nvSpPr>
      <xdr:spPr>
        <a:xfrm>
          <a:off x="7924800" y="308514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xdr:nvSpPr>
        <xdr:cNvPr id="285" name="Isosceles Triangle 284">
          <a:extLst>
            <a:ext uri="{FF2B5EF4-FFF2-40B4-BE49-F238E27FC236}">
              <a16:creationId xmlns:a16="http://schemas.microsoft.com/office/drawing/2014/main" id="{b20272ef-69d8-4e38-a179-82db2fe0d35c}"/>
            </a:ext>
          </a:extLst>
        </xdr:cNvPr>
        <xdr:cNvSpPr/>
      </xdr:nvSpPr>
      <xdr:spPr>
        <a:xfrm>
          <a:off x="9144000" y="308514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xdr:nvSpPr>
        <xdr:cNvPr id="286" name="Isosceles Triangle 285">
          <a:extLst>
            <a:ext uri="{FF2B5EF4-FFF2-40B4-BE49-F238E27FC236}">
              <a16:creationId xmlns:a16="http://schemas.microsoft.com/office/drawing/2014/main" id="{cf60179f-02c9-4692-9a01-16f2207c55d4}"/>
            </a:ext>
          </a:extLst>
        </xdr:cNvPr>
        <xdr:cNvSpPr/>
      </xdr:nvSpPr>
      <xdr:spPr>
        <a:xfrm>
          <a:off x="10363200" y="308514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xdr:nvSpPr>
        <xdr:cNvPr id="287" name="Isosceles Triangle 286">
          <a:extLst>
            <a:ext uri="{FF2B5EF4-FFF2-40B4-BE49-F238E27FC236}">
              <a16:creationId xmlns:a16="http://schemas.microsoft.com/office/drawing/2014/main" id="{53a7600a-545c-4ea7-acbb-f4b235fed967}"/>
            </a:ext>
          </a:extLst>
        </xdr:cNvPr>
        <xdr:cNvSpPr/>
      </xdr:nvSpPr>
      <xdr:spPr>
        <a:xfrm>
          <a:off x="11582400" y="308514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xdr:nvSpPr>
        <xdr:cNvPr id="288" name="Isosceles Triangle 287">
          <a:extLst>
            <a:ext uri="{FF2B5EF4-FFF2-40B4-BE49-F238E27FC236}">
              <a16:creationId xmlns:a16="http://schemas.microsoft.com/office/drawing/2014/main" id="{1bc58809-4f4b-4efa-a195-fcaafee938b5}"/>
            </a:ext>
          </a:extLst>
        </xdr:cNvPr>
        <xdr:cNvSpPr/>
      </xdr:nvSpPr>
      <xdr:spPr>
        <a:xfrm>
          <a:off x="12801600" y="308514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xdr:nvSpPr>
        <xdr:cNvPr id="289" name="Isosceles Triangle 288">
          <a:extLst>
            <a:ext uri="{FF2B5EF4-FFF2-40B4-BE49-F238E27FC236}">
              <a16:creationId xmlns:a16="http://schemas.microsoft.com/office/drawing/2014/main" id="{284aef02-2b3a-40e1-a220-10c9b3caed98}"/>
            </a:ext>
          </a:extLst>
        </xdr:cNvPr>
        <xdr:cNvSpPr/>
      </xdr:nvSpPr>
      <xdr:spPr>
        <a:xfrm>
          <a:off x="609600" y="32156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xdr:nvSpPr>
        <xdr:cNvPr id="290" name="Isosceles Triangle 289">
          <a:extLst>
            <a:ext uri="{FF2B5EF4-FFF2-40B4-BE49-F238E27FC236}">
              <a16:creationId xmlns:a16="http://schemas.microsoft.com/office/drawing/2014/main" id="{c9960961-96e4-4fb6-9670-07c3d1e9e7c6}"/>
            </a:ext>
          </a:extLst>
        </xdr:cNvPr>
        <xdr:cNvSpPr/>
      </xdr:nvSpPr>
      <xdr:spPr>
        <a:xfrm>
          <a:off x="1828800" y="32156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xdr:nvSpPr>
        <xdr:cNvPr id="291" name="Isosceles Triangle 290">
          <a:extLst>
            <a:ext uri="{FF2B5EF4-FFF2-40B4-BE49-F238E27FC236}">
              <a16:creationId xmlns:a16="http://schemas.microsoft.com/office/drawing/2014/main" id="{73d5ba1e-17f9-4af6-98cb-13480683f68e}"/>
            </a:ext>
          </a:extLst>
        </xdr:cNvPr>
        <xdr:cNvSpPr/>
      </xdr:nvSpPr>
      <xdr:spPr>
        <a:xfrm>
          <a:off x="3048000" y="32156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xdr:nvSpPr>
        <xdr:cNvPr id="292" name="Isosceles Triangle 291">
          <a:extLst>
            <a:ext uri="{FF2B5EF4-FFF2-40B4-BE49-F238E27FC236}">
              <a16:creationId xmlns:a16="http://schemas.microsoft.com/office/drawing/2014/main" id="{b353f3e9-4f9c-4239-a1a2-218d691af693}"/>
            </a:ext>
          </a:extLst>
        </xdr:cNvPr>
        <xdr:cNvSpPr/>
      </xdr:nvSpPr>
      <xdr:spPr>
        <a:xfrm>
          <a:off x="4267200" y="32156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xdr:nvSpPr>
        <xdr:cNvPr id="293" name="Isosceles Triangle 292">
          <a:extLst>
            <a:ext uri="{FF2B5EF4-FFF2-40B4-BE49-F238E27FC236}">
              <a16:creationId xmlns:a16="http://schemas.microsoft.com/office/drawing/2014/main" id="{0fe8df60-2a25-4364-ab2f-d4d0f03f8b84}"/>
            </a:ext>
          </a:extLst>
        </xdr:cNvPr>
        <xdr:cNvSpPr/>
      </xdr:nvSpPr>
      <xdr:spPr>
        <a:xfrm>
          <a:off x="5486400" y="32156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xdr:nvSpPr>
        <xdr:cNvPr id="294" name="Isosceles Triangle 293">
          <a:extLst>
            <a:ext uri="{FF2B5EF4-FFF2-40B4-BE49-F238E27FC236}">
              <a16:creationId xmlns:a16="http://schemas.microsoft.com/office/drawing/2014/main" id="{48d4b5fa-6bf5-4b89-83b6-b0a87b023505}"/>
            </a:ext>
          </a:extLst>
        </xdr:cNvPr>
        <xdr:cNvSpPr/>
      </xdr:nvSpPr>
      <xdr:spPr>
        <a:xfrm>
          <a:off x="6705600" y="32156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xdr:nvSpPr>
        <xdr:cNvPr id="295" name="Isosceles Triangle 294">
          <a:extLst>
            <a:ext uri="{FF2B5EF4-FFF2-40B4-BE49-F238E27FC236}">
              <a16:creationId xmlns:a16="http://schemas.microsoft.com/office/drawing/2014/main" id="{1cd9e35e-cb1b-4c5d-9f4d-b6f907d8db6c}"/>
            </a:ext>
          </a:extLst>
        </xdr:cNvPr>
        <xdr:cNvSpPr/>
      </xdr:nvSpPr>
      <xdr:spPr>
        <a:xfrm>
          <a:off x="7924800" y="32156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xdr:nvSpPr>
        <xdr:cNvPr id="296" name="Isosceles Triangle 295">
          <a:extLst>
            <a:ext uri="{FF2B5EF4-FFF2-40B4-BE49-F238E27FC236}">
              <a16:creationId xmlns:a16="http://schemas.microsoft.com/office/drawing/2014/main" id="{47144911-ce9f-4dbe-a7f5-916734bbb843}"/>
            </a:ext>
          </a:extLst>
        </xdr:cNvPr>
        <xdr:cNvSpPr/>
      </xdr:nvSpPr>
      <xdr:spPr>
        <a:xfrm>
          <a:off x="9144000" y="32156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xdr:nvSpPr>
        <xdr:cNvPr id="297" name="Isosceles Triangle 296">
          <a:extLst>
            <a:ext uri="{FF2B5EF4-FFF2-40B4-BE49-F238E27FC236}">
              <a16:creationId xmlns:a16="http://schemas.microsoft.com/office/drawing/2014/main" id="{ef996cf8-0059-4a55-ad5a-bad13130c7f1}"/>
            </a:ext>
          </a:extLst>
        </xdr:cNvPr>
        <xdr:cNvSpPr/>
      </xdr:nvSpPr>
      <xdr:spPr>
        <a:xfrm>
          <a:off x="10363200" y="32156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xdr:nvSpPr>
        <xdr:cNvPr id="298" name="Isosceles Triangle 297">
          <a:extLst>
            <a:ext uri="{FF2B5EF4-FFF2-40B4-BE49-F238E27FC236}">
              <a16:creationId xmlns:a16="http://schemas.microsoft.com/office/drawing/2014/main" id="{f1c9625e-1f55-4c7a-b420-b65c9441b21c}"/>
            </a:ext>
          </a:extLst>
        </xdr:cNvPr>
        <xdr:cNvSpPr/>
      </xdr:nvSpPr>
      <xdr:spPr>
        <a:xfrm>
          <a:off x="11582400" y="32156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xdr:nvSpPr>
        <xdr:cNvPr id="299" name="Isosceles Triangle 298">
          <a:extLst>
            <a:ext uri="{FF2B5EF4-FFF2-40B4-BE49-F238E27FC236}">
              <a16:creationId xmlns:a16="http://schemas.microsoft.com/office/drawing/2014/main" id="{96ba09c1-65db-48f3-9a99-ad5c8dfca03b}"/>
            </a:ext>
          </a:extLst>
        </xdr:cNvPr>
        <xdr:cNvSpPr/>
      </xdr:nvSpPr>
      <xdr:spPr>
        <a:xfrm>
          <a:off x="12801600" y="321564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xdr:nvSpPr>
        <xdr:cNvPr id="300" name="Isosceles Triangle 299">
          <a:extLst>
            <a:ext uri="{FF2B5EF4-FFF2-40B4-BE49-F238E27FC236}">
              <a16:creationId xmlns:a16="http://schemas.microsoft.com/office/drawing/2014/main" id="{5b24dbe5-3997-4576-91b4-b3c65c5c3103}"/>
            </a:ext>
          </a:extLst>
        </xdr:cNvPr>
        <xdr:cNvSpPr/>
      </xdr:nvSpPr>
      <xdr:spPr>
        <a:xfrm>
          <a:off x="609600" y="33451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xdr:nvSpPr>
        <xdr:cNvPr id="301" name="Isosceles Triangle 300">
          <a:extLst>
            <a:ext uri="{FF2B5EF4-FFF2-40B4-BE49-F238E27FC236}">
              <a16:creationId xmlns:a16="http://schemas.microsoft.com/office/drawing/2014/main" id="{7820328b-a90f-4dc5-ac7f-cab873dcda2b}"/>
            </a:ext>
          </a:extLst>
        </xdr:cNvPr>
        <xdr:cNvSpPr/>
      </xdr:nvSpPr>
      <xdr:spPr>
        <a:xfrm>
          <a:off x="1828800" y="33451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xdr:nvSpPr>
        <xdr:cNvPr id="302" name="Isosceles Triangle 301">
          <a:extLst>
            <a:ext uri="{FF2B5EF4-FFF2-40B4-BE49-F238E27FC236}">
              <a16:creationId xmlns:a16="http://schemas.microsoft.com/office/drawing/2014/main" id="{d267710b-7fa9-4a6b-baf3-7a7d535ff08c}"/>
            </a:ext>
          </a:extLst>
        </xdr:cNvPr>
        <xdr:cNvSpPr/>
      </xdr:nvSpPr>
      <xdr:spPr>
        <a:xfrm>
          <a:off x="3048000" y="33451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xdr:nvSpPr>
        <xdr:cNvPr id="303" name="Isosceles Triangle 302">
          <a:extLst>
            <a:ext uri="{FF2B5EF4-FFF2-40B4-BE49-F238E27FC236}">
              <a16:creationId xmlns:a16="http://schemas.microsoft.com/office/drawing/2014/main" id="{9af5837e-196c-4b9c-bcb3-dfed79e8efcd}"/>
            </a:ext>
          </a:extLst>
        </xdr:cNvPr>
        <xdr:cNvSpPr/>
      </xdr:nvSpPr>
      <xdr:spPr>
        <a:xfrm>
          <a:off x="4267200" y="33451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xdr:nvSpPr>
        <xdr:cNvPr id="304" name="Isosceles Triangle 303">
          <a:extLst>
            <a:ext uri="{FF2B5EF4-FFF2-40B4-BE49-F238E27FC236}">
              <a16:creationId xmlns:a16="http://schemas.microsoft.com/office/drawing/2014/main" id="{313e6d8d-66e7-4401-b9cc-9cca97ed86d2}"/>
            </a:ext>
          </a:extLst>
        </xdr:cNvPr>
        <xdr:cNvSpPr/>
      </xdr:nvSpPr>
      <xdr:spPr>
        <a:xfrm>
          <a:off x="5486400" y="33451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xdr:nvSpPr>
        <xdr:cNvPr id="305" name="Isosceles Triangle 304">
          <a:extLst>
            <a:ext uri="{FF2B5EF4-FFF2-40B4-BE49-F238E27FC236}">
              <a16:creationId xmlns:a16="http://schemas.microsoft.com/office/drawing/2014/main" id="{ce4ea4f4-45fe-4df1-9a41-4295c20449e8}"/>
            </a:ext>
          </a:extLst>
        </xdr:cNvPr>
        <xdr:cNvSpPr/>
      </xdr:nvSpPr>
      <xdr:spPr>
        <a:xfrm>
          <a:off x="6705600" y="33451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xdr:nvSpPr>
        <xdr:cNvPr id="306" name="Isosceles Triangle 305">
          <a:extLst>
            <a:ext uri="{FF2B5EF4-FFF2-40B4-BE49-F238E27FC236}">
              <a16:creationId xmlns:a16="http://schemas.microsoft.com/office/drawing/2014/main" id="{640ea19e-a469-48f1-aa43-5825b4448bb1}"/>
            </a:ext>
          </a:extLst>
        </xdr:cNvPr>
        <xdr:cNvSpPr/>
      </xdr:nvSpPr>
      <xdr:spPr>
        <a:xfrm>
          <a:off x="7924800" y="33451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xdr:nvSpPr>
        <xdr:cNvPr id="307" name="Isosceles Triangle 306">
          <a:extLst>
            <a:ext uri="{FF2B5EF4-FFF2-40B4-BE49-F238E27FC236}">
              <a16:creationId xmlns:a16="http://schemas.microsoft.com/office/drawing/2014/main" id="{e42665ce-ebfe-4c1d-917c-6cead34b8e79}"/>
            </a:ext>
          </a:extLst>
        </xdr:cNvPr>
        <xdr:cNvSpPr/>
      </xdr:nvSpPr>
      <xdr:spPr>
        <a:xfrm>
          <a:off x="9144000" y="33451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xdr:nvSpPr>
        <xdr:cNvPr id="308" name="Isosceles Triangle 307">
          <a:extLst>
            <a:ext uri="{FF2B5EF4-FFF2-40B4-BE49-F238E27FC236}">
              <a16:creationId xmlns:a16="http://schemas.microsoft.com/office/drawing/2014/main" id="{d06b8f3e-2577-4bf1-8575-b5a3080ae4b2}"/>
            </a:ext>
          </a:extLst>
        </xdr:cNvPr>
        <xdr:cNvSpPr/>
      </xdr:nvSpPr>
      <xdr:spPr>
        <a:xfrm>
          <a:off x="10363200" y="33451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xdr:nvSpPr>
        <xdr:cNvPr id="309" name="Isosceles Triangle 308">
          <a:extLst>
            <a:ext uri="{FF2B5EF4-FFF2-40B4-BE49-F238E27FC236}">
              <a16:creationId xmlns:a16="http://schemas.microsoft.com/office/drawing/2014/main" id="{1dffbdde-a659-42ea-ae99-9c3d7d7c9546}"/>
            </a:ext>
          </a:extLst>
        </xdr:cNvPr>
        <xdr:cNvSpPr/>
      </xdr:nvSpPr>
      <xdr:spPr>
        <a:xfrm>
          <a:off x="11582400" y="33451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xdr:nvSpPr>
        <xdr:cNvPr id="310" name="Isosceles Triangle 309">
          <a:extLst>
            <a:ext uri="{FF2B5EF4-FFF2-40B4-BE49-F238E27FC236}">
              <a16:creationId xmlns:a16="http://schemas.microsoft.com/office/drawing/2014/main" id="{32cda66b-c117-4deb-9be7-4894b2ce5eed}"/>
            </a:ext>
          </a:extLst>
        </xdr:cNvPr>
        <xdr:cNvSpPr/>
      </xdr:nvSpPr>
      <xdr:spPr>
        <a:xfrm>
          <a:off x="12801600" y="3345180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xdr:nvSpPr>
        <xdr:cNvPr id="311" name="Isosceles Triangle 310">
          <a:extLst>
            <a:ext uri="{FF2B5EF4-FFF2-40B4-BE49-F238E27FC236}">
              <a16:creationId xmlns:a16="http://schemas.microsoft.com/office/drawing/2014/main" id="{5090286a-4533-44a8-a073-4ddc6b6b328a}"/>
            </a:ext>
          </a:extLst>
        </xdr:cNvPr>
        <xdr:cNvSpPr/>
      </xdr:nvSpPr>
      <xdr:spPr>
        <a:xfrm>
          <a:off x="609600" y="347567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xdr:nvSpPr>
        <xdr:cNvPr id="312" name="Isosceles Triangle 311">
          <a:extLst>
            <a:ext uri="{FF2B5EF4-FFF2-40B4-BE49-F238E27FC236}">
              <a16:creationId xmlns:a16="http://schemas.microsoft.com/office/drawing/2014/main" id="{5f09029c-3647-4a93-9bbf-804421a64be7}"/>
            </a:ext>
          </a:extLst>
        </xdr:cNvPr>
        <xdr:cNvSpPr/>
      </xdr:nvSpPr>
      <xdr:spPr>
        <a:xfrm>
          <a:off x="1828800" y="347567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xdr:nvSpPr>
        <xdr:cNvPr id="313" name="Isosceles Triangle 312">
          <a:extLst>
            <a:ext uri="{FF2B5EF4-FFF2-40B4-BE49-F238E27FC236}">
              <a16:creationId xmlns:a16="http://schemas.microsoft.com/office/drawing/2014/main" id="{ec981577-6d8e-4f83-933a-3b408a1af90e}"/>
            </a:ext>
          </a:extLst>
        </xdr:cNvPr>
        <xdr:cNvSpPr/>
      </xdr:nvSpPr>
      <xdr:spPr>
        <a:xfrm>
          <a:off x="3048000" y="347567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xdr:nvSpPr>
        <xdr:cNvPr id="314" name="Isosceles Triangle 313">
          <a:extLst>
            <a:ext uri="{FF2B5EF4-FFF2-40B4-BE49-F238E27FC236}">
              <a16:creationId xmlns:a16="http://schemas.microsoft.com/office/drawing/2014/main" id="{9244cddf-08ec-4c5c-8638-e40655899a5e}"/>
            </a:ext>
          </a:extLst>
        </xdr:cNvPr>
        <xdr:cNvSpPr/>
      </xdr:nvSpPr>
      <xdr:spPr>
        <a:xfrm>
          <a:off x="4267200" y="347567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xdr:nvSpPr>
        <xdr:cNvPr id="315" name="Isosceles Triangle 314">
          <a:extLst>
            <a:ext uri="{FF2B5EF4-FFF2-40B4-BE49-F238E27FC236}">
              <a16:creationId xmlns:a16="http://schemas.microsoft.com/office/drawing/2014/main" id="{c5648266-af99-433d-95dd-8404a60c63c8}"/>
            </a:ext>
          </a:extLst>
        </xdr:cNvPr>
        <xdr:cNvSpPr/>
      </xdr:nvSpPr>
      <xdr:spPr>
        <a:xfrm>
          <a:off x="5486400" y="347567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xdr:nvSpPr>
        <xdr:cNvPr id="316" name="Isosceles Triangle 315">
          <a:extLst>
            <a:ext uri="{FF2B5EF4-FFF2-40B4-BE49-F238E27FC236}">
              <a16:creationId xmlns:a16="http://schemas.microsoft.com/office/drawing/2014/main" id="{8dfe3363-7428-4341-82f3-949f29926f50}"/>
            </a:ext>
          </a:extLst>
        </xdr:cNvPr>
        <xdr:cNvSpPr/>
      </xdr:nvSpPr>
      <xdr:spPr>
        <a:xfrm>
          <a:off x="6705600" y="347567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xdr:nvSpPr>
        <xdr:cNvPr id="317" name="Isosceles Triangle 316">
          <a:extLst>
            <a:ext uri="{FF2B5EF4-FFF2-40B4-BE49-F238E27FC236}">
              <a16:creationId xmlns:a16="http://schemas.microsoft.com/office/drawing/2014/main" id="{59658239-c7fc-4dbe-b3ea-ddf5088f45cd}"/>
            </a:ext>
          </a:extLst>
        </xdr:cNvPr>
        <xdr:cNvSpPr/>
      </xdr:nvSpPr>
      <xdr:spPr>
        <a:xfrm>
          <a:off x="7924800" y="347567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xdr:nvSpPr>
        <xdr:cNvPr id="318" name="Isosceles Triangle 317">
          <a:extLst>
            <a:ext uri="{FF2B5EF4-FFF2-40B4-BE49-F238E27FC236}">
              <a16:creationId xmlns:a16="http://schemas.microsoft.com/office/drawing/2014/main" id="{82ca1ab6-1206-45eb-8c0f-3da25d855e7e}"/>
            </a:ext>
          </a:extLst>
        </xdr:cNvPr>
        <xdr:cNvSpPr/>
      </xdr:nvSpPr>
      <xdr:spPr>
        <a:xfrm>
          <a:off x="9144000" y="347567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xdr:nvSpPr>
        <xdr:cNvPr id="319" name="Isosceles Triangle 318">
          <a:extLst>
            <a:ext uri="{FF2B5EF4-FFF2-40B4-BE49-F238E27FC236}">
              <a16:creationId xmlns:a16="http://schemas.microsoft.com/office/drawing/2014/main" id="{7e7f0106-43cf-49e7-93f7-9bca7851e83b}"/>
            </a:ext>
          </a:extLst>
        </xdr:cNvPr>
        <xdr:cNvSpPr/>
      </xdr:nvSpPr>
      <xdr:spPr>
        <a:xfrm>
          <a:off x="10363200" y="347567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xdr:nvSpPr>
        <xdr:cNvPr id="320" name="Isosceles Triangle 319">
          <a:extLst>
            <a:ext uri="{FF2B5EF4-FFF2-40B4-BE49-F238E27FC236}">
              <a16:creationId xmlns:a16="http://schemas.microsoft.com/office/drawing/2014/main" id="{9b3a0f27-ed54-426a-b6ef-a6013f25a211}"/>
            </a:ext>
          </a:extLst>
        </xdr:cNvPr>
        <xdr:cNvSpPr/>
      </xdr:nvSpPr>
      <xdr:spPr>
        <a:xfrm>
          <a:off x="11582400" y="347567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xdr:nvSpPr>
        <xdr:cNvPr id="321" name="Isosceles Triangle 320">
          <a:extLst>
            <a:ext uri="{FF2B5EF4-FFF2-40B4-BE49-F238E27FC236}">
              <a16:creationId xmlns:a16="http://schemas.microsoft.com/office/drawing/2014/main" id="{07d9202d-ebba-459f-a7cf-d96d5ac89358}"/>
            </a:ext>
          </a:extLst>
        </xdr:cNvPr>
        <xdr:cNvSpPr/>
      </xdr:nvSpPr>
      <xdr:spPr>
        <a:xfrm>
          <a:off x="12801600" y="3475672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xdr:nvSpPr>
        <xdr:cNvPr id="322" name="Isosceles Triangle 321">
          <a:extLst>
            <a:ext uri="{FF2B5EF4-FFF2-40B4-BE49-F238E27FC236}">
              <a16:creationId xmlns:a16="http://schemas.microsoft.com/office/drawing/2014/main" id="{9ff3734f-dcb9-4595-8c21-01e1bda8d6a4}"/>
            </a:ext>
          </a:extLst>
        </xdr:cNvPr>
        <xdr:cNvSpPr/>
      </xdr:nvSpPr>
      <xdr:spPr>
        <a:xfrm>
          <a:off x="609600" y="35880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xdr:nvSpPr>
        <xdr:cNvPr id="323" name="Isosceles Triangle 322">
          <a:extLst>
            <a:ext uri="{FF2B5EF4-FFF2-40B4-BE49-F238E27FC236}">
              <a16:creationId xmlns:a16="http://schemas.microsoft.com/office/drawing/2014/main" id="{07e16859-51b1-4aa9-a77a-b266e157cd0f}"/>
            </a:ext>
          </a:extLst>
        </xdr:cNvPr>
        <xdr:cNvSpPr/>
      </xdr:nvSpPr>
      <xdr:spPr>
        <a:xfrm>
          <a:off x="1828800" y="35880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xdr:nvSpPr>
        <xdr:cNvPr id="324" name="Isosceles Triangle 323">
          <a:extLst>
            <a:ext uri="{FF2B5EF4-FFF2-40B4-BE49-F238E27FC236}">
              <a16:creationId xmlns:a16="http://schemas.microsoft.com/office/drawing/2014/main" id="{8bb1c28f-730c-4be1-81bf-60fdabe1cc32}"/>
            </a:ext>
          </a:extLst>
        </xdr:cNvPr>
        <xdr:cNvSpPr/>
      </xdr:nvSpPr>
      <xdr:spPr>
        <a:xfrm>
          <a:off x="3048000" y="35880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xdr:nvSpPr>
        <xdr:cNvPr id="325" name="Isosceles Triangle 324">
          <a:extLst>
            <a:ext uri="{FF2B5EF4-FFF2-40B4-BE49-F238E27FC236}">
              <a16:creationId xmlns:a16="http://schemas.microsoft.com/office/drawing/2014/main" id="{6df12fba-3c69-4c0b-a077-ce8119565122}"/>
            </a:ext>
          </a:extLst>
        </xdr:cNvPr>
        <xdr:cNvSpPr/>
      </xdr:nvSpPr>
      <xdr:spPr>
        <a:xfrm>
          <a:off x="4267200" y="35880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xdr:nvSpPr>
        <xdr:cNvPr id="326" name="Isosceles Triangle 325">
          <a:extLst>
            <a:ext uri="{FF2B5EF4-FFF2-40B4-BE49-F238E27FC236}">
              <a16:creationId xmlns:a16="http://schemas.microsoft.com/office/drawing/2014/main" id="{c975d126-4079-4ad9-8262-ac47ed4cadbf}"/>
            </a:ext>
          </a:extLst>
        </xdr:cNvPr>
        <xdr:cNvSpPr/>
      </xdr:nvSpPr>
      <xdr:spPr>
        <a:xfrm>
          <a:off x="5486400" y="35880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xdr:nvSpPr>
        <xdr:cNvPr id="327" name="Isosceles Triangle 326">
          <a:extLst>
            <a:ext uri="{FF2B5EF4-FFF2-40B4-BE49-F238E27FC236}">
              <a16:creationId xmlns:a16="http://schemas.microsoft.com/office/drawing/2014/main" id="{0f4a7903-22a8-4f2c-93ee-1aee451c9116}"/>
            </a:ext>
          </a:extLst>
        </xdr:cNvPr>
        <xdr:cNvSpPr/>
      </xdr:nvSpPr>
      <xdr:spPr>
        <a:xfrm>
          <a:off x="6705600" y="35880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xdr:nvSpPr>
        <xdr:cNvPr id="328" name="Isosceles Triangle 327">
          <a:extLst>
            <a:ext uri="{FF2B5EF4-FFF2-40B4-BE49-F238E27FC236}">
              <a16:creationId xmlns:a16="http://schemas.microsoft.com/office/drawing/2014/main" id="{2dc15218-207a-47be-ba7e-9fbe4b282d35}"/>
            </a:ext>
          </a:extLst>
        </xdr:cNvPr>
        <xdr:cNvSpPr/>
      </xdr:nvSpPr>
      <xdr:spPr>
        <a:xfrm>
          <a:off x="7924800" y="35880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xdr:nvSpPr>
        <xdr:cNvPr id="329" name="Isosceles Triangle 328">
          <a:extLst>
            <a:ext uri="{FF2B5EF4-FFF2-40B4-BE49-F238E27FC236}">
              <a16:creationId xmlns:a16="http://schemas.microsoft.com/office/drawing/2014/main" id="{5ae74f0f-3273-4c81-91c3-8db32f1debc2}"/>
            </a:ext>
          </a:extLst>
        </xdr:cNvPr>
        <xdr:cNvSpPr/>
      </xdr:nvSpPr>
      <xdr:spPr>
        <a:xfrm>
          <a:off x="9144000" y="35880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xdr:nvSpPr>
        <xdr:cNvPr id="330" name="Isosceles Triangle 329">
          <a:extLst>
            <a:ext uri="{FF2B5EF4-FFF2-40B4-BE49-F238E27FC236}">
              <a16:creationId xmlns:a16="http://schemas.microsoft.com/office/drawing/2014/main" id="{fac6abcb-1f50-48c1-889e-33140648fddd}"/>
            </a:ext>
          </a:extLst>
        </xdr:cNvPr>
        <xdr:cNvSpPr/>
      </xdr:nvSpPr>
      <xdr:spPr>
        <a:xfrm>
          <a:off x="10363200" y="35880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xdr:nvSpPr>
        <xdr:cNvPr id="331" name="Isosceles Triangle 330">
          <a:extLst>
            <a:ext uri="{FF2B5EF4-FFF2-40B4-BE49-F238E27FC236}">
              <a16:creationId xmlns:a16="http://schemas.microsoft.com/office/drawing/2014/main" id="{ed7ed289-9d8f-4139-8cfa-95ff0767105f}"/>
            </a:ext>
          </a:extLst>
        </xdr:cNvPr>
        <xdr:cNvSpPr/>
      </xdr:nvSpPr>
      <xdr:spPr>
        <a:xfrm>
          <a:off x="11582400" y="35880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xdr:nvSpPr>
        <xdr:cNvPr id="332" name="Isosceles Triangle 331">
          <a:extLst>
            <a:ext uri="{FF2B5EF4-FFF2-40B4-BE49-F238E27FC236}">
              <a16:creationId xmlns:a16="http://schemas.microsoft.com/office/drawing/2014/main" id="{c033ce9d-b931-4921-9364-0f010e744f11}"/>
            </a:ext>
          </a:extLst>
        </xdr:cNvPr>
        <xdr:cNvSpPr/>
      </xdr:nvSpPr>
      <xdr:spPr>
        <a:xfrm>
          <a:off x="12801600" y="35880675"/>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xdr:nvSpPr>
        <xdr:cNvPr id="333" name="Isosceles Triangle 332">
          <a:extLst>
            <a:ext uri="{FF2B5EF4-FFF2-40B4-BE49-F238E27FC236}">
              <a16:creationId xmlns:a16="http://schemas.microsoft.com/office/drawing/2014/main" id="{65e01f55-3ed5-410f-b749-929ae33080c5}"/>
            </a:ext>
          </a:extLst>
        </xdr:cNvPr>
        <xdr:cNvSpPr/>
      </xdr:nvSpPr>
      <xdr:spPr>
        <a:xfrm>
          <a:off x="12801600" y="9505950"/>
          <a:ext cx="609600" cy="295275"/>
        </a:xfrm>
        <a:prstGeom prst="triangle"/>
        <a:noFill/>
      </xdr:spPr>
      <xdr:style>
        <a:lnRef idx="2">
          <a:schemeClr val="tx1"/>
        </a:lnRef>
        <a:fillRef idx="1">
          <a:schemeClr val="bg1"/>
        </a:fillRef>
        <a:effectRef idx="0">
          <a:schemeClr val="tx1"/>
        </a:effectRef>
        <a:fontRef idx="minor">
          <a:schemeClr val="tx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0</xdr:col>
      <xdr:colOff>220980</xdr:colOff>
      <xdr:row>23</xdr:row>
      <xdr:rowOff>182880</xdr:rowOff>
    </xdr:from>
    <xdr:to>
      <xdr:col>0</xdr:col>
      <xdr:colOff>426720</xdr:colOff>
      <xdr:row>24</xdr:row>
      <xdr:rowOff>0</xdr:rowOff>
    </xdr:to>
    <xdr:sp>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19075" y="10572750"/>
          <a:ext cx="209550" cy="28575"/>
        </a:xfrm>
        <a:prstGeom prst="line"/>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0544175"/>
          <a:ext cx="190500" cy="57150"/>
        </a:xfrm>
        <a:prstGeom prst="line"/>
        <a:noFill/>
        <a:ln w="9525">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2981325" y="8915400"/>
          <a:ext cx="1952625" cy="704850"/>
        </a:xfrm>
        <a:prstGeom prst="triangle">
          <a:avLst>
            <a:gd name="adj" fmla="val 50000"/>
          </a:avLst>
        </a:prstGeom>
        <a:solidFill>
          <a:srgbClr val="FFFFFF">
            <a:alpha val="0"/>
          </a:srgbClr>
        </a:solidFill>
        <a:ln w="34925" cmpd="sng">
          <a:solidFill>
            <a:srgbClr val="000000"/>
          </a:solidFill>
          <a:miter lim="800000"/>
        </a:ln>
      </xdr:spPr>
    </xdr:sp>
    <xdr:clientData/>
  </xdr:twoCellAnchor>
  <xdr:twoCellAnchor>
    <xdr:from>
      <xdr:col>3</xdr:col>
      <xdr:colOff>1027044</xdr:colOff>
      <xdr:row>20</xdr:row>
      <xdr:rowOff>110076</xdr:rowOff>
    </xdr:from>
    <xdr:to>
      <xdr:col>5</xdr:col>
      <xdr:colOff>39426</xdr:colOff>
      <xdr:row>21</xdr:row>
      <xdr:rowOff>423585</xdr:rowOff>
    </xdr:to>
    <xdr:sp>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5934075" y="8905875"/>
          <a:ext cx="1990725" cy="714375"/>
        </a:xfrm>
        <a:prstGeom prst="triangle">
          <a:avLst>
            <a:gd name="adj" fmla="val 50000"/>
          </a:avLst>
        </a:prstGeom>
        <a:solidFill>
          <a:srgbClr val="FFFFFF">
            <a:alpha val="0"/>
          </a:srgbClr>
        </a:solidFill>
        <a:ln w="34925" cmpd="sng">
          <a:solidFill>
            <a:srgbClr val="000000"/>
          </a:solidFill>
          <a:miter lim="800000"/>
        </a:ln>
      </xdr:spPr>
    </xdr:sp>
    <xdr:clientData/>
  </xdr:twoCellAnchor>
  <xdr:twoCellAnchor>
    <xdr:from>
      <xdr:col>6</xdr:col>
      <xdr:colOff>0</xdr:colOff>
      <xdr:row>20</xdr:row>
      <xdr:rowOff>111397</xdr:rowOff>
    </xdr:from>
    <xdr:to>
      <xdr:col>7</xdr:col>
      <xdr:colOff>7620</xdr:colOff>
      <xdr:row>21</xdr:row>
      <xdr:rowOff>424906</xdr:rowOff>
    </xdr:to>
    <xdr:sp>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8943975" y="8905875"/>
          <a:ext cx="1933575" cy="714375"/>
        </a:xfrm>
        <a:prstGeom prst="triangle">
          <a:avLst>
            <a:gd name="adj" fmla="val 50000"/>
          </a:avLst>
        </a:prstGeom>
        <a:solidFill>
          <a:srgbClr val="FFFFFF">
            <a:alpha val="0"/>
          </a:srgbClr>
        </a:solidFill>
        <a:ln w="34925" cmpd="sng">
          <a:solidFill>
            <a:srgbClr val="000000"/>
          </a:solidFill>
          <a:miter lim="800000"/>
        </a:ln>
      </xdr:spPr>
    </xdr:sp>
    <xdr:clientData/>
  </xdr:twoCellAnchor>
  <xdr:twoCellAnchor>
    <xdr:from>
      <xdr:col>8</xdr:col>
      <xdr:colOff>0</xdr:colOff>
      <xdr:row>20</xdr:row>
      <xdr:rowOff>111397</xdr:rowOff>
    </xdr:from>
    <xdr:to>
      <xdr:col>9</xdr:col>
      <xdr:colOff>7620</xdr:colOff>
      <xdr:row>21</xdr:row>
      <xdr:rowOff>424906</xdr:rowOff>
    </xdr:to>
    <xdr:sp>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1925300" y="8905875"/>
          <a:ext cx="1933575" cy="714375"/>
        </a:xfrm>
        <a:prstGeom prst="triangle">
          <a:avLst>
            <a:gd name="adj" fmla="val 50000"/>
          </a:avLst>
        </a:prstGeom>
        <a:solidFill>
          <a:srgbClr val="FFFFFF">
            <a:alpha val="0"/>
          </a:srgbClr>
        </a:solidFill>
        <a:ln w="34925" cmpd="sng">
          <a:solidFill>
            <a:srgbClr val="000000"/>
          </a:solidFill>
          <a:miter lim="800000"/>
        </a:ln>
      </xdr:spPr>
    </xdr:sp>
    <xdr:clientData/>
  </xdr:twoCellAnchor>
  <xdr:twoCellAnchor>
    <xdr:from>
      <xdr:col>9</xdr:col>
      <xdr:colOff>1078316</xdr:colOff>
      <xdr:row>20</xdr:row>
      <xdr:rowOff>129540</xdr:rowOff>
    </xdr:from>
    <xdr:to>
      <xdr:col>11</xdr:col>
      <xdr:colOff>2886</xdr:colOff>
      <xdr:row>22</xdr:row>
      <xdr:rowOff>0</xdr:rowOff>
    </xdr:to>
    <xdr:sp>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4906625" y="8924925"/>
          <a:ext cx="1924050" cy="695325"/>
        </a:xfrm>
        <a:prstGeom prst="triangle">
          <a:avLst>
            <a:gd name="adj" fmla="val 50000"/>
          </a:avLst>
        </a:prstGeom>
        <a:solidFill>
          <a:srgbClr val="FFFFFF">
            <a:alpha val="0"/>
          </a:srgbClr>
        </a:solidFill>
        <a:ln w="34925" cmpd="sng">
          <a:solidFill>
            <a:srgbClr val="000000"/>
          </a:solidFill>
          <a:miter lim="800000"/>
        </a:ln>
      </xdr:spPr>
    </xdr:sp>
    <xdr:clientData/>
  </xdr:twoCellAnchor>
  <xdr:twoCellAnchor>
    <xdr:from>
      <xdr:col>12</xdr:col>
      <xdr:colOff>0</xdr:colOff>
      <xdr:row>20</xdr:row>
      <xdr:rowOff>129540</xdr:rowOff>
    </xdr:from>
    <xdr:to>
      <xdr:col>13</xdr:col>
      <xdr:colOff>7620</xdr:colOff>
      <xdr:row>22</xdr:row>
      <xdr:rowOff>15240</xdr:rowOff>
    </xdr:to>
    <xdr:sp>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7887950" y="8924925"/>
          <a:ext cx="1933575" cy="714375"/>
        </a:xfrm>
        <a:prstGeom prst="triangle">
          <a:avLst>
            <a:gd name="adj" fmla="val 50000"/>
          </a:avLst>
        </a:prstGeom>
        <a:solidFill>
          <a:srgbClr val="FFFFFF">
            <a:alpha val="0"/>
          </a:srgbClr>
        </a:solidFill>
        <a:ln w="34925" cmpd="sng">
          <a:solidFill>
            <a:srgbClr val="000000"/>
          </a:solidFill>
          <a:miter lim="800000"/>
        </a:ln>
      </xdr:spPr>
    </xdr:sp>
    <xdr:clientData/>
  </xdr:twoCellAnchor>
  <xdr:twoCellAnchor>
    <xdr:from>
      <xdr:col>13</xdr:col>
      <xdr:colOff>1056194</xdr:colOff>
      <xdr:row>20</xdr:row>
      <xdr:rowOff>129540</xdr:rowOff>
    </xdr:from>
    <xdr:to>
      <xdr:col>15</xdr:col>
      <xdr:colOff>49695</xdr:colOff>
      <xdr:row>22</xdr:row>
      <xdr:rowOff>15240</xdr:rowOff>
    </xdr:to>
    <xdr:sp>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0869275" y="8924925"/>
          <a:ext cx="1971675" cy="714375"/>
        </a:xfrm>
        <a:prstGeom prst="triangle">
          <a:avLst>
            <a:gd name="adj" fmla="val 50000"/>
          </a:avLst>
        </a:prstGeom>
        <a:solidFill>
          <a:srgbClr val="FFFFFF">
            <a:alpha val="0"/>
          </a:srgbClr>
        </a:solidFill>
        <a:ln w="34925" cmpd="sng">
          <a:solidFill>
            <a:srgbClr val="000000"/>
          </a:solidFill>
          <a:miter lim="800000"/>
        </a:ln>
      </xdr:spPr>
    </xdr:sp>
    <xdr:clientData/>
  </xdr:twoCellAnchor>
  <xdr:twoCellAnchor>
    <xdr:from>
      <xdr:col>16</xdr:col>
      <xdr:colOff>22861</xdr:colOff>
      <xdr:row>20</xdr:row>
      <xdr:rowOff>13583</xdr:rowOff>
    </xdr:from>
    <xdr:to>
      <xdr:col>17</xdr:col>
      <xdr:colOff>0</xdr:colOff>
      <xdr:row>21</xdr:row>
      <xdr:rowOff>414131</xdr:rowOff>
    </xdr:to>
    <xdr:sp>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3869650" y="8801100"/>
          <a:ext cx="1905000" cy="809625"/>
        </a:xfrm>
        <a:prstGeom prst="triangle">
          <a:avLst>
            <a:gd name="adj" fmla="val 50000"/>
          </a:avLst>
        </a:prstGeom>
        <a:solidFill>
          <a:srgbClr val="FFFFFF">
            <a:alpha val="0"/>
          </a:srgbClr>
        </a:solidFill>
        <a:ln w="34925" cmpd="sng">
          <a:solidFill>
            <a:srgbClr val="000000"/>
          </a:solidFill>
          <a:miter lim="800000"/>
        </a:ln>
      </xdr:spPr>
    </xdr:sp>
    <xdr:clientData/>
  </xdr:twoCellAnchor>
  <xdr:twoCellAnchor>
    <xdr:from>
      <xdr:col>17</xdr:col>
      <xdr:colOff>1060173</xdr:colOff>
      <xdr:row>20</xdr:row>
      <xdr:rowOff>119269</xdr:rowOff>
    </xdr:from>
    <xdr:to>
      <xdr:col>18</xdr:col>
      <xdr:colOff>1962315</xdr:colOff>
      <xdr:row>22</xdr:row>
      <xdr:rowOff>4969</xdr:rowOff>
    </xdr:to>
    <xdr:sp>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6831925" y="8915400"/>
          <a:ext cx="1924050" cy="714375"/>
        </a:xfrm>
        <a:prstGeom prst="triangle">
          <a:avLst>
            <a:gd name="adj" fmla="val 50000"/>
          </a:avLst>
        </a:prstGeom>
        <a:solidFill>
          <a:srgbClr val="FFFFFF">
            <a:alpha val="0"/>
          </a:srgbClr>
        </a:solidFill>
        <a:ln w="34925" cmpd="sng">
          <a:solidFill>
            <a:srgbClr val="000000"/>
          </a:solidFill>
          <a:miter lim="800000"/>
        </a:ln>
      </xdr:spPr>
    </xdr:sp>
    <xdr:clientData/>
  </xdr:twoCellAnchor>
  <xdr:twoCellAnchor>
    <xdr:from>
      <xdr:col>19</xdr:col>
      <xdr:colOff>1051756</xdr:colOff>
      <xdr:row>20</xdr:row>
      <xdr:rowOff>132862</xdr:rowOff>
    </xdr:from>
    <xdr:to>
      <xdr:col>20</xdr:col>
      <xdr:colOff>1953847</xdr:colOff>
      <xdr:row>21</xdr:row>
      <xdr:rowOff>410307</xdr:rowOff>
    </xdr:to>
    <xdr:sp>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29803725" y="8924925"/>
          <a:ext cx="1933575" cy="685800"/>
        </a:xfrm>
        <a:prstGeom prst="triangle">
          <a:avLst>
            <a:gd name="adj" fmla="val 50000"/>
          </a:avLst>
        </a:prstGeom>
        <a:solidFill>
          <a:srgbClr val="FFFFFF">
            <a:alpha val="0"/>
          </a:srgbClr>
        </a:solidFill>
        <a:ln w="34925" cmpd="sng">
          <a:solidFill>
            <a:srgbClr val="000000"/>
          </a:solidFill>
          <a:miter lim="800000"/>
        </a:ln>
      </xdr:spPr>
    </xdr:sp>
    <xdr:clientData/>
  </xdr:twoCellAnchor>
  <xdr:twoCellAnchor>
    <xdr:from>
      <xdr:col>21</xdr:col>
      <xdr:colOff>1055077</xdr:colOff>
      <xdr:row>20</xdr:row>
      <xdr:rowOff>94761</xdr:rowOff>
    </xdr:from>
    <xdr:to>
      <xdr:col>23</xdr:col>
      <xdr:colOff>19538</xdr:colOff>
      <xdr:row>22</xdr:row>
      <xdr:rowOff>0</xdr:rowOff>
    </xdr:to>
    <xdr:sp>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2794575" y="8886825"/>
          <a:ext cx="1943100" cy="733425"/>
        </a:xfrm>
        <a:prstGeom prst="triangle">
          <a:avLst>
            <a:gd name="adj" fmla="val 49029"/>
          </a:avLst>
        </a:prstGeom>
        <a:noFill/>
        <a:ln w="34925" cmpd="sng">
          <a:solidFill>
            <a:srgbClr val="000000"/>
          </a:solidFill>
          <a:miter lim="800000"/>
        </a:ln>
      </xdr:spPr>
    </xdr:sp>
    <xdr:clientData/>
  </xdr:twoCellAnchor>
  <xdr:twoCellAnchor>
    <xdr:from>
      <xdr:col>0</xdr:col>
      <xdr:colOff>0</xdr:colOff>
      <xdr:row>27</xdr:row>
      <xdr:rowOff>100385</xdr:rowOff>
    </xdr:from>
    <xdr:to>
      <xdr:col>1</xdr:col>
      <xdr:colOff>7620</xdr:colOff>
      <xdr:row>28</xdr:row>
      <xdr:rowOff>405185</xdr:rowOff>
    </xdr:to>
    <xdr:sp>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1563350"/>
          <a:ext cx="1933575" cy="714375"/>
        </a:xfrm>
        <a:prstGeom prst="triangle">
          <a:avLst>
            <a:gd name="adj" fmla="val 50000"/>
          </a:avLst>
        </a:prstGeom>
        <a:solidFill>
          <a:srgbClr val="FFFFFF">
            <a:alpha val="0"/>
          </a:srgbClr>
        </a:solidFill>
        <a:ln w="34925" cmpd="sng">
          <a:solidFill>
            <a:srgbClr val="000000"/>
          </a:solidFill>
          <a:miter lim="800000"/>
        </a:ln>
      </xdr:spPr>
    </xdr:sp>
    <xdr:clientData/>
  </xdr:twoCellAnchor>
  <xdr:twoCellAnchor>
    <xdr:from>
      <xdr:col>2</xdr:col>
      <xdr:colOff>0</xdr:colOff>
      <xdr:row>27</xdr:row>
      <xdr:rowOff>136671</xdr:rowOff>
    </xdr:from>
    <xdr:to>
      <xdr:col>3</xdr:col>
      <xdr:colOff>7620</xdr:colOff>
      <xdr:row>29</xdr:row>
      <xdr:rowOff>6042</xdr:rowOff>
    </xdr:to>
    <xdr:sp>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2981325" y="11591925"/>
          <a:ext cx="1933575" cy="695325"/>
        </a:xfrm>
        <a:prstGeom prst="triangle">
          <a:avLst>
            <a:gd name="adj" fmla="val 50000"/>
          </a:avLst>
        </a:prstGeom>
        <a:solidFill>
          <a:srgbClr val="FFFFFF">
            <a:alpha val="0"/>
          </a:srgbClr>
        </a:solidFill>
        <a:ln w="34925" cmpd="sng">
          <a:solidFill>
            <a:srgbClr val="000000"/>
          </a:solidFill>
          <a:miter lim="800000"/>
        </a:ln>
      </xdr:spPr>
    </xdr:sp>
    <xdr:clientData/>
  </xdr:twoCellAnchor>
  <xdr:twoCellAnchor>
    <xdr:from>
      <xdr:col>4</xdr:col>
      <xdr:colOff>0</xdr:colOff>
      <xdr:row>27</xdr:row>
      <xdr:rowOff>136671</xdr:rowOff>
    </xdr:from>
    <xdr:to>
      <xdr:col>5</xdr:col>
      <xdr:colOff>7620</xdr:colOff>
      <xdr:row>29</xdr:row>
      <xdr:rowOff>6042</xdr:rowOff>
    </xdr:to>
    <xdr:sp>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5962650" y="11591925"/>
          <a:ext cx="1933575" cy="695325"/>
        </a:xfrm>
        <a:prstGeom prst="triangle">
          <a:avLst>
            <a:gd name="adj" fmla="val 50000"/>
          </a:avLst>
        </a:prstGeom>
        <a:solidFill>
          <a:srgbClr val="FFFFFF">
            <a:alpha val="0"/>
          </a:srgbClr>
        </a:solidFill>
        <a:ln w="34925" cmpd="sng">
          <a:solidFill>
            <a:srgbClr val="000000"/>
          </a:solidFill>
          <a:miter lim="800000"/>
        </a:ln>
      </xdr:spPr>
    </xdr:sp>
    <xdr:clientData/>
  </xdr:twoCellAnchor>
  <xdr:twoCellAnchor>
    <xdr:from>
      <xdr:col>6</xdr:col>
      <xdr:colOff>0</xdr:colOff>
      <xdr:row>27</xdr:row>
      <xdr:rowOff>136671</xdr:rowOff>
    </xdr:from>
    <xdr:to>
      <xdr:col>7</xdr:col>
      <xdr:colOff>7620</xdr:colOff>
      <xdr:row>29</xdr:row>
      <xdr:rowOff>6042</xdr:rowOff>
    </xdr:to>
    <xdr:sp>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8943975" y="11591925"/>
          <a:ext cx="1933575" cy="695325"/>
        </a:xfrm>
        <a:prstGeom prst="triangle">
          <a:avLst>
            <a:gd name="adj" fmla="val 50000"/>
          </a:avLst>
        </a:prstGeom>
        <a:solidFill>
          <a:srgbClr val="FFFFFF">
            <a:alpha val="0"/>
          </a:srgbClr>
        </a:solidFill>
        <a:ln w="34925" cmpd="sng">
          <a:solidFill>
            <a:srgbClr val="000000"/>
          </a:solidFill>
          <a:miter lim="800000"/>
        </a:ln>
      </xdr:spPr>
    </xdr:sp>
    <xdr:clientData/>
  </xdr:twoCellAnchor>
  <xdr:twoCellAnchor>
    <xdr:from>
      <xdr:col>8</xdr:col>
      <xdr:colOff>0</xdr:colOff>
      <xdr:row>27</xdr:row>
      <xdr:rowOff>136671</xdr:rowOff>
    </xdr:from>
    <xdr:to>
      <xdr:col>9</xdr:col>
      <xdr:colOff>7620</xdr:colOff>
      <xdr:row>29</xdr:row>
      <xdr:rowOff>6042</xdr:rowOff>
    </xdr:to>
    <xdr:sp>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1925300" y="11591925"/>
          <a:ext cx="1933575" cy="695325"/>
        </a:xfrm>
        <a:prstGeom prst="triangle">
          <a:avLst>
            <a:gd name="adj" fmla="val 50000"/>
          </a:avLst>
        </a:prstGeom>
        <a:solidFill>
          <a:srgbClr val="FFFFFF">
            <a:alpha val="0"/>
          </a:srgbClr>
        </a:solidFill>
        <a:ln w="34925" cmpd="sng">
          <a:solidFill>
            <a:srgbClr val="000000"/>
          </a:solidFill>
          <a:miter lim="800000"/>
        </a:ln>
      </xdr:spPr>
    </xdr:sp>
    <xdr:clientData/>
  </xdr:twoCellAnchor>
  <xdr:twoCellAnchor>
    <xdr:from>
      <xdr:col>9</xdr:col>
      <xdr:colOff>1075414</xdr:colOff>
      <xdr:row>27</xdr:row>
      <xdr:rowOff>151911</xdr:rowOff>
    </xdr:from>
    <xdr:to>
      <xdr:col>11</xdr:col>
      <xdr:colOff>6295</xdr:colOff>
      <xdr:row>29</xdr:row>
      <xdr:rowOff>21282</xdr:rowOff>
    </xdr:to>
    <xdr:sp>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4906625" y="11610975"/>
          <a:ext cx="1933575" cy="695325"/>
        </a:xfrm>
        <a:prstGeom prst="triangle">
          <a:avLst>
            <a:gd name="adj" fmla="val 50000"/>
          </a:avLst>
        </a:prstGeom>
        <a:solidFill>
          <a:srgbClr val="FFFFFF">
            <a:alpha val="0"/>
          </a:srgbClr>
        </a:solidFill>
        <a:ln w="34925" cmpd="sng">
          <a:solidFill>
            <a:srgbClr val="000000"/>
          </a:solidFill>
          <a:miter lim="800000"/>
        </a:ln>
      </xdr:spPr>
    </xdr:sp>
    <xdr:clientData/>
  </xdr:twoCellAnchor>
  <xdr:twoCellAnchor>
    <xdr:from>
      <xdr:col>12</xdr:col>
      <xdr:colOff>0</xdr:colOff>
      <xdr:row>27</xdr:row>
      <xdr:rowOff>136671</xdr:rowOff>
    </xdr:from>
    <xdr:to>
      <xdr:col>13</xdr:col>
      <xdr:colOff>7620</xdr:colOff>
      <xdr:row>29</xdr:row>
      <xdr:rowOff>6042</xdr:rowOff>
    </xdr:to>
    <xdr:sp>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7887950" y="11591925"/>
          <a:ext cx="1933575" cy="695325"/>
        </a:xfrm>
        <a:prstGeom prst="triangle">
          <a:avLst>
            <a:gd name="adj" fmla="val 50000"/>
          </a:avLst>
        </a:prstGeom>
        <a:solidFill>
          <a:srgbClr val="FFFFFF">
            <a:alpha val="0"/>
          </a:srgbClr>
        </a:solidFill>
        <a:ln w="34925" cmpd="sng">
          <a:solidFill>
            <a:srgbClr val="000000"/>
          </a:solidFill>
          <a:miter lim="800000"/>
        </a:ln>
      </xdr:spPr>
    </xdr:sp>
    <xdr:clientData/>
  </xdr:twoCellAnchor>
  <xdr:twoCellAnchor>
    <xdr:from>
      <xdr:col>14</xdr:col>
      <xdr:colOff>0</xdr:colOff>
      <xdr:row>27</xdr:row>
      <xdr:rowOff>116950</xdr:rowOff>
    </xdr:from>
    <xdr:to>
      <xdr:col>15</xdr:col>
      <xdr:colOff>7620</xdr:colOff>
      <xdr:row>28</xdr:row>
      <xdr:rowOff>421750</xdr:rowOff>
    </xdr:to>
    <xdr:sp>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0869275" y="11572875"/>
          <a:ext cx="1933575" cy="714375"/>
        </a:xfrm>
        <a:prstGeom prst="triangle">
          <a:avLst>
            <a:gd name="adj" fmla="val 50000"/>
          </a:avLst>
        </a:prstGeom>
        <a:solidFill>
          <a:srgbClr val="FFFFFF">
            <a:alpha val="0"/>
          </a:srgbClr>
        </a:solidFill>
        <a:ln w="34925" cmpd="sng">
          <a:solidFill>
            <a:srgbClr val="000000"/>
          </a:solidFill>
          <a:miter lim="800000"/>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3850600" y="11572875"/>
          <a:ext cx="1933575" cy="714375"/>
        </a:xfrm>
        <a:prstGeom prst="triangle">
          <a:avLst>
            <a:gd name="adj" fmla="val 50000"/>
          </a:avLst>
        </a:prstGeom>
        <a:solidFill>
          <a:srgbClr val="FFFFFF">
            <a:alpha val="0"/>
          </a:srgbClr>
        </a:solidFill>
        <a:ln w="34925" cmpd="sng">
          <a:solidFill>
            <a:srgbClr val="000000"/>
          </a:solidFill>
          <a:miter lim="800000"/>
        </a:ln>
      </xdr:spPr>
    </xdr:sp>
    <xdr:clientData/>
  </xdr:twoCellAnchor>
  <xdr:twoCellAnchor>
    <xdr:from>
      <xdr:col>18</xdr:col>
      <xdr:colOff>0</xdr:colOff>
      <xdr:row>27</xdr:row>
      <xdr:rowOff>133515</xdr:rowOff>
    </xdr:from>
    <xdr:to>
      <xdr:col>19</xdr:col>
      <xdr:colOff>7620</xdr:colOff>
      <xdr:row>29</xdr:row>
      <xdr:rowOff>7619</xdr:rowOff>
    </xdr:to>
    <xdr:sp>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6831925" y="11591925"/>
          <a:ext cx="1933575" cy="704850"/>
        </a:xfrm>
        <a:prstGeom prst="triangle">
          <a:avLst>
            <a:gd name="adj" fmla="val 50000"/>
          </a:avLst>
        </a:prstGeom>
        <a:solidFill>
          <a:srgbClr val="FFFFFF">
            <a:alpha val="0"/>
          </a:srgbClr>
        </a:solidFill>
        <a:ln w="34925" cmpd="sng">
          <a:solidFill>
            <a:srgbClr val="000000"/>
          </a:solidFill>
          <a:miter lim="800000"/>
        </a:ln>
      </xdr:spPr>
    </xdr:sp>
    <xdr:clientData/>
  </xdr:twoCellAnchor>
  <xdr:twoCellAnchor>
    <xdr:from>
      <xdr:col>0</xdr:col>
      <xdr:colOff>0</xdr:colOff>
      <xdr:row>37</xdr:row>
      <xdr:rowOff>0</xdr:rowOff>
    </xdr:from>
    <xdr:to>
      <xdr:col>1</xdr:col>
      <xdr:colOff>0</xdr:colOff>
      <xdr:row>38</xdr:row>
      <xdr:rowOff>335280</xdr:rowOff>
    </xdr:to>
    <xdr:sp>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15059025"/>
          <a:ext cx="1924050" cy="714375"/>
        </a:xfrm>
        <a:prstGeom prst="triangle">
          <a:avLst>
            <a:gd name="adj" fmla="val 50000"/>
          </a:avLst>
        </a:prstGeom>
        <a:solidFill>
          <a:srgbClr val="FFFFFF"/>
        </a:solidFill>
        <a:ln w="34925">
          <a:solidFill>
            <a:srgbClr val="000000"/>
          </a:solidFill>
          <a:miter lim="800000"/>
        </a:ln>
      </xdr:spPr>
    </xdr:sp>
    <xdr:clientData/>
  </xdr:twoCellAnchor>
  <xdr:twoCellAnchor>
    <xdr:from>
      <xdr:col>2</xdr:col>
      <xdr:colOff>0</xdr:colOff>
      <xdr:row>37</xdr:row>
      <xdr:rowOff>0</xdr:rowOff>
    </xdr:from>
    <xdr:to>
      <xdr:col>3</xdr:col>
      <xdr:colOff>0</xdr:colOff>
      <xdr:row>38</xdr:row>
      <xdr:rowOff>335280</xdr:rowOff>
    </xdr:to>
    <xdr:sp>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981325" y="15059025"/>
          <a:ext cx="1924050" cy="714375"/>
        </a:xfrm>
        <a:prstGeom prst="triangle">
          <a:avLst>
            <a:gd name="adj" fmla="val 50000"/>
          </a:avLst>
        </a:prstGeom>
        <a:solidFill>
          <a:srgbClr val="FFFFFF"/>
        </a:solidFill>
        <a:ln w="34925">
          <a:solidFill>
            <a:srgbClr val="000000"/>
          </a:solidFill>
          <a:miter lim="800000"/>
        </a:ln>
      </xdr:spPr>
    </xdr:sp>
    <xdr:clientData/>
  </xdr:twoCellAnchor>
  <xdr:twoCellAnchor>
    <xdr:from>
      <xdr:col>4</xdr:col>
      <xdr:colOff>0</xdr:colOff>
      <xdr:row>37</xdr:row>
      <xdr:rowOff>0</xdr:rowOff>
    </xdr:from>
    <xdr:to>
      <xdr:col>5</xdr:col>
      <xdr:colOff>0</xdr:colOff>
      <xdr:row>38</xdr:row>
      <xdr:rowOff>335280</xdr:rowOff>
    </xdr:to>
    <xdr:sp>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5962650" y="15059025"/>
          <a:ext cx="1924050" cy="714375"/>
        </a:xfrm>
        <a:prstGeom prst="triangle">
          <a:avLst>
            <a:gd name="adj" fmla="val 50000"/>
          </a:avLst>
        </a:prstGeom>
        <a:solidFill>
          <a:srgbClr val="FF0000"/>
        </a:solidFill>
        <a:ln w="34925">
          <a:solidFill>
            <a:srgbClr val="000000"/>
          </a:solidFill>
          <a:miter lim="800000"/>
        </a:ln>
      </xdr:spPr>
    </xdr:sp>
    <xdr:clientData/>
  </xdr:twoCellAnchor>
  <xdr:twoCellAnchor>
    <xdr:from>
      <xdr:col>6</xdr:col>
      <xdr:colOff>0</xdr:colOff>
      <xdr:row>37</xdr:row>
      <xdr:rowOff>0</xdr:rowOff>
    </xdr:from>
    <xdr:to>
      <xdr:col>7</xdr:col>
      <xdr:colOff>0</xdr:colOff>
      <xdr:row>38</xdr:row>
      <xdr:rowOff>335280</xdr:rowOff>
    </xdr:to>
    <xdr:sp>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8943975" y="15059025"/>
          <a:ext cx="1924050" cy="714375"/>
        </a:xfrm>
        <a:prstGeom prst="triangle">
          <a:avLst>
            <a:gd name="adj" fmla="val 50000"/>
          </a:avLst>
        </a:prstGeom>
        <a:solidFill>
          <a:srgbClr val="FF0000"/>
        </a:solidFill>
        <a:ln w="34925">
          <a:solidFill>
            <a:srgbClr val="000000"/>
          </a:solidFill>
          <a:miter lim="800000"/>
        </a:ln>
      </xdr:spPr>
    </xdr:sp>
    <xdr:clientData/>
  </xdr:twoCellAnchor>
  <xdr:twoCellAnchor>
    <xdr:from>
      <xdr:col>8</xdr:col>
      <xdr:colOff>0</xdr:colOff>
      <xdr:row>37</xdr:row>
      <xdr:rowOff>0</xdr:rowOff>
    </xdr:from>
    <xdr:to>
      <xdr:col>9</xdr:col>
      <xdr:colOff>0</xdr:colOff>
      <xdr:row>38</xdr:row>
      <xdr:rowOff>335280</xdr:rowOff>
    </xdr:to>
    <xdr:sp>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11925300" y="15059025"/>
          <a:ext cx="1924050" cy="714375"/>
        </a:xfrm>
        <a:prstGeom prst="triangle">
          <a:avLst>
            <a:gd name="adj" fmla="val 50000"/>
          </a:avLst>
        </a:prstGeom>
        <a:solidFill>
          <a:srgbClr val="FFFFFF"/>
        </a:solidFill>
        <a:ln w="34925">
          <a:solidFill>
            <a:srgbClr val="000000"/>
          </a:solidFill>
          <a:miter lim="800000"/>
        </a:ln>
      </xdr:spPr>
    </xdr:sp>
    <xdr:clientData/>
  </xdr:twoCellAnchor>
  <xdr:twoCellAnchor>
    <xdr:from>
      <xdr:col>10</xdr:col>
      <xdr:colOff>0</xdr:colOff>
      <xdr:row>37</xdr:row>
      <xdr:rowOff>0</xdr:rowOff>
    </xdr:from>
    <xdr:to>
      <xdr:col>11</xdr:col>
      <xdr:colOff>0</xdr:colOff>
      <xdr:row>38</xdr:row>
      <xdr:rowOff>335280</xdr:rowOff>
    </xdr:to>
    <xdr:sp>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4906625" y="15059025"/>
          <a:ext cx="1924050" cy="714375"/>
        </a:xfrm>
        <a:prstGeom prst="triangle">
          <a:avLst>
            <a:gd name="adj" fmla="val 50000"/>
          </a:avLst>
        </a:prstGeom>
        <a:solidFill>
          <a:srgbClr val="FFFF00"/>
        </a:solidFill>
        <a:ln w="34925">
          <a:solidFill>
            <a:srgbClr val="000000"/>
          </a:solidFill>
          <a:miter lim="800000"/>
        </a:ln>
      </xdr:spPr>
    </xdr:sp>
    <xdr:clientData/>
  </xdr:twoCellAnchor>
  <xdr:twoCellAnchor>
    <xdr:from>
      <xdr:col>12</xdr:col>
      <xdr:colOff>0</xdr:colOff>
      <xdr:row>37</xdr:row>
      <xdr:rowOff>0</xdr:rowOff>
    </xdr:from>
    <xdr:to>
      <xdr:col>13</xdr:col>
      <xdr:colOff>0</xdr:colOff>
      <xdr:row>38</xdr:row>
      <xdr:rowOff>335280</xdr:rowOff>
    </xdr:to>
    <xdr:sp>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7887950" y="15059025"/>
          <a:ext cx="1924050" cy="714375"/>
        </a:xfrm>
        <a:prstGeom prst="triangle">
          <a:avLst>
            <a:gd name="adj" fmla="val 50000"/>
          </a:avLst>
        </a:prstGeom>
        <a:solidFill>
          <a:srgbClr val="FFFFFF"/>
        </a:solidFill>
        <a:ln w="34925">
          <a:solidFill>
            <a:srgbClr val="000000"/>
          </a:solidFill>
          <a:miter lim="800000"/>
        </a:ln>
      </xdr:spPr>
    </xdr:sp>
    <xdr:clientData/>
  </xdr:twoCellAnchor>
  <xdr:twoCellAnchor>
    <xdr:from>
      <xdr:col>14</xdr:col>
      <xdr:colOff>0</xdr:colOff>
      <xdr:row>37</xdr:row>
      <xdr:rowOff>0</xdr:rowOff>
    </xdr:from>
    <xdr:to>
      <xdr:col>15</xdr:col>
      <xdr:colOff>0</xdr:colOff>
      <xdr:row>38</xdr:row>
      <xdr:rowOff>335280</xdr:rowOff>
    </xdr:to>
    <xdr:sp>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20869275" y="15059025"/>
          <a:ext cx="1924050" cy="714375"/>
        </a:xfrm>
        <a:prstGeom prst="triangle">
          <a:avLst>
            <a:gd name="adj" fmla="val 50000"/>
          </a:avLst>
        </a:prstGeom>
        <a:solidFill>
          <a:srgbClr val="FFFFFF"/>
        </a:solidFill>
        <a:ln w="34925">
          <a:solidFill>
            <a:srgbClr val="000000"/>
          </a:solidFill>
          <a:miter lim="800000"/>
        </a:ln>
      </xdr:spPr>
    </xdr:sp>
    <xdr:clientData/>
  </xdr:twoCellAnchor>
  <xdr:twoCellAnchor>
    <xdr:from>
      <xdr:col>16</xdr:col>
      <xdr:colOff>0</xdr:colOff>
      <xdr:row>37</xdr:row>
      <xdr:rowOff>0</xdr:rowOff>
    </xdr:from>
    <xdr:to>
      <xdr:col>17</xdr:col>
      <xdr:colOff>0</xdr:colOff>
      <xdr:row>38</xdr:row>
      <xdr:rowOff>335280</xdr:rowOff>
    </xdr:to>
    <xdr:sp>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23850600" y="15059025"/>
          <a:ext cx="1924050" cy="714375"/>
        </a:xfrm>
        <a:prstGeom prst="triangle">
          <a:avLst>
            <a:gd name="adj" fmla="val 50000"/>
          </a:avLst>
        </a:prstGeom>
        <a:solidFill>
          <a:srgbClr val="FFFFFF"/>
        </a:solidFill>
        <a:ln w="34925">
          <a:solidFill>
            <a:srgbClr val="000000"/>
          </a:solidFill>
          <a:miter lim="800000"/>
        </a:ln>
      </xdr:spPr>
    </xdr:sp>
    <xdr:clientData/>
  </xdr:twoCellAnchor>
  <xdr:twoCellAnchor>
    <xdr:from>
      <xdr:col>18</xdr:col>
      <xdr:colOff>0</xdr:colOff>
      <xdr:row>37</xdr:row>
      <xdr:rowOff>0</xdr:rowOff>
    </xdr:from>
    <xdr:to>
      <xdr:col>19</xdr:col>
      <xdr:colOff>0</xdr:colOff>
      <xdr:row>38</xdr:row>
      <xdr:rowOff>335280</xdr:rowOff>
    </xdr:to>
    <xdr:sp>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26831925" y="15059025"/>
          <a:ext cx="1924050" cy="714375"/>
        </a:xfrm>
        <a:prstGeom prst="triangle">
          <a:avLst>
            <a:gd name="adj" fmla="val 50000"/>
          </a:avLst>
        </a:prstGeom>
        <a:solidFill>
          <a:srgbClr val="FFFFFF"/>
        </a:solidFill>
        <a:ln w="34925">
          <a:solidFill>
            <a:srgbClr val="000000"/>
          </a:solidFill>
          <a:miter lim="800000"/>
        </a:ln>
      </xdr:spPr>
    </xdr:sp>
    <xdr:clientData/>
  </xdr:twoCellAnchor>
  <xdr:twoCellAnchor>
    <xdr:from>
      <xdr:col>20</xdr:col>
      <xdr:colOff>0</xdr:colOff>
      <xdr:row>37</xdr:row>
      <xdr:rowOff>0</xdr:rowOff>
    </xdr:from>
    <xdr:to>
      <xdr:col>21</xdr:col>
      <xdr:colOff>0</xdr:colOff>
      <xdr:row>38</xdr:row>
      <xdr:rowOff>335280</xdr:rowOff>
    </xdr:to>
    <xdr:sp>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9813250" y="15059025"/>
          <a:ext cx="1924050" cy="714375"/>
        </a:xfrm>
        <a:prstGeom prst="triangle">
          <a:avLst>
            <a:gd name="adj" fmla="val 50000"/>
          </a:avLst>
        </a:prstGeom>
        <a:solidFill>
          <a:srgbClr val="FFFFFF"/>
        </a:solidFill>
        <a:ln w="34925">
          <a:solidFill>
            <a:srgbClr val="000000"/>
          </a:solidFill>
          <a:miter lim="800000"/>
        </a:ln>
      </xdr:spPr>
    </xdr:sp>
    <xdr:clientData/>
  </xdr:twoCellAnchor>
  <xdr:twoCellAnchor>
    <xdr:from>
      <xdr:col>22</xdr:col>
      <xdr:colOff>0</xdr:colOff>
      <xdr:row>37</xdr:row>
      <xdr:rowOff>0</xdr:rowOff>
    </xdr:from>
    <xdr:to>
      <xdr:col>23</xdr:col>
      <xdr:colOff>0</xdr:colOff>
      <xdr:row>38</xdr:row>
      <xdr:rowOff>335280</xdr:rowOff>
    </xdr:to>
    <xdr:sp>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32794575" y="15059025"/>
          <a:ext cx="1924050" cy="714375"/>
        </a:xfrm>
        <a:prstGeom prst="triangle">
          <a:avLst>
            <a:gd name="adj" fmla="val 50000"/>
          </a:avLst>
        </a:prstGeom>
        <a:solidFill>
          <a:srgbClr val="FFFFFF"/>
        </a:solidFill>
        <a:ln w="34925">
          <a:solidFill>
            <a:srgbClr val="000000"/>
          </a:solidFill>
          <a:miter lim="800000"/>
        </a:ln>
      </xdr:spPr>
    </xdr:sp>
    <xdr:clientData/>
  </xdr:twoCellAnchor>
  <xdr:twoCellAnchor>
    <xdr:from>
      <xdr:col>0</xdr:col>
      <xdr:colOff>0</xdr:colOff>
      <xdr:row>46</xdr:row>
      <xdr:rowOff>304800</xdr:rowOff>
    </xdr:from>
    <xdr:to>
      <xdr:col>1</xdr:col>
      <xdr:colOff>0</xdr:colOff>
      <xdr:row>48</xdr:row>
      <xdr:rowOff>15240</xdr:rowOff>
    </xdr:to>
    <xdr:sp>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19326225"/>
          <a:ext cx="1924050" cy="428625"/>
        </a:xfrm>
        <a:prstGeom prst="triangle">
          <a:avLst>
            <a:gd name="adj" fmla="val 50000"/>
          </a:avLst>
        </a:prstGeom>
        <a:solidFill>
          <a:srgbClr val="FFFFFF"/>
        </a:solidFill>
        <a:ln w="9525">
          <a:solidFill>
            <a:srgbClr val="000000"/>
          </a:solidFill>
          <a:miter lim="800000"/>
        </a:ln>
      </xdr:spPr>
    </xdr:sp>
    <xdr:clientData/>
  </xdr:twoCellAnchor>
  <xdr:twoCellAnchor>
    <xdr:from>
      <xdr:col>2</xdr:col>
      <xdr:colOff>0</xdr:colOff>
      <xdr:row>46</xdr:row>
      <xdr:rowOff>304800</xdr:rowOff>
    </xdr:from>
    <xdr:to>
      <xdr:col>3</xdr:col>
      <xdr:colOff>0</xdr:colOff>
      <xdr:row>48</xdr:row>
      <xdr:rowOff>15240</xdr:rowOff>
    </xdr:to>
    <xdr:sp>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981325" y="19326225"/>
          <a:ext cx="1924050" cy="428625"/>
        </a:xfrm>
        <a:prstGeom prst="triangle">
          <a:avLst>
            <a:gd name="adj" fmla="val 50000"/>
          </a:avLst>
        </a:prstGeom>
        <a:solidFill>
          <a:srgbClr val="FFFFFF"/>
        </a:solidFill>
        <a:ln w="9525">
          <a:solidFill>
            <a:srgbClr val="000000"/>
          </a:solidFill>
          <a:miter lim="800000"/>
        </a:ln>
      </xdr:spPr>
    </xdr:sp>
    <xdr:clientData/>
  </xdr:twoCellAnchor>
  <xdr:twoCellAnchor>
    <xdr:from>
      <xdr:col>16</xdr:col>
      <xdr:colOff>0</xdr:colOff>
      <xdr:row>45</xdr:row>
      <xdr:rowOff>182880</xdr:rowOff>
    </xdr:from>
    <xdr:to>
      <xdr:col>17</xdr:col>
      <xdr:colOff>0</xdr:colOff>
      <xdr:row>47</xdr:row>
      <xdr:rowOff>297180</xdr:rowOff>
    </xdr:to>
    <xdr:sp>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23850600" y="18792825"/>
          <a:ext cx="1924050" cy="933450"/>
        </a:xfrm>
        <a:prstGeom prst="triangle">
          <a:avLst>
            <a:gd name="adj" fmla="val 50000"/>
          </a:avLst>
        </a:prstGeom>
        <a:solidFill>
          <a:srgbClr val="FFFFFF"/>
        </a:solidFill>
        <a:ln w="34925">
          <a:solidFill>
            <a:srgbClr val="000000"/>
          </a:solidFill>
          <a:miter lim="800000"/>
        </a:ln>
      </xdr:spPr>
    </xdr:sp>
    <xdr:clientData/>
  </xdr:twoCellAnchor>
  <xdr:twoCellAnchor>
    <xdr:from>
      <xdr:col>18</xdr:col>
      <xdr:colOff>0</xdr:colOff>
      <xdr:row>45</xdr:row>
      <xdr:rowOff>182880</xdr:rowOff>
    </xdr:from>
    <xdr:to>
      <xdr:col>19</xdr:col>
      <xdr:colOff>0</xdr:colOff>
      <xdr:row>47</xdr:row>
      <xdr:rowOff>297180</xdr:rowOff>
    </xdr:to>
    <xdr:sp>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26831925" y="18792825"/>
          <a:ext cx="1924050" cy="933450"/>
        </a:xfrm>
        <a:prstGeom prst="triangle">
          <a:avLst>
            <a:gd name="adj" fmla="val 50000"/>
          </a:avLst>
        </a:prstGeom>
        <a:solidFill>
          <a:srgbClr val="FFFFFF"/>
        </a:solidFill>
        <a:ln w="34925">
          <a:solidFill>
            <a:srgbClr val="000000"/>
          </a:solidFill>
          <a:miter lim="800000"/>
        </a:ln>
      </xdr:spPr>
    </xdr:sp>
    <xdr:clientData/>
  </xdr:twoCellAnchor>
  <xdr:twoCellAnchor>
    <xdr:from>
      <xdr:col>20</xdr:col>
      <xdr:colOff>0</xdr:colOff>
      <xdr:row>45</xdr:row>
      <xdr:rowOff>182880</xdr:rowOff>
    </xdr:from>
    <xdr:to>
      <xdr:col>21</xdr:col>
      <xdr:colOff>0</xdr:colOff>
      <xdr:row>47</xdr:row>
      <xdr:rowOff>297180</xdr:rowOff>
    </xdr:to>
    <xdr:sp>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9813250" y="18792825"/>
          <a:ext cx="1924050" cy="933450"/>
        </a:xfrm>
        <a:prstGeom prst="triangle">
          <a:avLst>
            <a:gd name="adj" fmla="val 50000"/>
          </a:avLst>
        </a:prstGeom>
        <a:solidFill>
          <a:srgbClr val="FFFFFF"/>
        </a:solidFill>
        <a:ln w="34925">
          <a:solidFill>
            <a:srgbClr val="000000"/>
          </a:solidFill>
          <a:miter lim="800000"/>
        </a:ln>
      </xdr:spPr>
    </xdr:sp>
    <xdr:clientData/>
  </xdr:twoCellAnchor>
  <xdr:twoCellAnchor>
    <xdr:from>
      <xdr:col>22</xdr:col>
      <xdr:colOff>0</xdr:colOff>
      <xdr:row>45</xdr:row>
      <xdr:rowOff>182880</xdr:rowOff>
    </xdr:from>
    <xdr:to>
      <xdr:col>23</xdr:col>
      <xdr:colOff>0</xdr:colOff>
      <xdr:row>47</xdr:row>
      <xdr:rowOff>297180</xdr:rowOff>
    </xdr:to>
    <xdr:sp>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32794575" y="18792825"/>
          <a:ext cx="1924050" cy="933450"/>
        </a:xfrm>
        <a:prstGeom prst="triangle">
          <a:avLst>
            <a:gd name="adj" fmla="val 50000"/>
          </a:avLst>
        </a:prstGeom>
        <a:solidFill>
          <a:srgbClr val="FFFFFF"/>
        </a:solidFill>
        <a:ln w="34925">
          <a:solidFill>
            <a:srgbClr val="000000"/>
          </a:solidFill>
          <a:miter lim="800000"/>
        </a:ln>
      </xdr:spPr>
    </xdr:sp>
    <xdr:clientData/>
  </xdr:twoCellAnchor>
  <xdr:twoCellAnchor editAs="oneCell">
    <xdr:from>
      <xdr:col>7</xdr:col>
      <xdr:colOff>114300</xdr:colOff>
      <xdr:row>17</xdr:row>
      <xdr:rowOff>0</xdr:rowOff>
    </xdr:from>
    <xdr:to>
      <xdr:col>7</xdr:col>
      <xdr:colOff>220980</xdr:colOff>
      <xdr:row>20</xdr:row>
      <xdr:rowOff>34342</xdr:rowOff>
    </xdr:to>
    <xdr:sp>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10982325" y="7820025"/>
          <a:ext cx="104775" cy="10096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p/>
      </xdr:txBody>
    </xdr:sp>
    <xdr:clientData/>
  </xdr:twoCellAnchor>
  <xdr:twoCellAnchor>
    <xdr:from>
      <xdr:col>0</xdr:col>
      <xdr:colOff>53340</xdr:colOff>
      <xdr:row>47</xdr:row>
      <xdr:rowOff>0</xdr:rowOff>
    </xdr:from>
    <xdr:to>
      <xdr:col>1</xdr:col>
      <xdr:colOff>53340</xdr:colOff>
      <xdr:row>48</xdr:row>
      <xdr:rowOff>15240</xdr:rowOff>
    </xdr:to>
    <xdr:sp>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7150" y="19431000"/>
          <a:ext cx="1924050" cy="323850"/>
        </a:xfrm>
        <a:prstGeom prst="triangle">
          <a:avLst>
            <a:gd name="adj" fmla="val 50000"/>
          </a:avLst>
        </a:prstGeom>
        <a:solidFill>
          <a:srgbClr val="FFFFFF"/>
        </a:solidFill>
        <a:ln w="9525">
          <a:solidFill>
            <a:srgbClr val="000000"/>
          </a:solidFill>
          <a:miter lim="800000"/>
        </a:ln>
      </xdr:spPr>
    </xdr:sp>
    <xdr:clientData/>
  </xdr:twoCellAnchor>
  <xdr:twoCellAnchor>
    <xdr:from>
      <xdr:col>2</xdr:col>
      <xdr:colOff>53340</xdr:colOff>
      <xdr:row>47</xdr:row>
      <xdr:rowOff>0</xdr:rowOff>
    </xdr:from>
    <xdr:to>
      <xdr:col>3</xdr:col>
      <xdr:colOff>53340</xdr:colOff>
      <xdr:row>48</xdr:row>
      <xdr:rowOff>15240</xdr:rowOff>
    </xdr:to>
    <xdr:sp>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3038475" y="19431000"/>
          <a:ext cx="1924050" cy="323850"/>
        </a:xfrm>
        <a:prstGeom prst="triangle">
          <a:avLst>
            <a:gd name="adj" fmla="val 50000"/>
          </a:avLst>
        </a:prstGeom>
        <a:solidFill>
          <a:srgbClr val="FFFFFF"/>
        </a:solidFill>
        <a:ln w="9525">
          <a:solidFill>
            <a:srgbClr val="000000"/>
          </a:solidFill>
          <a:miter lim="800000"/>
        </a:ln>
      </xdr:spPr>
    </xdr:sp>
    <xdr:clientData/>
  </xdr:twoCellAnchor>
  <xdr:twoCellAnchor>
    <xdr:from>
      <xdr:col>13</xdr:col>
      <xdr:colOff>1055075</xdr:colOff>
      <xdr:row>45</xdr:row>
      <xdr:rowOff>260057</xdr:rowOff>
    </xdr:from>
    <xdr:to>
      <xdr:col>14</xdr:col>
      <xdr:colOff>1937237</xdr:colOff>
      <xdr:row>47</xdr:row>
      <xdr:rowOff>293077</xdr:rowOff>
    </xdr:to>
    <xdr:sp>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0869275" y="18869025"/>
          <a:ext cx="1924050" cy="847725"/>
        </a:xfrm>
        <a:prstGeom prst="triangle">
          <a:avLst>
            <a:gd name="adj" fmla="val 50000"/>
          </a:avLst>
        </a:prstGeom>
        <a:solidFill>
          <a:srgbClr val="FFFFFF"/>
        </a:solidFill>
        <a:ln w="34925">
          <a:solidFill>
            <a:srgbClr val="000000"/>
          </a:solidFill>
          <a:miter lim="800000"/>
        </a:ln>
      </xdr:spPr>
    </xdr:sp>
    <xdr:clientData/>
  </xdr:twoCellAnchor>
  <xdr:twoCellAnchor>
    <xdr:from>
      <xdr:col>0</xdr:col>
      <xdr:colOff>30480</xdr:colOff>
      <xdr:row>45</xdr:row>
      <xdr:rowOff>220980</xdr:rowOff>
    </xdr:from>
    <xdr:to>
      <xdr:col>1</xdr:col>
      <xdr:colOff>30480</xdr:colOff>
      <xdr:row>48</xdr:row>
      <xdr:rowOff>7620</xdr:rowOff>
    </xdr:to>
    <xdr:sp>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28575" y="18830925"/>
          <a:ext cx="1924050" cy="914400"/>
        </a:xfrm>
        <a:prstGeom prst="triangle">
          <a:avLst>
            <a:gd name="adj" fmla="val 50000"/>
          </a:avLst>
        </a:prstGeom>
        <a:solidFill>
          <a:srgbClr val="FFFFFF"/>
        </a:solidFill>
        <a:ln w="34925">
          <a:solidFill>
            <a:srgbClr val="000000"/>
          </a:solidFill>
          <a:miter lim="800000"/>
        </a:ln>
      </xdr:spPr>
    </xdr:sp>
    <xdr:clientData/>
  </xdr:twoCellAnchor>
  <xdr:twoCellAnchor>
    <xdr:from>
      <xdr:col>2</xdr:col>
      <xdr:colOff>7620</xdr:colOff>
      <xdr:row>45</xdr:row>
      <xdr:rowOff>220980</xdr:rowOff>
    </xdr:from>
    <xdr:to>
      <xdr:col>3</xdr:col>
      <xdr:colOff>7620</xdr:colOff>
      <xdr:row>48</xdr:row>
      <xdr:rowOff>7620</xdr:rowOff>
    </xdr:to>
    <xdr:sp>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990850" y="18830925"/>
          <a:ext cx="1924050" cy="914400"/>
        </a:xfrm>
        <a:prstGeom prst="triangle">
          <a:avLst>
            <a:gd name="adj" fmla="val 50000"/>
          </a:avLst>
        </a:prstGeom>
        <a:solidFill>
          <a:srgbClr val="FFFFFF"/>
        </a:solidFill>
        <a:ln w="34925">
          <a:solidFill>
            <a:srgbClr val="000000"/>
          </a:solidFill>
          <a:miter lim="800000"/>
        </a:ln>
      </xdr:spPr>
    </xdr:sp>
    <xdr:clientData/>
  </xdr:twoCellAnchor>
  <xdr:twoCellAnchor>
    <xdr:from>
      <xdr:col>4</xdr:col>
      <xdr:colOff>19539</xdr:colOff>
      <xdr:row>45</xdr:row>
      <xdr:rowOff>160961</xdr:rowOff>
    </xdr:from>
    <xdr:to>
      <xdr:col>5</xdr:col>
      <xdr:colOff>30088</xdr:colOff>
      <xdr:row>47</xdr:row>
      <xdr:rowOff>291673</xdr:rowOff>
    </xdr:to>
    <xdr:sp>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5981700" y="18773775"/>
          <a:ext cx="1933575" cy="952500"/>
        </a:xfrm>
        <a:prstGeom prst="triangle">
          <a:avLst>
            <a:gd name="adj" fmla="val 50000"/>
          </a:avLst>
        </a:prstGeom>
        <a:solidFill>
          <a:srgbClr val="FFFFFF"/>
        </a:solidFill>
        <a:ln w="34925">
          <a:solidFill>
            <a:srgbClr val="000000"/>
          </a:solidFill>
          <a:miter lim="800000"/>
        </a:ln>
      </xdr:spPr>
    </xdr:sp>
    <xdr:clientData/>
  </xdr:twoCellAnchor>
  <xdr:twoCellAnchor>
    <xdr:from>
      <xdr:col>5</xdr:col>
      <xdr:colOff>1065627</xdr:colOff>
      <xdr:row>45</xdr:row>
      <xdr:rowOff>201441</xdr:rowOff>
    </xdr:from>
    <xdr:to>
      <xdr:col>7</xdr:col>
      <xdr:colOff>0</xdr:colOff>
      <xdr:row>47</xdr:row>
      <xdr:rowOff>300697</xdr:rowOff>
    </xdr:to>
    <xdr:sp>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8943975" y="18811875"/>
          <a:ext cx="1924050" cy="914400"/>
        </a:xfrm>
        <a:prstGeom prst="triangle">
          <a:avLst>
            <a:gd name="adj" fmla="val 50000"/>
          </a:avLst>
        </a:prstGeom>
        <a:solidFill>
          <a:srgbClr val="FFFFFF"/>
        </a:solidFill>
        <a:ln w="34925">
          <a:solidFill>
            <a:srgbClr val="000000"/>
          </a:solidFill>
          <a:miter lim="800000"/>
        </a:ln>
      </xdr:spPr>
    </xdr:sp>
    <xdr:clientData/>
  </xdr:twoCellAnchor>
  <xdr:twoCellAnchor>
    <xdr:from>
      <xdr:col>7</xdr:col>
      <xdr:colOff>1007012</xdr:colOff>
      <xdr:row>45</xdr:row>
      <xdr:rowOff>201442</xdr:rowOff>
    </xdr:from>
    <xdr:to>
      <xdr:col>9</xdr:col>
      <xdr:colOff>0</xdr:colOff>
      <xdr:row>47</xdr:row>
      <xdr:rowOff>300698</xdr:rowOff>
    </xdr:to>
    <xdr:sp>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1877675" y="18811875"/>
          <a:ext cx="1971675" cy="914400"/>
        </a:xfrm>
        <a:prstGeom prst="triangle">
          <a:avLst>
            <a:gd name="adj" fmla="val 50000"/>
          </a:avLst>
        </a:prstGeom>
        <a:solidFill>
          <a:srgbClr val="FFFFFF"/>
        </a:solidFill>
        <a:ln w="34925">
          <a:solidFill>
            <a:srgbClr val="000000"/>
          </a:solidFill>
          <a:miter lim="800000"/>
        </a:ln>
      </xdr:spPr>
    </xdr:sp>
    <xdr:clientData/>
  </xdr:twoCellAnchor>
  <xdr:twoCellAnchor>
    <xdr:from>
      <xdr:col>9</xdr:col>
      <xdr:colOff>1065627</xdr:colOff>
      <xdr:row>45</xdr:row>
      <xdr:rowOff>200046</xdr:rowOff>
    </xdr:from>
    <xdr:to>
      <xdr:col>10</xdr:col>
      <xdr:colOff>1953846</xdr:colOff>
      <xdr:row>47</xdr:row>
      <xdr:rowOff>299302</xdr:rowOff>
    </xdr:to>
    <xdr:sp>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4906625" y="18811875"/>
          <a:ext cx="1924050" cy="914400"/>
        </a:xfrm>
        <a:prstGeom prst="triangle">
          <a:avLst>
            <a:gd name="adj" fmla="val 50000"/>
          </a:avLst>
        </a:prstGeom>
        <a:solidFill>
          <a:srgbClr val="FFFFFF"/>
        </a:solidFill>
        <a:ln w="34925">
          <a:solidFill>
            <a:srgbClr val="000000"/>
          </a:solidFill>
          <a:miter lim="800000"/>
        </a:ln>
      </xdr:spPr>
    </xdr:sp>
    <xdr:clientData/>
  </xdr:twoCellAnchor>
  <xdr:twoCellAnchor>
    <xdr:from>
      <xdr:col>11</xdr:col>
      <xdr:colOff>1007012</xdr:colOff>
      <xdr:row>45</xdr:row>
      <xdr:rowOff>220980</xdr:rowOff>
    </xdr:from>
    <xdr:to>
      <xdr:col>13</xdr:col>
      <xdr:colOff>39077</xdr:colOff>
      <xdr:row>48</xdr:row>
      <xdr:rowOff>7620</xdr:rowOff>
    </xdr:to>
    <xdr:sp>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7840325" y="18830925"/>
          <a:ext cx="2009775" cy="914400"/>
        </a:xfrm>
        <a:prstGeom prst="triangle">
          <a:avLst>
            <a:gd name="adj" fmla="val 50000"/>
          </a:avLst>
        </a:prstGeom>
        <a:solidFill>
          <a:srgbClr val="FFFFFF"/>
        </a:solidFill>
        <a:ln w="34925">
          <a:solidFill>
            <a:srgbClr val="000000"/>
          </a:solidFill>
          <a:miter lim="800000"/>
        </a:ln>
      </xdr:spPr>
    </xdr:sp>
    <xdr:clientData/>
  </xdr:twoCellAnchor>
  <xdr:twoCellAnchor>
    <xdr:from>
      <xdr:col>0</xdr:col>
      <xdr:colOff>0</xdr:colOff>
      <xdr:row>20</xdr:row>
      <xdr:rowOff>116620</xdr:rowOff>
    </xdr:from>
    <xdr:to>
      <xdr:col>1</xdr:col>
      <xdr:colOff>7620</xdr:colOff>
      <xdr:row>22</xdr:row>
      <xdr:rowOff>9940</xdr:rowOff>
    </xdr:to>
    <xdr:sp>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8905875"/>
          <a:ext cx="1933575" cy="723900"/>
        </a:xfrm>
        <a:prstGeom prst="triangle">
          <a:avLst>
            <a:gd name="adj" fmla="val 50000"/>
          </a:avLst>
        </a:prstGeom>
        <a:solidFill>
          <a:srgbClr val="FFFFFF">
            <a:alpha val="0"/>
          </a:srgbClr>
        </a:solidFill>
        <a:ln w="34925" cmpd="sng">
          <a:solidFill>
            <a:srgbClr val="000000"/>
          </a:solidFill>
          <a:miter lim="800000"/>
        </a:ln>
      </xdr:spPr>
    </xdr:sp>
    <xdr:clientData/>
  </xdr:twoCellAnchor>
  <xdr:twoCellAnchor>
    <xdr:from>
      <xdr:col>0</xdr:col>
      <xdr:colOff>0</xdr:colOff>
      <xdr:row>53</xdr:row>
      <xdr:rowOff>243840</xdr:rowOff>
    </xdr:from>
    <xdr:to>
      <xdr:col>1</xdr:col>
      <xdr:colOff>22860</xdr:colOff>
      <xdr:row>54</xdr:row>
      <xdr:rowOff>944880</xdr:rowOff>
    </xdr:to>
    <xdr:sp>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22936200"/>
          <a:ext cx="1943100" cy="1114425"/>
        </a:xfrm>
        <a:prstGeom prst="triangle">
          <a:avLst>
            <a:gd name="adj" fmla="val 50000"/>
          </a:avLst>
        </a:prstGeom>
        <a:solidFill>
          <a:srgbClr val="FFFFFF"/>
        </a:solidFill>
        <a:ln w="34925">
          <a:solidFill>
            <a:srgbClr val="000000"/>
          </a:solidFill>
          <a:miter lim="800000"/>
        </a:ln>
      </xdr:spPr>
    </xdr:sp>
    <xdr:clientData/>
  </xdr:twoCellAnchor>
  <xdr:twoCellAnchor editAs="oneCell">
    <xdr:from>
      <xdr:col>11</xdr:col>
      <xdr:colOff>114300</xdr:colOff>
      <xdr:row>14</xdr:row>
      <xdr:rowOff>0</xdr:rowOff>
    </xdr:from>
    <xdr:to>
      <xdr:col>11</xdr:col>
      <xdr:colOff>220980</xdr:colOff>
      <xdr:row>14</xdr:row>
      <xdr:rowOff>281940</xdr:rowOff>
    </xdr:to>
    <xdr:sp>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6944975" y="6505575"/>
          <a:ext cx="104775" cy="285750"/>
        </a:xfrm>
        <a:prstGeom prst="rect"/>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p/>
      </xdr:txBody>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r:embed="rId1">
          <a:extLst>
            <a:ext uri="{28A0092B-C50C-407E-A947-70E740481C1C}">
              <a14:useLocalDpi xmlns:a14="http://schemas.microsoft.com/office/drawing/2010/main"/>
            </a:ext>
          </a:extLst>
        </a:blip>
        <a:stretch>
          <a:fillRect/>
        </a:stretch>
      </xdr:blipFill>
      <xdr:spPr>
        <a:xfrm>
          <a:off x="25793700" y="24288750"/>
          <a:ext cx="495300" cy="1381125"/>
        </a:xfrm>
        <a:prstGeom prst="rect"/>
      </xdr:spPr>
    </xdr:pic>
    <xdr:clientData/>
  </xdr:twoCellAnchor>
  <xdr:twoCellAnchor>
    <xdr:from>
      <xdr:col>12</xdr:col>
      <xdr:colOff>976923</xdr:colOff>
      <xdr:row>53</xdr:row>
      <xdr:rowOff>390769</xdr:rowOff>
    </xdr:from>
    <xdr:to>
      <xdr:col>16</xdr:col>
      <xdr:colOff>996463</xdr:colOff>
      <xdr:row>54</xdr:row>
      <xdr:rowOff>429846</xdr:rowOff>
    </xdr:to>
    <xdr:sp>
      <xdr:nvSpPr>
        <xdr:cNvPr id="82" name="Freeform 10707">
          <a:extLst>
            <a:ext uri="{FF2B5EF4-FFF2-40B4-BE49-F238E27FC236}">
              <a16:creationId xmlns:a16="http://schemas.microsoft.com/office/drawing/2014/main" id="{d9b4d7e3-549f-4fcf-bb80-c80575e6c13a}"/>
            </a:ext>
          </a:extLst>
        </xdr:cNvPr>
        <xdr:cNvSpPr/>
      </xdr:nvSpPr>
      <xdr:spPr bwMode="auto">
        <a:xfrm>
          <a:off x="18869025" y="23079075"/>
          <a:ext cx="5981700" cy="4476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16</xdr:col>
      <xdr:colOff>879231</xdr:colOff>
      <xdr:row>53</xdr:row>
      <xdr:rowOff>371231</xdr:rowOff>
    </xdr:from>
    <xdr:to>
      <xdr:col>18</xdr:col>
      <xdr:colOff>1250462</xdr:colOff>
      <xdr:row>54</xdr:row>
      <xdr:rowOff>320412</xdr:rowOff>
    </xdr:to>
    <xdr:sp>
      <xdr:nvSpPr>
        <xdr:cNvPr id="83" name="Freeform 10706">
          <a:extLst>
            <a:ext uri="{FF2B5EF4-FFF2-40B4-BE49-F238E27FC236}">
              <a16:creationId xmlns:a16="http://schemas.microsoft.com/office/drawing/2014/main" id="{f447ffbc-90c2-4f57-9ae1-fe202baaf14b}"/>
            </a:ext>
          </a:extLst>
        </xdr:cNvPr>
        <xdr:cNvSpPr/>
      </xdr:nvSpPr>
      <xdr:spPr bwMode="auto">
        <a:xfrm>
          <a:off x="24726900" y="23060025"/>
          <a:ext cx="3352800" cy="361950"/>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10</xdr:col>
      <xdr:colOff>976923</xdr:colOff>
      <xdr:row>53</xdr:row>
      <xdr:rowOff>390769</xdr:rowOff>
    </xdr:from>
    <xdr:to>
      <xdr:col>12</xdr:col>
      <xdr:colOff>1024241</xdr:colOff>
      <xdr:row>54</xdr:row>
      <xdr:rowOff>390770</xdr:rowOff>
    </xdr:to>
    <xdr:sp>
      <xdr:nvSpPr>
        <xdr:cNvPr id="84" name="Freeform 10695">
          <a:extLst>
            <a:ext uri="{FF2B5EF4-FFF2-40B4-BE49-F238E27FC236}">
              <a16:creationId xmlns:a16="http://schemas.microsoft.com/office/drawing/2014/main" id="{df4435e1-9119-437f-8c0e-e92d55ca44b8}"/>
            </a:ext>
          </a:extLst>
        </xdr:cNvPr>
        <xdr:cNvSpPr/>
      </xdr:nvSpPr>
      <xdr:spPr bwMode="auto">
        <a:xfrm>
          <a:off x="15887700" y="23079075"/>
          <a:ext cx="3028950" cy="409575"/>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ln>
      </xdr:spPr>
    </xdr:sp>
    <xdr:clientData/>
  </xdr:twoCellAnchor>
  <xdr:twoCellAnchor>
    <xdr:from>
      <xdr:col>15</xdr:col>
      <xdr:colOff>332154</xdr:colOff>
      <xdr:row>54</xdr:row>
      <xdr:rowOff>722922</xdr:rowOff>
    </xdr:from>
    <xdr:to>
      <xdr:col>16</xdr:col>
      <xdr:colOff>468922</xdr:colOff>
      <xdr:row>54</xdr:row>
      <xdr:rowOff>918307</xdr:rowOff>
    </xdr:to>
    <xdr:cxnSp>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126700" y="23822025"/>
          <a:ext cx="1190625" cy="200025"/>
        </a:xfrm>
        <a:prstGeom prst="straightConnector1"/>
        <a:ln>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183100" y="23822025"/>
          <a:ext cx="1190625" cy="200025"/>
        </a:xfrm>
        <a:prstGeom prst="straightConnector1"/>
        <a:ln>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6725900" y="24536400"/>
          <a:ext cx="1809750" cy="695325"/>
        </a:xfrm>
        <a:prstGeom prst="straightConnector1"/>
        <a:ln>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2707600" y="24460200"/>
          <a:ext cx="1571625" cy="581025"/>
        </a:xfrm>
        <a:prstGeom prst="straightConnector1"/>
        <a:ln>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2888575" y="22707600"/>
          <a:ext cx="428625" cy="647700"/>
        </a:xfrm>
        <a:prstGeom prst="straightConnector1"/>
        <a:ln>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316450" y="22688550"/>
          <a:ext cx="409575" cy="581025"/>
        </a:xfrm>
        <a:prstGeom prst="straightConnector1"/>
        <a:ln>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5946100" y="25117425"/>
          <a:ext cx="1038225" cy="219075"/>
        </a:xfrm>
        <a:prstGeom prst="straightConnector1"/>
        <a:ln>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xdr:nvSpPr>
        <xdr:cNvPr id="165" name="Freeform 10706">
          <a:extLst>
            <a:ext uri="{FF2B5EF4-FFF2-40B4-BE49-F238E27FC236}">
              <a16:creationId xmlns:a16="http://schemas.microsoft.com/office/drawing/2014/main" id="{2f75467b-1ae0-4e1b-8d77-a51860fae764}"/>
            </a:ext>
          </a:extLst>
        </xdr:cNvPr>
        <xdr:cNvSpPr/>
      </xdr:nvSpPr>
      <xdr:spPr bwMode="auto">
        <a:xfrm>
          <a:off x="30480000" y="24050625"/>
          <a:ext cx="3352800" cy="0"/>
        </a:xfrm>
        <a:custGeom>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rect l="T15" t="T16" r="T17" b="T18"/>
          <a:pathLst>
            <a:path h="43" w="121">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ln>
      </xdr:spPr>
    </xdr:sp>
    <xdr:clientData/>
  </xdr:twoCellAnchor>
  <xdr:twoCellAnchor>
    <xdr:from>
      <xdr:col>11</xdr:col>
      <xdr:colOff>1007012</xdr:colOff>
      <xdr:row>54</xdr:row>
      <xdr:rowOff>25595</xdr:rowOff>
    </xdr:from>
    <xdr:to>
      <xdr:col>13</xdr:col>
      <xdr:colOff>39077</xdr:colOff>
      <xdr:row>54</xdr:row>
      <xdr:rowOff>945466</xdr:rowOff>
    </xdr:to>
    <xdr:sp>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7840325" y="23126700"/>
          <a:ext cx="2009775" cy="923925"/>
        </a:xfrm>
        <a:prstGeom prst="triangle">
          <a:avLst>
            <a:gd name="adj" fmla="val 50000"/>
          </a:avLst>
        </a:prstGeom>
        <a:solidFill>
          <a:srgbClr val="FFFF00"/>
        </a:solidFill>
        <a:ln w="34925">
          <a:solidFill>
            <a:srgbClr val="000000"/>
          </a:solidFill>
          <a:miter lim="800000"/>
        </a:ln>
      </xdr:spPr>
    </xdr:sp>
    <xdr:clientData/>
  </xdr:twoCellAnchor>
  <xdr:twoCellAnchor>
    <xdr:from>
      <xdr:col>15</xdr:col>
      <xdr:colOff>1026550</xdr:colOff>
      <xdr:row>54</xdr:row>
      <xdr:rowOff>25594</xdr:rowOff>
    </xdr:from>
    <xdr:to>
      <xdr:col>17</xdr:col>
      <xdr:colOff>58615</xdr:colOff>
      <xdr:row>54</xdr:row>
      <xdr:rowOff>945465</xdr:rowOff>
    </xdr:to>
    <xdr:sp>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3822025" y="23126700"/>
          <a:ext cx="2009775" cy="923925"/>
        </a:xfrm>
        <a:prstGeom prst="triangle">
          <a:avLst>
            <a:gd name="adj" fmla="val 50000"/>
          </a:avLst>
        </a:prstGeom>
        <a:solidFill>
          <a:srgbClr val="FF0000"/>
        </a:solidFill>
        <a:ln w="34925">
          <a:solidFill>
            <a:srgbClr val="000000"/>
          </a:solidFill>
          <a:miter lim="800000"/>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r:embed="rId1">
          <a:extLst>
            <a:ext uri="{28A0092B-C50C-407E-A947-70E740481C1C}">
              <a14:useLocalDpi xmlns:a14="http://schemas.microsoft.com/office/drawing/2010/main"/>
            </a:ext>
          </a:extLst>
        </a:blip>
        <a:stretch>
          <a:fillRect/>
        </a:stretch>
      </xdr:blipFill>
      <xdr:spPr>
        <a:xfrm>
          <a:off x="10868025" y="15773400"/>
          <a:ext cx="419100" cy="1171575"/>
        </a:xfrm>
        <a:prstGeom prst="rect"/>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r:embed="rId1">
          <a:extLst>
            <a:ext uri="{28A0092B-C50C-407E-A947-70E740481C1C}">
              <a14:useLocalDpi xmlns:a14="http://schemas.microsoft.com/office/drawing/2010/main"/>
            </a:ext>
          </a:extLst>
        </a:blip>
        <a:stretch>
          <a:fillRect/>
        </a:stretch>
      </xdr:blipFill>
      <xdr:spPr>
        <a:xfrm>
          <a:off x="7886700" y="15773400"/>
          <a:ext cx="495300" cy="1390650"/>
        </a:xfrm>
        <a:prstGeom prst="rect"/>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r:embed="rId1">
          <a:extLst>
            <a:ext uri="{28A0092B-C50C-407E-A947-70E740481C1C}">
              <a14:useLocalDpi xmlns:a14="http://schemas.microsoft.com/office/drawing/2010/main"/>
            </a:ext>
          </a:extLst>
        </a:blip>
        <a:stretch>
          <a:fillRect/>
        </a:stretch>
      </xdr:blipFill>
      <xdr:spPr>
        <a:xfrm>
          <a:off x="22793325" y="12287250"/>
          <a:ext cx="438150" cy="942975"/>
        </a:xfrm>
        <a:prstGeom prst="rect"/>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mc:Choice xmlns:xdr14="http://schemas.microsoft.com/office/excel/2010/spreadsheetDrawing" Requires="xdr14">
        <xdr:contentPart r:id="rId3">
          <xdr14:nvContentPartPr>
            <xdr14:cNvPr id="74" name="Ink 73">
              <a:extLst>
                <a:ext uri="{FF2B5EF4-FFF2-40B4-BE49-F238E27FC236}">
                  <a16:creationId xmlns:a16="http://schemas.microsoft.com/office/drawing/2014/main" id="{c62c77ff-fc0f-bf2e-7d7e-2d23d4b6ad3f}"/>
                </a:ext>
              </a:extLst>
            </xdr14:cNvPr>
          </xdr14:nvContentPartPr>
          <xdr14:nvPr/>
          <xdr14:xfrm>
            <a:off x="27879675" y="23726775"/>
            <a:ext cx="0" cy="0"/>
          </xdr14:xfrm>
        </xdr:contentPart>
      </mc:Choice>
      <mc:Fallback>
        <xdr:pic>
          <xdr:nvPicPr>
            <xdr:cNvPr id="74" name="Ink 73">
              <a:extLst>
                <a:ext uri="{FF2B5EF4-FFF2-40B4-BE49-F238E27FC236}">
                  <a16:creationId xmlns:a16="http://schemas.microsoft.com/office/drawing/2014/main" id="{c62c77ff-fc0f-bf2e-7d7e-2d23d4b6ad3f}"/>
                </a:ext>
              </a:extLst>
            </xdr:cNvPr>
            <xdr:cNvPicPr/>
          </xdr:nvPicPr>
          <xdr:blipFill>
            <a:blip r:embed="rId2"/>
            <a:stretch>
              <a:fillRect/>
            </a:stretch>
          </xdr:blipFill>
          <xdr:spPr>
            <xdr:xfrm>
              <a:off x="27879675" y="23726775"/>
              <a:ext cx="0" cy="0"/>
            </xdr:xfrm>
            <a:prstGeom prst="rect"/>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7536775" y="23745825"/>
          <a:ext cx="323850" cy="400050"/>
        </a:xfrm>
        <a:prstGeom prst="straightConnector1"/>
        <a:ln>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 Id="rId2" Type="http://schemas.openxmlformats.org/officeDocument/2006/relationships/printerSettings" Target="../printerSettings/printerSettings1.bin" /></Relationships>
</file>

<file path=xl/worksheets/_rels/sheet3.xml.rels><?xml version="1.0" encoding="UTF-8" standalone="yes"?><Relationships xmlns="http://schemas.openxmlformats.org/package/2006/relationships"><Relationship Id="rId1" Type="http://schemas.openxmlformats.org/officeDocument/2006/relationships/printerSettings" Target="../printerSettings/printerSettings2.bin" /></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2.xml" /><Relationship Id="rId2" Type="http://schemas.openxmlformats.org/officeDocument/2006/relationships/printerSettings" Target="../printerSettings/printerSettings3.bin" /></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3.xml" /></Relationships>
</file>

<file path=xl/worksheets/_rels/sheet10.xml.rels><?xml version="1.0" encoding="UTF-8" standalone="yes"?><Relationships xmlns="http://schemas.openxmlformats.org/package/2006/relationships"><Relationship Id="rId1" Type="http://schemas.openxmlformats.org/officeDocument/2006/relationships/printerSettings" Target="../printerSettings/printerSettings4.bin" /></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4.xml" /></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5.xml" /></Relationships>
</file>

<file path=xl/worksheets/_rels/sheet13.xml.rels><?xml version="1.0" encoding="UTF-8" standalone="yes"?><Relationships xmlns="http://schemas.openxmlformats.org/package/2006/relationships"><Relationship Id="rId1" Type="http://schemas.openxmlformats.org/officeDocument/2006/relationships/printerSettings" Target="../printerSettings/printerSettings5.bin" /></Relationships>
</file>

<file path=xl/worksheets/_rels/sheet15.xml.rels><?xml version="1.0" encoding="UTF-8" standalone="yes"?><Relationships xmlns="http://schemas.openxmlformats.org/package/2006/relationships"><Relationship Id="rId1" Type="http://schemas.openxmlformats.org/officeDocument/2006/relationships/printerSettings" Target="../printerSettings/printerSettings6.bin" /></Relationships>
</file>

<file path=xl/worksheets/_rels/sheet18.xml.rels><?xml version="1.0" encoding="UTF-8" standalone="yes"?><Relationships xmlns="http://schemas.openxmlformats.org/package/2006/relationships"><Relationship Id="rId1" Type="http://schemas.openxmlformats.org/officeDocument/2006/relationships/hyperlink" Target="mailto:GST@18" TargetMode="External" /><Relationship Id="rId2" Type="http://schemas.openxmlformats.org/officeDocument/2006/relationships/printerSettings" Target="../printerSettings/printerSettings7.bin" /></Relationships>
</file>

<file path=xl/worksheets/_rels/sheet19.xml.rels><?xml version="1.0" encoding="UTF-8" standalone="yes"?><Relationships xmlns="http://schemas.openxmlformats.org/package/2006/relationships"><Relationship Id="rId1" Type="http://schemas.openxmlformats.org/officeDocument/2006/relationships/printerSettings" Target="../printerSettings/printerSettings8.bin" /></Relationships>
</file>

<file path=xl/worksheets/_rels/sheet20.xml.rels><?xml version="1.0" encoding="UTF-8" standalone="yes"?><Relationships xmlns="http://schemas.openxmlformats.org/package/2006/relationships"><Relationship Id="rId1" Type="http://schemas.openxmlformats.org/officeDocument/2006/relationships/printerSettings" Target="../printerSettings/printerSettings9.bin" /></Relationships>
</file>

<file path=xl/worksheets/_rels/sheet21.xml.rels><?xml version="1.0" encoding="UTF-8" standalone="yes"?><Relationships xmlns="http://schemas.openxmlformats.org/package/2006/relationships"><Relationship Id="rId1" Type="http://schemas.openxmlformats.org/officeDocument/2006/relationships/printerSettings" Target="../printerSettings/printerSettings10.bin" /></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6.xml" /></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7.xml" /></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8.xml" /><Relationship Id="rId2" Type="http://schemas.openxmlformats.org/officeDocument/2006/relationships/printerSettings" Target="../printerSettings/printerSettings11.bin" /></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9.xml" /></Relationships>
</file>

<file path=xl/worksheets/_rels/sheet28.xml.rels><?xml version="1.0" encoding="UTF-8" standalone="yes"?><Relationships xmlns="http://schemas.openxmlformats.org/package/2006/relationships"><Relationship Id="rId1" Type="http://schemas.openxmlformats.org/officeDocument/2006/relationships/printerSettings" Target="../printerSettings/printerSettings12.bin" /></Relationships>
</file>

<file path=xl/worksheets/_rels/sheet29.xml.rels><?xml version="1.0" encoding="UTF-8" standalone="yes"?><Relationships xmlns="http://schemas.openxmlformats.org/package/2006/relationships"><Relationship Id="rId1" Type="http://schemas.openxmlformats.org/officeDocument/2006/relationships/drawing" Target="../drawings/drawing10.xml" /><Relationship Id="rId2" Type="http://schemas.openxmlformats.org/officeDocument/2006/relationships/printerSettings" Target="../printerSettings/printerSettings13.bin" /></Relationships>
</file>

<file path=xl/worksheets/_rels/sheet31.xml.rels><?xml version="1.0" encoding="UTF-8" standalone="yes"?><Relationships xmlns="http://schemas.openxmlformats.org/package/2006/relationships"><Relationship Id="rId1" Type="http://schemas.openxmlformats.org/officeDocument/2006/relationships/drawing" Target="../drawings/drawing11.xml" /><Relationship Id="rId2" Type="http://schemas.openxmlformats.org/officeDocument/2006/relationships/printerSettings" Target="../printerSettings/printerSettings14.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5C27311-C291-40F5-971E-B95835106662}">
  <dimension ref="A1:Q23"/>
  <sheetViews>
    <sheetView zoomScale="70" zoomScaleNormal="70" workbookViewId="0" topLeftCell="A1">
      <selection pane="topLeft" activeCell="D4" sqref="D4:M5"/>
    </sheetView>
  </sheetViews>
  <sheetFormatPr defaultRowHeight="14.5"/>
  <cols>
    <col min="1" max="1" width="8.85714285714286" bestFit="1" customWidth="1"/>
    <col min="2" max="2" width="25.8571428571429" customWidth="1"/>
    <col min="3" max="3" width="22" customWidth="1"/>
    <col min="4" max="4" width="23.4285714285714" customWidth="1"/>
    <col min="5" max="5" width="18.1428571428571" customWidth="1"/>
    <col min="6" max="6" width="16.8571428571429" customWidth="1"/>
    <col min="7" max="7" width="18.8571428571429" customWidth="1"/>
    <col min="8" max="8" width="9.85714285714286" customWidth="1"/>
    <col min="9" max="9" width="17.4285714285714" customWidth="1"/>
    <col min="10" max="10" width="12.5714285714286" bestFit="1" customWidth="1"/>
    <col min="11" max="12" width="14.1428571428571" customWidth="1"/>
    <col min="13" max="13" width="30.5714285714286" customWidth="1"/>
  </cols>
  <sheetData>
    <row r="1" spans="1:13" ht="14.5">
      <c r="A1" s="1017"/>
      <c r="B1" s="1242"/>
      <c r="C1" s="1242"/>
      <c r="D1" s="1242"/>
      <c r="E1" s="1242"/>
      <c r="F1" s="1242"/>
      <c r="G1" s="1242"/>
      <c r="H1" s="1242"/>
      <c r="I1" s="1242"/>
      <c r="J1" s="1242"/>
      <c r="K1" s="1242"/>
      <c r="L1" s="1242"/>
      <c r="M1" s="1018"/>
    </row>
    <row r="2" spans="1:13" ht="14.5">
      <c r="A2" s="1017"/>
      <c r="B2" s="1242"/>
      <c r="C2" s="1242"/>
      <c r="D2" s="1242"/>
      <c r="E2" s="1242"/>
      <c r="F2" s="1242"/>
      <c r="G2" s="1242"/>
      <c r="H2" s="1242"/>
      <c r="I2" s="1242"/>
      <c r="J2" s="1242"/>
      <c r="K2" s="1242"/>
      <c r="L2" s="1242"/>
      <c r="M2" s="1018"/>
    </row>
    <row r="3" spans="1:13" ht="25.5">
      <c r="A3" s="1243"/>
      <c r="B3" s="1243"/>
      <c r="C3" s="350" t="s">
        <v>0</v>
      </c>
      <c r="D3" s="1244" t="s">
        <v>1</v>
      </c>
      <c r="E3" s="1244"/>
      <c r="F3" s="1244"/>
      <c r="G3" s="1244"/>
      <c r="H3" s="1244"/>
      <c r="I3" s="1244"/>
      <c r="J3" s="1244"/>
      <c r="K3" s="1244"/>
      <c r="L3" s="1244"/>
      <c r="M3" s="355">
        <f ca="1">NOW()-1</f>
        <v>46132.403846064815</v>
      </c>
    </row>
    <row r="4" spans="1:13" ht="14.5">
      <c r="A4" s="351" t="s">
        <v>2</v>
      </c>
      <c r="B4" s="351"/>
      <c r="C4" s="352">
        <v>45632</v>
      </c>
      <c r="D4" s="1245" t="s">
        <v>1841</v>
      </c>
      <c r="E4" s="1245"/>
      <c r="F4" s="1245"/>
      <c r="G4" s="1245"/>
      <c r="H4" s="1245"/>
      <c r="I4" s="1245"/>
      <c r="J4" s="1245"/>
      <c r="K4" s="1245"/>
      <c r="L4" s="1245"/>
      <c r="M4" s="1245"/>
    </row>
    <row r="5" spans="1:13" ht="14.5">
      <c r="A5" s="351" t="s">
        <v>4</v>
      </c>
      <c r="B5" s="351"/>
      <c r="C5" s="352">
        <v>46178</v>
      </c>
      <c r="D5" s="1245"/>
      <c r="E5" s="1245"/>
      <c r="F5" s="1245"/>
      <c r="G5" s="1245"/>
      <c r="H5" s="1245"/>
      <c r="I5" s="1245"/>
      <c r="J5" s="1245"/>
      <c r="K5" s="1245"/>
      <c r="L5" s="1245"/>
      <c r="M5" s="1245"/>
    </row>
    <row r="6" spans="1:13" ht="19">
      <c r="A6" s="351" t="s">
        <v>5</v>
      </c>
      <c r="B6" s="351"/>
      <c r="C6" s="352"/>
      <c r="D6" s="1019" t="s">
        <v>6</v>
      </c>
      <c r="E6" s="1020"/>
      <c r="F6" s="1020"/>
      <c r="G6" s="1018"/>
      <c r="H6" s="1018"/>
      <c r="I6" s="1018"/>
      <c r="J6" s="1018"/>
      <c r="K6" s="1018"/>
      <c r="L6" s="1018"/>
      <c r="M6" s="1018"/>
    </row>
    <row r="7" spans="1:13" ht="19">
      <c r="A7" s="351" t="s">
        <v>7</v>
      </c>
      <c r="B7" s="351"/>
      <c r="C7" s="353"/>
      <c r="D7" s="1019" t="s">
        <v>8</v>
      </c>
      <c r="E7" s="1020"/>
      <c r="F7" s="1020"/>
      <c r="G7" s="1018"/>
      <c r="H7" s="1018"/>
      <c r="I7" s="1018"/>
      <c r="J7" s="1018"/>
      <c r="K7" s="1018"/>
      <c r="L7" s="1018"/>
      <c r="M7" s="1018"/>
    </row>
    <row r="8" spans="1:13" ht="19">
      <c r="A8" s="351" t="s">
        <v>9</v>
      </c>
      <c r="B8" s="351"/>
      <c r="C8" s="353"/>
      <c r="D8" s="1019" t="s">
        <v>10</v>
      </c>
      <c r="E8" s="1020"/>
      <c r="F8" s="1020"/>
      <c r="G8" s="1018"/>
      <c r="H8" s="1018"/>
      <c r="I8" s="1018"/>
      <c r="J8" s="1018"/>
      <c r="K8" s="1018"/>
      <c r="L8" s="1018"/>
      <c r="M8" s="1018"/>
    </row>
    <row r="9" spans="1:13" ht="15.5">
      <c r="A9" s="1246" t="s">
        <v>11</v>
      </c>
      <c r="B9" s="1246"/>
      <c r="C9" s="1246"/>
      <c r="D9" s="1246"/>
      <c r="E9" s="1246"/>
      <c r="F9" s="1246"/>
      <c r="G9" s="1246"/>
      <c r="H9" s="1246"/>
      <c r="I9" s="1246"/>
      <c r="J9" s="1246"/>
      <c r="K9" s="1246"/>
      <c r="L9" s="1246"/>
      <c r="M9" s="356">
        <f ca="1">M3</f>
        <v>46132.403846064815</v>
      </c>
    </row>
    <row r="10" spans="1:13" ht="78.5" customHeight="1">
      <c r="A10" s="1229" t="s">
        <v>12</v>
      </c>
      <c r="B10" s="1229" t="s">
        <v>13</v>
      </c>
      <c r="C10" s="1229" t="s">
        <v>14</v>
      </c>
      <c r="D10" s="1229" t="s">
        <v>15</v>
      </c>
      <c r="E10" s="1229" t="s">
        <v>16</v>
      </c>
      <c r="F10" s="1229" t="s">
        <v>1845</v>
      </c>
      <c r="G10" s="1229" t="s">
        <v>1846</v>
      </c>
      <c r="H10" s="1229" t="s">
        <v>241</v>
      </c>
      <c r="I10" s="1230" t="s">
        <v>17</v>
      </c>
      <c r="J10" s="1229" t="s">
        <v>18</v>
      </c>
      <c r="K10" s="1231" t="s">
        <v>19</v>
      </c>
      <c r="L10" s="1229" t="str">
        <f ca="1">"Gangs working "&amp;CHAR(10)&amp;TEXT(M3,"mmm-yy")</f>
        <v>Gangs working 
Apr-26</v>
      </c>
      <c r="M10" s="1229" t="s">
        <v>20</v>
      </c>
    </row>
    <row r="11" spans="1:13" ht="123" customHeight="1">
      <c r="A11" s="836" t="s">
        <v>21</v>
      </c>
      <c r="B11" s="837" t="s">
        <v>22</v>
      </c>
      <c r="C11" s="838">
        <v>15.478</v>
      </c>
      <c r="D11" s="838">
        <v>15.478</v>
      </c>
      <c r="E11" s="838">
        <v>15.478</v>
      </c>
      <c r="F11" s="838">
        <v>0</v>
      </c>
      <c r="G11" s="838">
        <v>0</v>
      </c>
      <c r="H11" s="838">
        <v>0</v>
      </c>
      <c r="I11" s="838">
        <v>0</v>
      </c>
      <c r="J11" s="838">
        <v>15.478</v>
      </c>
      <c r="K11" s="838">
        <f>D11-J11</f>
        <v>0</v>
      </c>
      <c r="L11" s="838"/>
      <c r="M11" s="1021"/>
    </row>
    <row r="12" spans="1:13" ht="69" customHeight="1">
      <c r="A12" s="836" t="s">
        <v>23</v>
      </c>
      <c r="B12" s="837" t="s">
        <v>24</v>
      </c>
      <c r="C12" s="838">
        <v>15.478</v>
      </c>
      <c r="D12" s="838">
        <v>15.478</v>
      </c>
      <c r="E12" s="838">
        <v>15.478</v>
      </c>
      <c r="F12" s="838">
        <v>0</v>
      </c>
      <c r="G12" s="838">
        <v>0</v>
      </c>
      <c r="H12" s="838">
        <v>0</v>
      </c>
      <c r="I12" s="838">
        <v>0</v>
      </c>
      <c r="J12" s="838">
        <v>15.478</v>
      </c>
      <c r="K12" s="838">
        <f>D12-J12</f>
        <v>0</v>
      </c>
      <c r="L12" s="839"/>
      <c r="M12" s="1021"/>
    </row>
    <row r="13" spans="1:15" ht="20.5">
      <c r="A13" s="836" t="s">
        <v>25</v>
      </c>
      <c r="B13" s="837" t="s">
        <v>26</v>
      </c>
      <c r="C13" s="838">
        <v>15.478</v>
      </c>
      <c r="D13" s="838">
        <v>15.478</v>
      </c>
      <c r="E13" s="838">
        <v>15.478</v>
      </c>
      <c r="F13" s="838">
        <v>0</v>
      </c>
      <c r="G13" s="838">
        <v>0</v>
      </c>
      <c r="H13" s="838">
        <v>0</v>
      </c>
      <c r="I13" s="840">
        <v>0</v>
      </c>
      <c r="J13" s="838">
        <v>15.478</v>
      </c>
      <c r="K13" s="838">
        <f>D13-J13</f>
        <v>0</v>
      </c>
      <c r="L13" s="841"/>
      <c r="M13" s="852"/>
      <c r="O13" s="853"/>
    </row>
    <row r="14" spans="1:13" ht="41">
      <c r="A14" s="836" t="s">
        <v>27</v>
      </c>
      <c r="B14" s="837" t="s">
        <v>28</v>
      </c>
      <c r="C14" s="841">
        <v>26</v>
      </c>
      <c r="D14" s="841">
        <v>26</v>
      </c>
      <c r="E14" s="841">
        <v>26</v>
      </c>
      <c r="F14" s="841">
        <v>0</v>
      </c>
      <c r="G14" s="841">
        <v>0</v>
      </c>
      <c r="H14" s="841">
        <v>0</v>
      </c>
      <c r="I14" s="841">
        <v>0</v>
      </c>
      <c r="J14" s="841">
        <v>26</v>
      </c>
      <c r="K14" s="841">
        <v>0</v>
      </c>
      <c r="L14" s="841"/>
      <c r="M14" s="842"/>
    </row>
    <row r="15" spans="1:13" ht="72" customHeight="1">
      <c r="A15" s="843" t="s">
        <v>1617</v>
      </c>
      <c r="B15" s="844" t="s">
        <v>30</v>
      </c>
      <c r="C15" s="845">
        <v>43</v>
      </c>
      <c r="D15" s="845">
        <v>43</v>
      </c>
      <c r="E15" s="845">
        <v>15</v>
      </c>
      <c r="F15" s="845">
        <v>10</v>
      </c>
      <c r="G15" s="846">
        <v>5</v>
      </c>
      <c r="H15" s="846">
        <v>4</v>
      </c>
      <c r="I15" s="846">
        <v>0</v>
      </c>
      <c r="J15" s="845">
        <f>SUM(E15+G15)</f>
        <v>20</v>
      </c>
      <c r="K15" s="845">
        <f t="shared" si="0" ref="K15:K23">D15-J15</f>
        <v>23</v>
      </c>
      <c r="L15" s="846">
        <v>2</v>
      </c>
      <c r="M15" s="1234" t="s">
        <v>1987</v>
      </c>
    </row>
    <row r="16" spans="1:13" ht="20.5">
      <c r="A16" s="836" t="s">
        <v>29</v>
      </c>
      <c r="B16" s="837" t="s">
        <v>32</v>
      </c>
      <c r="C16" s="841">
        <v>43</v>
      </c>
      <c r="D16" s="845">
        <v>43</v>
      </c>
      <c r="E16" s="845">
        <v>3</v>
      </c>
      <c r="F16" s="841">
        <v>0</v>
      </c>
      <c r="G16" s="846">
        <v>0</v>
      </c>
      <c r="H16" s="841"/>
      <c r="I16" s="841">
        <v>0</v>
      </c>
      <c r="J16" s="845">
        <f>SUM(E16+G16)</f>
        <v>3</v>
      </c>
      <c r="K16" s="847">
        <f t="shared" si="0"/>
        <v>40</v>
      </c>
      <c r="L16" s="841"/>
      <c r="M16" s="1233"/>
    </row>
    <row r="17" spans="1:13" ht="36">
      <c r="A17" s="843" t="s">
        <v>31</v>
      </c>
      <c r="B17" s="844" t="s">
        <v>33</v>
      </c>
      <c r="C17" s="841">
        <v>43</v>
      </c>
      <c r="D17" s="845">
        <v>43</v>
      </c>
      <c r="E17" s="845">
        <v>0</v>
      </c>
      <c r="F17" s="845">
        <v>7</v>
      </c>
      <c r="G17" s="846">
        <v>2</v>
      </c>
      <c r="H17" s="845">
        <v>1</v>
      </c>
      <c r="I17" s="845">
        <v>0</v>
      </c>
      <c r="J17" s="845">
        <f>SUM(E17+G17)</f>
        <v>2</v>
      </c>
      <c r="K17" s="845">
        <f t="shared" si="0"/>
        <v>41</v>
      </c>
      <c r="L17" s="845">
        <v>1</v>
      </c>
      <c r="M17" s="1234" t="s">
        <v>1983</v>
      </c>
    </row>
    <row r="18" spans="1:13" ht="20.5">
      <c r="A18" s="836" t="s">
        <v>1618</v>
      </c>
      <c r="B18" s="837" t="s">
        <v>34</v>
      </c>
      <c r="C18" s="841">
        <v>43</v>
      </c>
      <c r="D18" s="845">
        <v>43</v>
      </c>
      <c r="E18" s="841"/>
      <c r="F18" s="841"/>
      <c r="G18" s="841"/>
      <c r="H18" s="841"/>
      <c r="I18" s="841"/>
      <c r="J18" s="841">
        <f>E18+G18</f>
        <v>0</v>
      </c>
      <c r="K18" s="847">
        <f t="shared" si="0"/>
        <v>43</v>
      </c>
      <c r="L18" s="841"/>
      <c r="M18" s="1232"/>
    </row>
    <row r="19" spans="1:17" ht="20.5">
      <c r="A19" s="836" t="s">
        <v>1619</v>
      </c>
      <c r="B19" s="837" t="s">
        <v>35</v>
      </c>
      <c r="C19" s="841"/>
      <c r="D19" s="841"/>
      <c r="E19" s="841"/>
      <c r="F19" s="841"/>
      <c r="G19" s="841"/>
      <c r="H19" s="841"/>
      <c r="I19" s="848"/>
      <c r="J19" s="841"/>
      <c r="K19" s="847">
        <f t="shared" si="0"/>
        <v>0</v>
      </c>
      <c r="L19" s="841"/>
      <c r="M19" s="1052"/>
      <c r="Q19" t="s">
        <v>1781</v>
      </c>
    </row>
    <row r="20" spans="1:13" ht="20.5">
      <c r="A20" s="843" t="s">
        <v>36</v>
      </c>
      <c r="B20" s="844" t="s">
        <v>37</v>
      </c>
      <c r="C20" s="838">
        <v>15.478</v>
      </c>
      <c r="D20" s="838">
        <v>15.478</v>
      </c>
      <c r="E20" s="849">
        <v>0</v>
      </c>
      <c r="F20" s="849"/>
      <c r="G20" s="849"/>
      <c r="H20" s="849"/>
      <c r="I20" s="849"/>
      <c r="J20" s="849">
        <f>E20+G20</f>
        <v>0</v>
      </c>
      <c r="K20" s="849">
        <f t="shared" si="0"/>
        <v>15.478</v>
      </c>
      <c r="L20" s="849"/>
      <c r="M20" s="1059"/>
    </row>
    <row r="21" spans="1:13" ht="20.5">
      <c r="A21" s="843" t="s">
        <v>23</v>
      </c>
      <c r="B21" s="844" t="s">
        <v>38</v>
      </c>
      <c r="C21" s="838">
        <v>15.478</v>
      </c>
      <c r="D21" s="838">
        <v>15.478</v>
      </c>
      <c r="E21" s="849">
        <v>0</v>
      </c>
      <c r="F21" s="849"/>
      <c r="G21" s="849"/>
      <c r="H21" s="849"/>
      <c r="I21" s="849"/>
      <c r="J21" s="849">
        <f>E21+G21</f>
        <v>0</v>
      </c>
      <c r="K21" s="849">
        <f t="shared" si="0"/>
        <v>15.478</v>
      </c>
      <c r="L21" s="849"/>
      <c r="M21" s="850"/>
    </row>
    <row r="22" spans="1:13" ht="41">
      <c r="A22" s="836" t="s">
        <v>39</v>
      </c>
      <c r="B22" s="837" t="s">
        <v>40</v>
      </c>
      <c r="C22" s="838">
        <v>15.478</v>
      </c>
      <c r="D22" s="838">
        <v>15.478</v>
      </c>
      <c r="E22" s="838">
        <v>0</v>
      </c>
      <c r="F22" s="838"/>
      <c r="G22" s="838"/>
      <c r="H22" s="838"/>
      <c r="I22" s="838"/>
      <c r="J22" s="838">
        <f>E22+G22</f>
        <v>0</v>
      </c>
      <c r="K22" s="851">
        <f t="shared" si="0"/>
        <v>15.478</v>
      </c>
      <c r="L22" s="838"/>
      <c r="M22" s="838"/>
    </row>
    <row r="23" spans="1:13" ht="20.5">
      <c r="A23" s="1022"/>
      <c r="B23" s="1022"/>
      <c r="C23" s="1022"/>
      <c r="D23" s="1022"/>
      <c r="E23" s="1022"/>
      <c r="F23" s="1022"/>
      <c r="G23" s="1022"/>
      <c r="H23" s="1022"/>
      <c r="I23" s="1022"/>
      <c r="J23" s="1022"/>
      <c r="K23" s="1023">
        <f t="shared" si="0"/>
        <v>0</v>
      </c>
      <c r="L23" s="1022"/>
      <c r="M23" s="1022"/>
    </row>
    <row r="25" ht="15.5" customHeight="1"/>
    <row r="26" ht="15.5" customHeight="1"/>
    <row r="30" ht="15.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orientation="portrait" paperSize="1" scale="28" r:id="rId2"/>
  <colBreaks count="2" manualBreakCount="2">
    <brk id="13" max="56" man="1"/>
    <brk id="15" max="1048575" man="1"/>
  </col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workbookViewId="0" topLeftCell="A68">
      <selection pane="topLeft" activeCell="E110" sqref="E110"/>
    </sheetView>
  </sheetViews>
  <sheetFormatPr defaultColWidth="8.90428571428571" defaultRowHeight="14.5"/>
  <cols>
    <col min="1" max="1" width="6.85714285714286" style="46" customWidth="1"/>
    <col min="2" max="2" width="19.8571428571429" style="46" customWidth="1"/>
    <col min="3" max="3" width="19.4285714285714" style="46" customWidth="1"/>
    <col min="4" max="4" width="11.1428571428571" style="46" customWidth="1"/>
    <col min="5" max="5" width="23.1428571428571" style="46" customWidth="1"/>
    <col min="6" max="6" width="17" style="46" customWidth="1"/>
    <col min="7" max="7" width="55.1428571428571" style="46" customWidth="1"/>
    <col min="8" max="15" width="5.14285714285714" style="46" customWidth="1"/>
    <col min="16" max="16" width="10.8571428571429" style="46" customWidth="1"/>
    <col min="17" max="17" width="8.85714285714286" style="46"/>
    <col min="18" max="18" width="9.42857142857143" style="46" customWidth="1"/>
    <col min="19" max="16384" width="8.85714285714286" style="46"/>
  </cols>
  <sheetData>
    <row r="1" spans="1:19" ht="15.5">
      <c r="A1" s="1252" t="s">
        <v>47</v>
      </c>
      <c r="B1" s="1253"/>
      <c r="C1" s="1253"/>
      <c r="D1" s="1253"/>
      <c r="E1" s="1253"/>
      <c r="F1" s="1253"/>
      <c r="G1" s="1253"/>
      <c r="H1" s="1253"/>
      <c r="I1" s="1253"/>
      <c r="J1" s="1253"/>
      <c r="K1" s="1253"/>
      <c r="L1" s="1253"/>
      <c r="M1" s="1253"/>
      <c r="N1" s="1253"/>
      <c r="O1" s="1253"/>
      <c r="P1" s="1253"/>
      <c r="Q1" s="1253"/>
      <c r="R1" s="1253"/>
      <c r="S1" s="1254"/>
    </row>
    <row r="2" spans="1:19" ht="15.5">
      <c r="A2" s="1255" t="s">
        <v>48</v>
      </c>
      <c r="B2" s="1256"/>
      <c r="C2" s="1256"/>
      <c r="D2" s="1256"/>
      <c r="E2" s="1256"/>
      <c r="F2" s="1256"/>
      <c r="G2" s="1256"/>
      <c r="H2" s="1256"/>
      <c r="I2" s="1256"/>
      <c r="J2" s="1256"/>
      <c r="K2" s="1256"/>
      <c r="L2" s="1256"/>
      <c r="M2" s="1256"/>
      <c r="N2" s="1256"/>
      <c r="O2" s="1256"/>
      <c r="P2" s="1256"/>
      <c r="Q2" s="1256"/>
      <c r="R2" s="1256"/>
      <c r="S2" s="1257"/>
    </row>
    <row r="3" spans="1:19" ht="15.5">
      <c r="A3" s="1255" t="s">
        <v>49</v>
      </c>
      <c r="B3" s="1256"/>
      <c r="C3" s="1256"/>
      <c r="D3" s="1256"/>
      <c r="E3" s="1256"/>
      <c r="F3" s="1256"/>
      <c r="G3" s="1256"/>
      <c r="H3" s="1256"/>
      <c r="I3" s="1256"/>
      <c r="J3" s="1256"/>
      <c r="K3" s="1256"/>
      <c r="L3" s="1256"/>
      <c r="M3" s="1256"/>
      <c r="N3" s="1256"/>
      <c r="O3" s="1256"/>
      <c r="P3" s="1256"/>
      <c r="Q3" s="1256"/>
      <c r="R3" s="1256"/>
      <c r="S3" s="1257"/>
    </row>
    <row r="4" spans="1:19" ht="18.5">
      <c r="A4" s="1258" t="s">
        <v>50</v>
      </c>
      <c r="B4" s="1259"/>
      <c r="C4" s="1259"/>
      <c r="D4" s="1259"/>
      <c r="E4" s="1259"/>
      <c r="F4" s="1259"/>
      <c r="G4" s="1259"/>
      <c r="H4" s="1259"/>
      <c r="I4" s="1259"/>
      <c r="J4" s="1259"/>
      <c r="K4" s="1259"/>
      <c r="L4" s="1259"/>
      <c r="M4" s="1259"/>
      <c r="N4" s="1259"/>
      <c r="O4" s="1259"/>
      <c r="P4" s="1259"/>
      <c r="Q4" s="1259"/>
      <c r="R4" s="1259"/>
      <c r="S4" s="1260"/>
    </row>
    <row r="5" spans="1:6" ht="29" hidden="1">
      <c r="A5" s="345" t="s">
        <v>51</v>
      </c>
      <c r="B5" s="345" t="s">
        <v>52</v>
      </c>
      <c r="C5" s="345" t="s">
        <v>53</v>
      </c>
      <c r="D5" s="345" t="s">
        <v>54</v>
      </c>
      <c r="E5" s="345" t="s">
        <v>55</v>
      </c>
      <c r="F5" s="345" t="s">
        <v>20</v>
      </c>
    </row>
    <row r="6" spans="1:6" ht="14.5" hidden="1">
      <c r="A6" s="76">
        <v>1</v>
      </c>
      <c r="B6" s="76" t="s">
        <v>56</v>
      </c>
      <c r="C6" s="76">
        <v>2.653</v>
      </c>
      <c r="D6" s="1261">
        <v>45684</v>
      </c>
      <c r="E6" s="1261">
        <v>45691</v>
      </c>
      <c r="F6" s="76" t="s">
        <v>57</v>
      </c>
    </row>
    <row r="7" spans="1:6" ht="14.5" hidden="1">
      <c r="A7" s="76">
        <f>A6+1</f>
        <v>2</v>
      </c>
      <c r="B7" s="76" t="s">
        <v>58</v>
      </c>
      <c r="C7" s="76">
        <v>5.31</v>
      </c>
      <c r="D7" s="1262"/>
      <c r="E7" s="1262"/>
      <c r="F7" s="76" t="s">
        <v>57</v>
      </c>
    </row>
    <row r="8" spans="1:7" ht="43.5" hidden="1">
      <c r="A8" s="76">
        <f t="shared" si="0" ref="A8:A32">A7+1</f>
        <v>3</v>
      </c>
      <c r="B8" s="76" t="s">
        <v>59</v>
      </c>
      <c r="C8" s="76">
        <v>19.672</v>
      </c>
      <c r="D8" s="481" t="s">
        <v>1087</v>
      </c>
      <c r="E8" s="480">
        <v>45713</v>
      </c>
      <c r="F8" s="76" t="s">
        <v>57</v>
      </c>
      <c r="G8" s="482" t="s">
        <v>60</v>
      </c>
    </row>
    <row r="9" spans="1:6" ht="14.5" hidden="1">
      <c r="A9" s="76">
        <f t="shared" si="0"/>
        <v>4</v>
      </c>
      <c r="B9" s="76" t="s">
        <v>62</v>
      </c>
      <c r="C9" s="76">
        <v>20.273</v>
      </c>
      <c r="D9" s="483">
        <v>45657</v>
      </c>
      <c r="E9" s="480">
        <v>45691</v>
      </c>
      <c r="F9" s="76" t="s">
        <v>57</v>
      </c>
    </row>
    <row r="10" spans="1:6" ht="29" hidden="1">
      <c r="A10" s="76">
        <f t="shared" si="0"/>
        <v>5</v>
      </c>
      <c r="B10" s="76" t="s">
        <v>63</v>
      </c>
      <c r="C10" s="76">
        <v>3.084</v>
      </c>
      <c r="D10" s="484" t="s">
        <v>1086</v>
      </c>
      <c r="E10" s="480">
        <v>45712</v>
      </c>
      <c r="F10" s="76" t="s">
        <v>57</v>
      </c>
    </row>
    <row r="11" spans="1:6" ht="14.5" hidden="1">
      <c r="A11" s="76">
        <f t="shared" si="0"/>
        <v>6</v>
      </c>
      <c r="B11" s="76" t="s">
        <v>65</v>
      </c>
      <c r="C11" s="76">
        <v>1.063</v>
      </c>
      <c r="D11" s="483">
        <v>45713</v>
      </c>
      <c r="E11" s="1261">
        <v>45715</v>
      </c>
      <c r="F11" s="76" t="s">
        <v>57</v>
      </c>
    </row>
    <row r="12" spans="1:6" ht="14.5" hidden="1">
      <c r="A12" s="76">
        <f>A11+1</f>
        <v>7</v>
      </c>
      <c r="B12" s="76" t="s">
        <v>66</v>
      </c>
      <c r="C12" s="76">
        <v>2.09</v>
      </c>
      <c r="D12" s="483">
        <v>45713</v>
      </c>
      <c r="E12" s="1263"/>
      <c r="F12" s="76" t="s">
        <v>57</v>
      </c>
    </row>
    <row r="13" spans="1:6" ht="14.5" hidden="1">
      <c r="A13" s="76">
        <f t="shared" si="0"/>
        <v>8</v>
      </c>
      <c r="B13" s="76" t="s">
        <v>67</v>
      </c>
      <c r="C13" s="76">
        <v>3.893</v>
      </c>
      <c r="D13" s="483">
        <v>45713</v>
      </c>
      <c r="E13" s="1263"/>
      <c r="F13" s="76" t="s">
        <v>57</v>
      </c>
    </row>
    <row r="14" spans="1:6" ht="14.5" hidden="1">
      <c r="A14" s="76">
        <f t="shared" si="0"/>
        <v>9</v>
      </c>
      <c r="B14" s="76" t="s">
        <v>68</v>
      </c>
      <c r="C14" s="76">
        <v>6.971</v>
      </c>
      <c r="D14" s="483">
        <v>45713</v>
      </c>
      <c r="E14" s="1264"/>
      <c r="F14" s="76" t="s">
        <v>57</v>
      </c>
    </row>
    <row r="15" spans="1:6" ht="14.5" hidden="1">
      <c r="A15" s="76">
        <f t="shared" si="0"/>
        <v>10</v>
      </c>
      <c r="B15" s="76" t="s">
        <v>69</v>
      </c>
      <c r="C15" s="76">
        <v>9.495</v>
      </c>
      <c r="D15" s="483">
        <v>45721</v>
      </c>
      <c r="E15" s="480">
        <v>45722</v>
      </c>
      <c r="F15" s="76" t="s">
        <v>57</v>
      </c>
    </row>
    <row r="16" spans="1:7" ht="72.5" hidden="1">
      <c r="A16" s="76">
        <f t="shared" si="0"/>
        <v>11</v>
      </c>
      <c r="B16" s="76" t="s">
        <v>70</v>
      </c>
      <c r="C16" s="76">
        <v>8.697</v>
      </c>
      <c r="D16" s="481" t="s">
        <v>1088</v>
      </c>
      <c r="E16" s="76"/>
      <c r="F16" s="76" t="s">
        <v>64</v>
      </c>
      <c r="G16" s="744" t="s">
        <v>1121</v>
      </c>
    </row>
    <row r="17" spans="1:6" ht="14.5" hidden="1">
      <c r="A17" s="76">
        <f t="shared" si="0"/>
        <v>12</v>
      </c>
      <c r="B17" s="76" t="s">
        <v>71</v>
      </c>
      <c r="C17" s="76">
        <v>3.084</v>
      </c>
      <c r="D17" s="76"/>
      <c r="E17" s="76"/>
      <c r="F17" s="745" t="s">
        <v>64</v>
      </c>
    </row>
    <row r="18" spans="1:7" ht="14.5" hidden="1">
      <c r="A18" s="76">
        <f t="shared" si="0"/>
        <v>13</v>
      </c>
      <c r="B18" s="66" t="s">
        <v>73</v>
      </c>
      <c r="C18" s="76">
        <v>3.963</v>
      </c>
      <c r="D18" s="76"/>
      <c r="E18" s="76"/>
      <c r="F18" s="745" t="s">
        <v>64</v>
      </c>
      <c r="G18" s="348"/>
    </row>
    <row r="19" spans="1:7" ht="14.5" hidden="1">
      <c r="A19" s="76">
        <f t="shared" si="0"/>
        <v>14</v>
      </c>
      <c r="B19" s="746" t="s">
        <v>1078</v>
      </c>
      <c r="C19" s="76">
        <v>1.656</v>
      </c>
      <c r="D19" s="76"/>
      <c r="E19" s="76"/>
      <c r="F19" s="745" t="s">
        <v>64</v>
      </c>
      <c r="G19" s="348"/>
    </row>
    <row r="20" spans="1:6" ht="14.5" hidden="1">
      <c r="A20" s="76">
        <f t="shared" si="0"/>
        <v>15</v>
      </c>
      <c r="B20" s="746" t="s">
        <v>1079</v>
      </c>
      <c r="C20" s="76">
        <v>1.635</v>
      </c>
      <c r="D20" s="76"/>
      <c r="E20" s="76"/>
      <c r="F20" s="745" t="s">
        <v>64</v>
      </c>
    </row>
    <row r="21" spans="1:6" ht="14.5" hidden="1">
      <c r="A21" s="76">
        <f t="shared" si="0"/>
        <v>16</v>
      </c>
      <c r="B21" s="76" t="s">
        <v>1075</v>
      </c>
      <c r="C21" s="76">
        <v>2.221</v>
      </c>
      <c r="D21" s="76"/>
      <c r="E21" s="76"/>
      <c r="F21" s="745" t="s">
        <v>64</v>
      </c>
    </row>
    <row r="22" spans="1:7" ht="72.5" hidden="1">
      <c r="A22" s="76">
        <f t="shared" si="0"/>
        <v>17</v>
      </c>
      <c r="B22" s="76" t="s">
        <v>1074</v>
      </c>
      <c r="C22" s="76">
        <v>10.724</v>
      </c>
      <c r="D22" s="747" t="s">
        <v>1288</v>
      </c>
      <c r="E22" s="76"/>
      <c r="F22" s="76" t="s">
        <v>64</v>
      </c>
      <c r="G22" s="744" t="s">
        <v>1121</v>
      </c>
    </row>
    <row r="23" spans="1:7" ht="56.5" customHeight="1" hidden="1">
      <c r="A23" s="76">
        <f t="shared" si="0"/>
        <v>18</v>
      </c>
      <c r="B23" s="745" t="s">
        <v>1072</v>
      </c>
      <c r="C23" s="76">
        <v>3.666</v>
      </c>
      <c r="D23" s="747" t="s">
        <v>1289</v>
      </c>
      <c r="E23" s="76"/>
      <c r="F23" s="76" t="s">
        <v>64</v>
      </c>
      <c r="G23" s="744" t="s">
        <v>1121</v>
      </c>
    </row>
    <row r="24" spans="1:6" ht="14.5" hidden="1">
      <c r="A24" s="76">
        <f t="shared" si="0"/>
        <v>19</v>
      </c>
      <c r="B24" s="745" t="s">
        <v>1292</v>
      </c>
      <c r="C24" s="497">
        <v>4.88</v>
      </c>
      <c r="D24" s="76"/>
      <c r="E24" s="76"/>
      <c r="F24" s="748" t="s">
        <v>64</v>
      </c>
    </row>
    <row r="25" spans="1:6" ht="14.5" hidden="1">
      <c r="A25" s="76">
        <f t="shared" si="0"/>
        <v>20</v>
      </c>
      <c r="B25" s="745" t="s">
        <v>1260</v>
      </c>
      <c r="C25" s="76">
        <v>2.474</v>
      </c>
      <c r="D25" s="483">
        <v>45765</v>
      </c>
      <c r="E25" s="76"/>
      <c r="F25" s="76" t="s">
        <v>64</v>
      </c>
    </row>
    <row r="26" spans="1:6" ht="14.5" hidden="1">
      <c r="A26" s="76">
        <f t="shared" si="0"/>
        <v>21</v>
      </c>
      <c r="B26" s="745" t="s">
        <v>1093</v>
      </c>
      <c r="C26" s="76">
        <v>0.275</v>
      </c>
      <c r="D26" s="483">
        <v>45752</v>
      </c>
      <c r="E26" s="76"/>
      <c r="F26" s="76" t="s">
        <v>64</v>
      </c>
    </row>
    <row r="27" spans="1:6" ht="14.5" hidden="1">
      <c r="A27" s="76">
        <f t="shared" si="0"/>
        <v>22</v>
      </c>
      <c r="B27" s="745" t="s">
        <v>1073</v>
      </c>
      <c r="C27" s="76">
        <v>2.008</v>
      </c>
      <c r="D27" s="483">
        <v>45752</v>
      </c>
      <c r="E27" s="76"/>
      <c r="F27" s="76" t="s">
        <v>64</v>
      </c>
    </row>
    <row r="28" spans="1:6" ht="14.5" hidden="1">
      <c r="A28" s="76">
        <f t="shared" si="0"/>
        <v>23</v>
      </c>
      <c r="B28" s="745" t="s">
        <v>1090</v>
      </c>
      <c r="C28" s="76">
        <v>0.223</v>
      </c>
      <c r="D28" s="483">
        <v>45752</v>
      </c>
      <c r="E28" s="76"/>
      <c r="F28" s="76" t="s">
        <v>64</v>
      </c>
    </row>
    <row r="29" spans="1:6" ht="14.5" hidden="1">
      <c r="A29" s="76">
        <f t="shared" si="0"/>
        <v>24</v>
      </c>
      <c r="B29" s="745" t="s">
        <v>1076</v>
      </c>
      <c r="C29" s="76">
        <v>2.731</v>
      </c>
      <c r="D29" s="483">
        <v>45752</v>
      </c>
      <c r="E29" s="76"/>
      <c r="F29" s="76" t="s">
        <v>64</v>
      </c>
    </row>
    <row r="30" spans="1:6" ht="14.5" hidden="1">
      <c r="A30" s="76">
        <f t="shared" si="0"/>
        <v>25</v>
      </c>
      <c r="B30" s="745" t="s">
        <v>1092</v>
      </c>
      <c r="C30" s="76">
        <v>1.717</v>
      </c>
      <c r="D30" s="483">
        <v>45752</v>
      </c>
      <c r="E30" s="76"/>
      <c r="F30" s="76" t="s">
        <v>64</v>
      </c>
    </row>
    <row r="31" spans="1:6" ht="14.5" hidden="1">
      <c r="A31" s="76">
        <f t="shared" si="0"/>
        <v>26</v>
      </c>
      <c r="B31" s="745" t="s">
        <v>1091</v>
      </c>
      <c r="C31" s="76">
        <v>1.068</v>
      </c>
      <c r="D31" s="483">
        <v>45752</v>
      </c>
      <c r="E31" s="76"/>
      <c r="F31" s="76" t="s">
        <v>64</v>
      </c>
    </row>
    <row r="32" spans="1:6" ht="14.5" hidden="1">
      <c r="A32" s="76">
        <f t="shared" si="0"/>
        <v>27</v>
      </c>
      <c r="B32" s="745" t="s">
        <v>1089</v>
      </c>
      <c r="C32" s="76">
        <v>2.873</v>
      </c>
      <c r="D32" s="483">
        <v>45752</v>
      </c>
      <c r="E32" s="76"/>
      <c r="F32" s="76" t="s">
        <v>64</v>
      </c>
    </row>
    <row r="33" spans="1:6" ht="14.5" hidden="1">
      <c r="A33" s="76"/>
      <c r="B33" s="745"/>
      <c r="C33" s="76"/>
      <c r="D33" s="483"/>
      <c r="E33" s="76"/>
      <c r="F33" s="76"/>
    </row>
    <row r="34" spans="1:6" ht="14.5" hidden="1">
      <c r="A34" s="76">
        <f>A32+1</f>
        <v>28</v>
      </c>
      <c r="B34" s="745" t="s">
        <v>1283</v>
      </c>
      <c r="C34" s="76">
        <v>19.57</v>
      </c>
      <c r="D34" s="745" t="s">
        <v>1287</v>
      </c>
      <c r="E34" s="76"/>
      <c r="F34" s="745" t="s">
        <v>1282</v>
      </c>
    </row>
    <row r="35" spans="1:6" ht="14.5" hidden="1">
      <c r="A35" s="76">
        <f>A34+1</f>
        <v>29</v>
      </c>
      <c r="B35" s="748" t="s">
        <v>1266</v>
      </c>
      <c r="C35" s="494">
        <v>2.618</v>
      </c>
      <c r="D35" s="483">
        <v>45781</v>
      </c>
      <c r="E35" s="76"/>
      <c r="F35" s="66" t="s">
        <v>72</v>
      </c>
    </row>
    <row r="36" spans="1:6" ht="14.5" hidden="1">
      <c r="A36" s="76">
        <f>A35+1</f>
        <v>30</v>
      </c>
      <c r="B36" s="745" t="s">
        <v>1286</v>
      </c>
      <c r="C36" s="76">
        <v>18.193</v>
      </c>
      <c r="D36" s="483">
        <v>45805</v>
      </c>
      <c r="E36" s="76"/>
      <c r="F36" s="746" t="s">
        <v>72</v>
      </c>
    </row>
    <row r="37" spans="1:6" ht="14.5" hidden="1">
      <c r="A37" s="76"/>
      <c r="B37" s="745"/>
      <c r="C37" s="76"/>
      <c r="D37" s="483"/>
      <c r="E37" s="76"/>
      <c r="F37" s="746"/>
    </row>
    <row r="38" spans="1:6" ht="14.5" hidden="1">
      <c r="A38" s="76"/>
      <c r="B38" s="745"/>
      <c r="C38" s="76"/>
      <c r="D38" s="483"/>
      <c r="E38" s="76"/>
      <c r="F38" s="746"/>
    </row>
    <row r="39" spans="1:6" s="348" customFormat="1" ht="14.5" hidden="1">
      <c r="A39" s="349"/>
      <c r="B39" s="349" t="s">
        <v>74</v>
      </c>
      <c r="C39" s="349">
        <f>SUM(C6:C36)</f>
        <v>168.78000000000003</v>
      </c>
      <c r="D39" s="349"/>
      <c r="E39" s="349"/>
      <c r="F39" s="349"/>
    </row>
    <row r="40" s="348" customFormat="1" ht="14.5" hidden="1"/>
    <row r="41" s="348" customFormat="1" ht="14.5" hidden="1"/>
    <row r="42" s="348" customFormat="1" ht="14.5" hidden="1"/>
    <row r="43" spans="2:2" ht="14.5" hidden="1">
      <c r="B43" s="348" t="s">
        <v>1261</v>
      </c>
    </row>
    <row r="44" spans="1:7" ht="43.5" hidden="1">
      <c r="A44" s="346" t="s">
        <v>1094</v>
      </c>
      <c r="B44" s="346" t="s">
        <v>52</v>
      </c>
      <c r="C44" s="408" t="s">
        <v>1095</v>
      </c>
      <c r="D44" s="408" t="s">
        <v>1096</v>
      </c>
      <c r="E44" s="408" t="s">
        <v>1097</v>
      </c>
      <c r="F44" s="408" t="s">
        <v>1098</v>
      </c>
      <c r="G44" s="408" t="s">
        <v>1096</v>
      </c>
    </row>
    <row r="45" spans="1:7" ht="14.5" hidden="1">
      <c r="A45" s="314">
        <v>1</v>
      </c>
      <c r="B45" s="314" t="s">
        <v>1100</v>
      </c>
      <c r="C45" s="409">
        <v>45657</v>
      </c>
      <c r="D45" s="410">
        <v>20.273</v>
      </c>
      <c r="E45" s="409" t="s">
        <v>1101</v>
      </c>
      <c r="F45" s="411">
        <v>45691</v>
      </c>
      <c r="G45" s="410">
        <v>20.273</v>
      </c>
    </row>
    <row r="46" spans="1:7" ht="14.5" hidden="1">
      <c r="A46" s="314">
        <f>A45+1</f>
        <v>2</v>
      </c>
      <c r="B46" s="314" t="s">
        <v>1103</v>
      </c>
      <c r="C46" s="409">
        <v>45684</v>
      </c>
      <c r="D46" s="410">
        <v>7.962</v>
      </c>
      <c r="E46" s="409" t="s">
        <v>1104</v>
      </c>
      <c r="F46" s="411">
        <v>45691</v>
      </c>
      <c r="G46" s="410">
        <v>7.962</v>
      </c>
    </row>
    <row r="47" spans="1:7" ht="14.5" hidden="1">
      <c r="A47" s="314">
        <f t="shared" si="1" ref="A47:A56">A46+1</f>
        <v>3</v>
      </c>
      <c r="B47" s="314" t="s">
        <v>1105</v>
      </c>
      <c r="C47" s="409">
        <v>45709</v>
      </c>
      <c r="D47" s="410">
        <v>3.084</v>
      </c>
      <c r="E47" s="409" t="s">
        <v>1106</v>
      </c>
      <c r="F47" s="411">
        <v>45712</v>
      </c>
      <c r="G47" s="410">
        <v>3.084</v>
      </c>
    </row>
    <row r="48" spans="1:7" ht="14.5" hidden="1">
      <c r="A48" s="314">
        <f t="shared" si="1"/>
        <v>4</v>
      </c>
      <c r="B48" s="314" t="s">
        <v>1108</v>
      </c>
      <c r="C48" s="409">
        <v>45703</v>
      </c>
      <c r="D48" s="410">
        <v>19.672</v>
      </c>
      <c r="E48" s="409" t="s">
        <v>1109</v>
      </c>
      <c r="F48" s="411">
        <v>45713</v>
      </c>
      <c r="G48" s="410">
        <v>19.672</v>
      </c>
    </row>
    <row r="49" spans="1:7" ht="14.5" hidden="1">
      <c r="A49" s="314">
        <f t="shared" si="1"/>
        <v>5</v>
      </c>
      <c r="B49" s="314" t="s">
        <v>1111</v>
      </c>
      <c r="C49" s="409">
        <v>45713</v>
      </c>
      <c r="D49" s="410">
        <v>14.017</v>
      </c>
      <c r="E49" s="409" t="s">
        <v>1112</v>
      </c>
      <c r="F49" s="411">
        <v>45715</v>
      </c>
      <c r="G49" s="410">
        <v>14.017</v>
      </c>
    </row>
    <row r="50" spans="1:7" ht="14.5" hidden="1">
      <c r="A50" s="314">
        <f t="shared" si="1"/>
        <v>6</v>
      </c>
      <c r="B50" s="314" t="s">
        <v>1113</v>
      </c>
      <c r="C50" s="409">
        <v>45721</v>
      </c>
      <c r="D50" s="410">
        <v>9.495</v>
      </c>
      <c r="E50" s="409" t="s">
        <v>1114</v>
      </c>
      <c r="F50" s="411">
        <v>45722</v>
      </c>
      <c r="G50" s="410">
        <v>9.495</v>
      </c>
    </row>
    <row r="51" spans="1:7" ht="14.5" hidden="1">
      <c r="A51" s="314">
        <f t="shared" si="1"/>
        <v>7</v>
      </c>
      <c r="B51" s="314" t="s">
        <v>1115</v>
      </c>
      <c r="C51" s="409">
        <v>45751</v>
      </c>
      <c r="D51" s="410">
        <v>8.697</v>
      </c>
      <c r="E51" s="749" t="s">
        <v>1265</v>
      </c>
      <c r="F51" s="411">
        <v>45732</v>
      </c>
      <c r="G51" s="410">
        <v>8.697</v>
      </c>
    </row>
    <row r="52" spans="1:7" ht="14.5" hidden="1">
      <c r="A52" s="314">
        <f t="shared" si="1"/>
        <v>8</v>
      </c>
      <c r="B52" s="314" t="s">
        <v>1117</v>
      </c>
      <c r="C52" s="409">
        <v>45742</v>
      </c>
      <c r="D52" s="410">
        <v>14.39</v>
      </c>
      <c r="E52" s="409" t="s">
        <v>1118</v>
      </c>
      <c r="F52" s="411">
        <v>45732</v>
      </c>
      <c r="G52" s="410">
        <v>14.39</v>
      </c>
    </row>
    <row r="53" spans="1:7" ht="14.5"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t="14.5" hidden="1">
      <c r="A55" s="314">
        <f t="shared" si="1"/>
        <v>11</v>
      </c>
      <c r="B55" s="314" t="s">
        <v>1258</v>
      </c>
      <c r="C55" s="409">
        <v>45765</v>
      </c>
      <c r="D55" s="410">
        <v>2.474</v>
      </c>
      <c r="E55" s="409" t="s">
        <v>1259</v>
      </c>
      <c r="F55" s="410"/>
      <c r="G55" s="410"/>
    </row>
    <row r="56" spans="1:7" ht="14.5" hidden="1">
      <c r="A56" s="314">
        <f t="shared" si="1"/>
        <v>12</v>
      </c>
      <c r="B56" s="573" t="s">
        <v>1270</v>
      </c>
      <c r="C56" s="409">
        <v>45787</v>
      </c>
      <c r="D56" s="410">
        <v>3.084</v>
      </c>
      <c r="E56" s="409" t="s">
        <v>1271</v>
      </c>
      <c r="F56" s="410"/>
      <c r="G56" s="410"/>
    </row>
    <row r="57" spans="1:7" ht="14.5" hidden="1">
      <c r="A57" s="314">
        <f>A56+1</f>
        <v>13</v>
      </c>
      <c r="B57" s="573" t="s">
        <v>1297</v>
      </c>
      <c r="C57" s="409">
        <v>45787</v>
      </c>
      <c r="D57" s="410">
        <v>2.22</v>
      </c>
      <c r="E57" s="409" t="s">
        <v>1271</v>
      </c>
      <c r="F57" s="410"/>
      <c r="G57" s="410"/>
    </row>
    <row r="58" spans="1:7" ht="14.5" hidden="1">
      <c r="A58" s="314">
        <f>A57+1</f>
        <v>14</v>
      </c>
      <c r="B58" s="751" t="s">
        <v>1294</v>
      </c>
      <c r="C58" s="409">
        <v>45802</v>
      </c>
      <c r="D58" s="410">
        <v>5.619</v>
      </c>
      <c r="E58" s="737" t="s">
        <v>1301</v>
      </c>
      <c r="F58" s="410"/>
      <c r="G58" s="410"/>
    </row>
    <row r="59" spans="1:7" ht="14.5" hidden="1">
      <c r="A59" s="314">
        <f>A58+1</f>
        <v>15</v>
      </c>
      <c r="B59" s="752" t="s">
        <v>1275</v>
      </c>
      <c r="C59" s="409">
        <v>45794</v>
      </c>
      <c r="D59" s="410">
        <v>3.95</v>
      </c>
      <c r="E59" s="749" t="s">
        <v>1276</v>
      </c>
      <c r="F59" s="411">
        <v>45810</v>
      </c>
      <c r="G59" s="410"/>
    </row>
    <row r="60" spans="1:7" ht="14.5" hidden="1">
      <c r="A60" s="314">
        <f>A59+1</f>
        <v>16</v>
      </c>
      <c r="B60" s="751" t="s">
        <v>1295</v>
      </c>
      <c r="C60" s="409">
        <v>45802</v>
      </c>
      <c r="D60" s="410">
        <v>1.635</v>
      </c>
      <c r="E60" s="409" t="s">
        <v>1296</v>
      </c>
      <c r="F60" s="410"/>
      <c r="G60" s="410"/>
    </row>
    <row r="61" spans="1:7" ht="14.5" hidden="1">
      <c r="A61" s="314">
        <f>A60+1</f>
        <v>17</v>
      </c>
      <c r="B61" s="751" t="s">
        <v>1290</v>
      </c>
      <c r="C61" s="409">
        <v>45802</v>
      </c>
      <c r="D61" s="410">
        <v>4.88</v>
      </c>
      <c r="E61" s="749"/>
      <c r="F61" s="410"/>
      <c r="G61" s="410"/>
    </row>
    <row r="62" spans="1:7" ht="14.5" hidden="1">
      <c r="A62" s="314"/>
      <c r="B62" s="752"/>
      <c r="C62" s="409"/>
      <c r="D62" s="410"/>
      <c r="E62" s="409"/>
      <c r="F62" s="410"/>
      <c r="G62" s="410"/>
    </row>
    <row r="63" spans="1:7" ht="14.5" hidden="1">
      <c r="A63" s="1265" t="s">
        <v>1120</v>
      </c>
      <c r="B63" s="1265"/>
      <c r="C63" s="346"/>
      <c r="D63" s="346">
        <f>SUM(D45:D61)</f>
        <v>151.91599999999997</v>
      </c>
      <c r="E63" s="346"/>
      <c r="F63" s="346"/>
      <c r="G63" s="346">
        <f>SUM(G45:G62)</f>
        <v>97.59</v>
      </c>
    </row>
    <row r="64" spans="1:7" ht="14.5" hidden="1">
      <c r="A64" s="408"/>
      <c r="B64" s="408"/>
      <c r="C64" s="346"/>
      <c r="D64" s="346"/>
      <c r="E64" s="346"/>
      <c r="F64" s="346"/>
      <c r="G64" s="346"/>
    </row>
    <row r="65" spans="1:7" ht="14.5">
      <c r="A65" s="1266"/>
      <c r="B65" s="1267"/>
      <c r="C65" s="1267"/>
      <c r="D65" s="1267"/>
      <c r="E65" s="1267"/>
      <c r="F65" s="1267"/>
      <c r="G65" s="1268"/>
    </row>
    <row r="66" spans="1:7" ht="15.5">
      <c r="A66" s="753"/>
      <c r="B66" s="753"/>
      <c r="C66" s="1269" t="s">
        <v>1314</v>
      </c>
      <c r="D66" s="1269"/>
      <c r="E66" s="1269"/>
      <c r="F66" s="1269"/>
      <c r="G66" s="1269"/>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10.373</v>
      </c>
      <c r="E68" s="759"/>
      <c r="F68" s="759"/>
      <c r="G68" s="760" t="s">
        <v>1479</v>
      </c>
    </row>
    <row r="69" spans="1:7" ht="14.5">
      <c r="A69" s="756">
        <f>A68+1</f>
        <v>2</v>
      </c>
      <c r="B69" s="761" t="s">
        <v>1025</v>
      </c>
      <c r="C69" s="761" t="s">
        <v>1359</v>
      </c>
      <c r="D69" s="762">
        <v>8.719</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2.618</v>
      </c>
      <c r="E71" s="756"/>
      <c r="F71" s="765" t="s">
        <v>1325</v>
      </c>
      <c r="G71" s="763" t="s">
        <v>1436</v>
      </c>
    </row>
    <row r="72" spans="1:7" ht="23.5" customHeight="1">
      <c r="A72" s="756">
        <f t="shared" si="2" ref="A72:A85">A71+1</f>
        <v>5</v>
      </c>
      <c r="B72" s="757" t="s">
        <v>1025</v>
      </c>
      <c r="C72" s="757" t="s">
        <v>1437</v>
      </c>
      <c r="D72" s="767">
        <v>18.193</v>
      </c>
      <c r="E72" s="767"/>
      <c r="F72" s="768"/>
      <c r="G72" s="763" t="s">
        <v>1500</v>
      </c>
    </row>
    <row r="73" spans="1:7" ht="14.5">
      <c r="A73" s="756">
        <f t="shared" si="2"/>
        <v>6</v>
      </c>
      <c r="B73" s="761"/>
      <c r="C73" s="577" t="s">
        <v>1329</v>
      </c>
      <c r="D73" s="756">
        <v>6.659</v>
      </c>
      <c r="E73" s="756" t="s">
        <v>1480</v>
      </c>
      <c r="F73" s="765"/>
      <c r="G73" s="769" t="s">
        <v>1357</v>
      </c>
    </row>
    <row r="74" spans="1:7" ht="14.5">
      <c r="A74" s="756">
        <f t="shared" si="2"/>
        <v>7</v>
      </c>
      <c r="B74" s="757" t="s">
        <v>1025</v>
      </c>
      <c r="C74" s="757" t="s">
        <v>1330</v>
      </c>
      <c r="D74" s="770">
        <v>3.17</v>
      </c>
      <c r="E74" s="768"/>
      <c r="F74" s="768"/>
      <c r="G74" s="760" t="s">
        <v>1481</v>
      </c>
    </row>
    <row r="75" spans="1:7" ht="14.5">
      <c r="A75" s="756">
        <f t="shared" si="2"/>
        <v>8</v>
      </c>
      <c r="B75" s="761"/>
      <c r="C75" s="577" t="s">
        <v>1333</v>
      </c>
      <c r="D75" s="771">
        <v>1.05</v>
      </c>
      <c r="E75" s="765" t="s">
        <v>1480</v>
      </c>
      <c r="F75" s="765"/>
      <c r="G75" s="763" t="s">
        <v>1357</v>
      </c>
    </row>
    <row r="76" spans="1:7" ht="14.5">
      <c r="A76" s="756">
        <f t="shared" si="2"/>
        <v>9</v>
      </c>
      <c r="B76" s="1270"/>
      <c r="C76" s="577" t="s">
        <v>1334</v>
      </c>
      <c r="D76" s="756">
        <v>7.962</v>
      </c>
      <c r="E76" s="765" t="s">
        <v>1480</v>
      </c>
      <c r="F76" s="756"/>
      <c r="G76" s="763" t="s">
        <v>57</v>
      </c>
    </row>
    <row r="77" spans="1:7" ht="14.5">
      <c r="A77" s="756">
        <f t="shared" si="2"/>
        <v>10</v>
      </c>
      <c r="B77" s="1271"/>
      <c r="C77" s="577" t="s">
        <v>1336</v>
      </c>
      <c r="D77" s="756">
        <v>19.567</v>
      </c>
      <c r="E77" s="765" t="s">
        <v>1480</v>
      </c>
      <c r="F77" s="756"/>
      <c r="G77" s="763" t="s">
        <v>57</v>
      </c>
    </row>
    <row r="78" spans="1:7" ht="14.5">
      <c r="A78" s="756">
        <f t="shared" si="2"/>
        <v>11</v>
      </c>
      <c r="B78" s="1271"/>
      <c r="C78" s="577" t="s">
        <v>1337</v>
      </c>
      <c r="D78" s="756">
        <v>20.273</v>
      </c>
      <c r="E78" s="765" t="s">
        <v>1480</v>
      </c>
      <c r="F78" s="756"/>
      <c r="G78" s="763" t="s">
        <v>57</v>
      </c>
    </row>
    <row r="79" spans="1:7" ht="14.5">
      <c r="A79" s="756">
        <f t="shared" si="2"/>
        <v>12</v>
      </c>
      <c r="B79" s="1271"/>
      <c r="C79" s="577" t="s">
        <v>1338</v>
      </c>
      <c r="D79" s="756">
        <v>3.084</v>
      </c>
      <c r="E79" s="765" t="s">
        <v>1480</v>
      </c>
      <c r="F79" s="756"/>
      <c r="G79" s="763" t="s">
        <v>57</v>
      </c>
    </row>
    <row r="80" spans="1:7" ht="14.5">
      <c r="A80" s="756">
        <f t="shared" si="2"/>
        <v>13</v>
      </c>
      <c r="B80" s="1271"/>
      <c r="C80" s="577" t="s">
        <v>1339</v>
      </c>
      <c r="D80" s="756">
        <v>14.119</v>
      </c>
      <c r="E80" s="765" t="s">
        <v>1480</v>
      </c>
      <c r="F80" s="756"/>
      <c r="G80" s="763" t="s">
        <v>57</v>
      </c>
    </row>
    <row r="81" spans="1:7" ht="14.5">
      <c r="A81" s="756">
        <f t="shared" si="2"/>
        <v>14</v>
      </c>
      <c r="B81" s="1271"/>
      <c r="C81" s="577" t="s">
        <v>1340</v>
      </c>
      <c r="D81" s="756">
        <v>9.495</v>
      </c>
      <c r="E81" s="765" t="s">
        <v>1480</v>
      </c>
      <c r="F81" s="756"/>
      <c r="G81" s="763" t="s">
        <v>57</v>
      </c>
    </row>
    <row r="82" spans="1:7" ht="14.5">
      <c r="A82" s="756">
        <f t="shared" si="2"/>
        <v>15</v>
      </c>
      <c r="B82" s="1272"/>
      <c r="C82" s="577" t="s">
        <v>1341</v>
      </c>
      <c r="D82" s="756">
        <v>8.694</v>
      </c>
      <c r="E82" s="765" t="s">
        <v>1480</v>
      </c>
      <c r="F82" s="756"/>
      <c r="G82" s="763" t="s">
        <v>57</v>
      </c>
    </row>
    <row r="83" spans="1:7" ht="14.5">
      <c r="A83" s="756">
        <f t="shared" si="2"/>
        <v>16</v>
      </c>
      <c r="B83" s="761" t="s">
        <v>1025</v>
      </c>
      <c r="C83" s="577" t="s">
        <v>1362</v>
      </c>
      <c r="D83" s="756">
        <v>12.559</v>
      </c>
      <c r="E83" s="765" t="s">
        <v>1480</v>
      </c>
      <c r="F83" s="765"/>
      <c r="G83" s="763" t="s">
        <v>57</v>
      </c>
    </row>
    <row r="84" spans="1:7" ht="14.5">
      <c r="A84" s="756">
        <f t="shared" si="2"/>
        <v>17</v>
      </c>
      <c r="B84" s="761" t="s">
        <v>1025</v>
      </c>
      <c r="C84" s="577" t="s">
        <v>1346</v>
      </c>
      <c r="D84" s="756">
        <v>14.391</v>
      </c>
      <c r="E84" s="765" t="s">
        <v>1480</v>
      </c>
      <c r="F84" s="756"/>
      <c r="G84" s="763" t="s">
        <v>57</v>
      </c>
    </row>
    <row r="85" spans="1:7" ht="14.5">
      <c r="A85" s="756">
        <f t="shared" si="2"/>
        <v>18</v>
      </c>
      <c r="B85" s="761" t="s">
        <v>1025</v>
      </c>
      <c r="C85" s="577" t="s">
        <v>1482</v>
      </c>
      <c r="D85" s="521">
        <v>6.321</v>
      </c>
      <c r="E85" s="765" t="s">
        <v>1480</v>
      </c>
      <c r="F85" s="765"/>
      <c r="G85" s="763" t="s">
        <v>57</v>
      </c>
    </row>
    <row r="86" spans="1:7" ht="14.5">
      <c r="A86" s="756">
        <v>19</v>
      </c>
      <c r="B86" s="766" t="s">
        <v>1031</v>
      </c>
      <c r="C86" s="761" t="s">
        <v>1483</v>
      </c>
      <c r="D86" s="521">
        <v>0.389</v>
      </c>
      <c r="E86" s="765"/>
      <c r="F86" s="772" t="s">
        <v>1480</v>
      </c>
      <c r="G86" s="763"/>
    </row>
    <row r="87" spans="1:7" ht="14.5">
      <c r="A87" s="756">
        <v>20</v>
      </c>
      <c r="B87" s="757" t="s">
        <v>1025</v>
      </c>
      <c r="C87" s="757" t="s">
        <v>1484</v>
      </c>
      <c r="D87" s="773">
        <v>0.22</v>
      </c>
      <c r="E87" s="768"/>
      <c r="F87" s="774"/>
      <c r="G87" s="760" t="s">
        <v>1485</v>
      </c>
    </row>
    <row r="88" spans="1:7" ht="14.5">
      <c r="A88" s="756">
        <v>21</v>
      </c>
      <c r="B88" s="775" t="s">
        <v>1031</v>
      </c>
      <c r="C88" s="761" t="s">
        <v>1486</v>
      </c>
      <c r="D88" s="776">
        <v>0.57</v>
      </c>
      <c r="E88" s="765"/>
      <c r="F88" s="772" t="s">
        <v>1480</v>
      </c>
      <c r="G88" s="763" t="s">
        <v>1487</v>
      </c>
    </row>
    <row r="89" spans="1:7" ht="14.5">
      <c r="A89" s="1247"/>
      <c r="B89" s="1248"/>
      <c r="C89" s="754" t="s">
        <v>1353</v>
      </c>
      <c r="D89" s="754">
        <f>SUM(D68:D88)</f>
        <v>187.99599999999998</v>
      </c>
      <c r="E89" s="1249"/>
      <c r="F89" s="1250"/>
      <c r="G89" s="1251"/>
    </row>
    <row r="90" spans="1:7" ht="14.5">
      <c r="A90" s="1279"/>
      <c r="B90" s="1279"/>
      <c r="C90" s="1279"/>
      <c r="D90" s="1279"/>
      <c r="E90" s="1279"/>
      <c r="F90" s="1279"/>
      <c r="G90" s="1279"/>
    </row>
    <row r="91" spans="1:7" ht="14.5" hidden="1">
      <c r="A91" s="777"/>
      <c r="B91" s="778"/>
      <c r="C91" s="778"/>
      <c r="D91" s="779"/>
      <c r="E91" s="780">
        <v>2.618</v>
      </c>
      <c r="F91" s="781" t="s">
        <v>1352</v>
      </c>
      <c r="G91" s="777"/>
    </row>
    <row r="92" spans="1:7" ht="18.5">
      <c r="A92" s="1280" t="s">
        <v>1353</v>
      </c>
      <c r="B92" s="1280"/>
      <c r="C92" s="1280"/>
      <c r="D92" s="1280"/>
      <c r="E92" s="782">
        <f>D89</f>
        <v>187.99599999999998</v>
      </c>
      <c r="F92" s="778"/>
      <c r="G92" s="777"/>
    </row>
    <row r="93" spans="1:7" ht="18.5">
      <c r="A93" s="1280" t="s">
        <v>1488</v>
      </c>
      <c r="B93" s="1280"/>
      <c r="C93" s="1280"/>
      <c r="D93" s="1280"/>
      <c r="E93" s="783">
        <f>E92-E96</f>
        <v>156.04</v>
      </c>
      <c r="F93" s="778"/>
      <c r="G93" s="777"/>
    </row>
    <row r="94" spans="1:7" ht="18.5">
      <c r="A94" s="1280" t="s">
        <v>1489</v>
      </c>
      <c r="B94" s="1280"/>
      <c r="C94" s="1280"/>
      <c r="D94" s="1280"/>
      <c r="E94" s="784">
        <f>E93-E95</f>
        <v>152.463</v>
      </c>
      <c r="F94" s="778"/>
      <c r="G94" s="777"/>
    </row>
    <row r="95" spans="1:7" ht="18.5">
      <c r="A95" s="1281" t="s">
        <v>1490</v>
      </c>
      <c r="B95" s="1281"/>
      <c r="C95" s="1281"/>
      <c r="D95" s="1281"/>
      <c r="E95" s="785">
        <v>3.577</v>
      </c>
      <c r="F95" s="778"/>
      <c r="G95" s="777"/>
    </row>
    <row r="96" spans="1:7" ht="18.5">
      <c r="A96" s="1280" t="s">
        <v>1491</v>
      </c>
      <c r="B96" s="1280"/>
      <c r="C96" s="1280"/>
      <c r="D96" s="1280"/>
      <c r="E96" s="784">
        <v>31.956</v>
      </c>
      <c r="F96" s="778"/>
      <c r="G96" s="777"/>
    </row>
    <row r="98" spans="2:7" ht="15" thickBot="1">
      <c r="B98" s="1273" t="s">
        <v>1314</v>
      </c>
      <c r="C98" s="1274"/>
      <c r="D98" s="1274"/>
      <c r="E98" s="1274"/>
      <c r="F98" s="1274"/>
      <c r="G98" s="1274"/>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275">
        <v>4</v>
      </c>
      <c r="C103" s="553" t="s">
        <v>1369</v>
      </c>
      <c r="D103" s="1277">
        <v>10.894</v>
      </c>
      <c r="E103" s="554"/>
      <c r="F103" s="555" t="s">
        <v>1366</v>
      </c>
      <c r="G103" s="556" t="s">
        <v>1370</v>
      </c>
    </row>
    <row r="104" spans="2:7" ht="29.5" thickBot="1">
      <c r="B104" s="1276"/>
      <c r="C104" s="553" t="s">
        <v>1371</v>
      </c>
      <c r="D104" s="1278"/>
      <c r="E104" s="554"/>
      <c r="F104" s="555" t="s">
        <v>1364</v>
      </c>
      <c r="G104" s="556" t="s">
        <v>1372</v>
      </c>
    </row>
    <row r="105" spans="2:7" ht="15" thickBot="1">
      <c r="B105" s="552">
        <v>5</v>
      </c>
      <c r="C105" s="553" t="s">
        <v>1334</v>
      </c>
      <c r="D105" s="554">
        <v>7.962</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v>
      </c>
      <c r="E108" s="557">
        <v>45712</v>
      </c>
      <c r="F108" s="554"/>
      <c r="G108" s="556"/>
    </row>
    <row r="109" spans="2:7" ht="15" thickBot="1">
      <c r="B109" s="552">
        <v>9</v>
      </c>
      <c r="C109" s="553" t="s">
        <v>1339</v>
      </c>
      <c r="D109" s="554">
        <v>14.017</v>
      </c>
      <c r="E109" s="557">
        <v>45715</v>
      </c>
      <c r="F109" s="554"/>
      <c r="G109" s="556"/>
    </row>
    <row r="110" spans="2:7" ht="15" thickBot="1">
      <c r="B110" s="552">
        <v>10</v>
      </c>
      <c r="C110" s="553" t="s">
        <v>1340</v>
      </c>
      <c r="D110" s="554">
        <v>9.495</v>
      </c>
      <c r="E110" s="557">
        <v>45722</v>
      </c>
      <c r="F110" s="554"/>
      <c r="G110" s="556"/>
    </row>
    <row r="111" spans="2:7" ht="15" thickBot="1">
      <c r="B111" s="552">
        <v>11</v>
      </c>
      <c r="C111" s="553" t="s">
        <v>1341</v>
      </c>
      <c r="D111" s="554">
        <v>8.694</v>
      </c>
      <c r="E111" s="557">
        <v>45763</v>
      </c>
      <c r="F111" s="554"/>
      <c r="G111" s="556"/>
    </row>
    <row r="112" spans="2:7" ht="15" thickBot="1">
      <c r="B112" s="552">
        <v>12</v>
      </c>
      <c r="C112" s="553" t="s">
        <v>1342</v>
      </c>
      <c r="D112" s="554">
        <v>3.084</v>
      </c>
      <c r="E112" s="554"/>
      <c r="F112" s="555" t="s">
        <v>1364</v>
      </c>
      <c r="G112" s="554" t="s">
        <v>1373</v>
      </c>
    </row>
    <row r="113" spans="2:7" ht="15" thickBot="1">
      <c r="B113" s="552">
        <v>13</v>
      </c>
      <c r="C113" s="553" t="s">
        <v>1344</v>
      </c>
      <c r="D113" s="554">
        <v>5.619</v>
      </c>
      <c r="E113" s="553"/>
      <c r="F113" s="555" t="s">
        <v>1364</v>
      </c>
      <c r="G113" s="554" t="s">
        <v>1373</v>
      </c>
    </row>
    <row r="114" spans="2:7" ht="15" thickBot="1">
      <c r="B114" s="552">
        <v>14</v>
      </c>
      <c r="C114" s="553" t="s">
        <v>1345</v>
      </c>
      <c r="D114" s="554">
        <v>3.856</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5.268</v>
      </c>
      <c r="E116" s="554"/>
      <c r="F116" s="555" t="s">
        <v>1366</v>
      </c>
      <c r="G116" s="556" t="s">
        <v>1367</v>
      </c>
    </row>
    <row r="117" spans="2:7" ht="26.5" thickBot="1">
      <c r="B117" s="552">
        <v>17</v>
      </c>
      <c r="C117" s="553" t="s">
        <v>1349</v>
      </c>
      <c r="D117" s="554">
        <v>2.474</v>
      </c>
      <c r="E117" s="557">
        <v>45765</v>
      </c>
      <c r="F117" s="555" t="s">
        <v>1374</v>
      </c>
      <c r="G117" s="554" t="s">
        <v>1375</v>
      </c>
    </row>
    <row r="118" spans="2:7" ht="14.5">
      <c r="B118" s="558"/>
      <c r="C118" s="559" t="s">
        <v>444</v>
      </c>
      <c r="D118" s="560">
        <v>187.175</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zoomScale="90" zoomScaleNormal="85" zoomScaleSheetLayoutView="90" workbookViewId="0" topLeftCell="A77">
      <selection pane="topLeft" activeCell="A4" sqref="A4:AE4"/>
    </sheetView>
  </sheetViews>
  <sheetFormatPr defaultColWidth="8.81428571428571" defaultRowHeight="14.5"/>
  <cols>
    <col min="1" max="1" width="4.85714285714286" style="46" customWidth="1"/>
    <col min="2" max="2" width="20.1428571428571" style="46" bestFit="1" customWidth="1"/>
    <col min="3" max="3" width="18.5714285714286" style="46" customWidth="1"/>
    <col min="4" max="4" width="13.5714285714286" style="46" customWidth="1"/>
    <col min="5" max="5" width="37.1428571428571" style="46" bestFit="1" customWidth="1"/>
    <col min="6" max="6" width="26" style="46" customWidth="1"/>
    <col min="7" max="7" width="43.8571428571429" style="46" customWidth="1"/>
    <col min="8" max="8" width="74.8571428571429" style="46" bestFit="1" customWidth="1"/>
    <col min="9" max="9" width="43.1428571428571" style="46" bestFit="1" customWidth="1"/>
    <col min="10" max="10" width="9" style="46" bestFit="1" customWidth="1"/>
    <col min="11" max="11" width="6.42857142857143" style="46" customWidth="1"/>
    <col min="12" max="12" width="7.42857142857143" style="46" customWidth="1"/>
    <col min="13" max="13" width="6.57142857142857" style="46" customWidth="1"/>
    <col min="14" max="14" width="8.14285714285714" style="46" customWidth="1"/>
    <col min="15" max="15" width="10.4285714285714" style="46" customWidth="1"/>
    <col min="16" max="16" width="6.57142857142857" style="46" customWidth="1"/>
    <col min="17" max="17" width="6.85714285714286" style="46" customWidth="1"/>
    <col min="18" max="27" width="5.14285714285714" style="46" customWidth="1"/>
    <col min="28" max="28" width="10.8571428571429" style="46" customWidth="1"/>
    <col min="29" max="29" width="8.85714285714286" style="46"/>
    <col min="30" max="30" width="9.42857142857143" style="46" customWidth="1"/>
    <col min="31" max="16384" width="8.85714285714286" style="46"/>
  </cols>
  <sheetData>
    <row r="1" spans="1:31" ht="15.5">
      <c r="A1" s="1288" t="s">
        <v>47</v>
      </c>
      <c r="B1" s="1289"/>
      <c r="C1" s="1289"/>
      <c r="D1" s="1289"/>
      <c r="E1" s="1289"/>
      <c r="F1" s="1289"/>
      <c r="G1" s="1289"/>
      <c r="H1" s="1289"/>
      <c r="I1" s="1289"/>
      <c r="J1" s="1289"/>
      <c r="K1" s="1289"/>
      <c r="L1" s="1289"/>
      <c r="M1" s="1289"/>
      <c r="N1" s="1289"/>
      <c r="O1" s="1289"/>
      <c r="P1" s="1289"/>
      <c r="Q1" s="1289"/>
      <c r="R1" s="1289"/>
      <c r="S1" s="1289"/>
      <c r="T1" s="1289"/>
      <c r="U1" s="1289"/>
      <c r="V1" s="1289"/>
      <c r="W1" s="1289"/>
      <c r="X1" s="1289"/>
      <c r="Y1" s="1289"/>
      <c r="Z1" s="1289"/>
      <c r="AA1" s="1289"/>
      <c r="AB1" s="1289"/>
      <c r="AC1" s="1289"/>
      <c r="AD1" s="1289"/>
      <c r="AE1" s="1290"/>
    </row>
    <row r="2" spans="1:31" ht="15.5">
      <c r="A2" s="1291" t="s">
        <v>48</v>
      </c>
      <c r="B2" s="1292"/>
      <c r="C2" s="1292"/>
      <c r="D2" s="1292"/>
      <c r="E2" s="1292"/>
      <c r="F2" s="1292"/>
      <c r="G2" s="1292"/>
      <c r="H2" s="1292"/>
      <c r="I2" s="1292"/>
      <c r="J2" s="1292"/>
      <c r="K2" s="1292"/>
      <c r="L2" s="1292"/>
      <c r="M2" s="1292"/>
      <c r="N2" s="1292"/>
      <c r="O2" s="1292"/>
      <c r="P2" s="1292"/>
      <c r="Q2" s="1292"/>
      <c r="R2" s="1292"/>
      <c r="S2" s="1292"/>
      <c r="T2" s="1292"/>
      <c r="U2" s="1292"/>
      <c r="V2" s="1292"/>
      <c r="W2" s="1292"/>
      <c r="X2" s="1292"/>
      <c r="Y2" s="1292"/>
      <c r="Z2" s="1292"/>
      <c r="AA2" s="1292"/>
      <c r="AB2" s="1292"/>
      <c r="AC2" s="1292"/>
      <c r="AD2" s="1292"/>
      <c r="AE2" s="1293"/>
    </row>
    <row r="3" spans="1:31" ht="15.5">
      <c r="A3" s="1294" t="s">
        <v>49</v>
      </c>
      <c r="B3" s="1295"/>
      <c r="C3" s="1295"/>
      <c r="D3" s="1295"/>
      <c r="E3" s="1295"/>
      <c r="F3" s="1295"/>
      <c r="G3" s="1295"/>
      <c r="H3" s="1295"/>
      <c r="I3" s="1295"/>
      <c r="J3" s="1295"/>
      <c r="K3" s="1295"/>
      <c r="L3" s="1295"/>
      <c r="M3" s="1295"/>
      <c r="N3" s="1295"/>
      <c r="O3" s="1295"/>
      <c r="P3" s="1295"/>
      <c r="Q3" s="1295"/>
      <c r="R3" s="1295"/>
      <c r="S3" s="1295"/>
      <c r="T3" s="1295"/>
      <c r="U3" s="1295"/>
      <c r="V3" s="1295"/>
      <c r="W3" s="1295"/>
      <c r="X3" s="1295"/>
      <c r="Y3" s="1295"/>
      <c r="Z3" s="1295"/>
      <c r="AA3" s="1295"/>
      <c r="AB3" s="1295"/>
      <c r="AC3" s="1295"/>
      <c r="AD3" s="1295"/>
      <c r="AE3" s="1296"/>
    </row>
    <row r="4" spans="1:31" ht="18.5">
      <c r="A4" s="1297" t="s">
        <v>50</v>
      </c>
      <c r="B4" s="1298"/>
      <c r="C4" s="1298"/>
      <c r="D4" s="1298"/>
      <c r="E4" s="1298"/>
      <c r="F4" s="1298"/>
      <c r="G4" s="1298"/>
      <c r="H4" s="1298"/>
      <c r="I4" s="1298"/>
      <c r="J4" s="1298"/>
      <c r="K4" s="1298"/>
      <c r="L4" s="1298"/>
      <c r="M4" s="1298"/>
      <c r="N4" s="1298"/>
      <c r="O4" s="1298"/>
      <c r="P4" s="1298"/>
      <c r="Q4" s="1298"/>
      <c r="R4" s="1298"/>
      <c r="S4" s="1298"/>
      <c r="T4" s="1298"/>
      <c r="U4" s="1298"/>
      <c r="V4" s="1298"/>
      <c r="W4" s="1298"/>
      <c r="X4" s="1298"/>
      <c r="Y4" s="1298"/>
      <c r="Z4" s="1298"/>
      <c r="AA4" s="1298"/>
      <c r="AB4" s="1298"/>
      <c r="AC4" s="1298"/>
      <c r="AD4" s="1298"/>
      <c r="AE4" s="1299"/>
    </row>
    <row r="5" spans="1:6" ht="29" hidden="1">
      <c r="A5" s="345" t="s">
        <v>51</v>
      </c>
      <c r="B5" s="345" t="s">
        <v>52</v>
      </c>
      <c r="C5" s="345" t="s">
        <v>53</v>
      </c>
      <c r="D5" s="345" t="s">
        <v>54</v>
      </c>
      <c r="E5" s="345" t="s">
        <v>55</v>
      </c>
      <c r="F5" s="345" t="s">
        <v>20</v>
      </c>
    </row>
    <row r="6" spans="1:6" ht="14.5" hidden="1">
      <c r="A6" s="76">
        <v>1</v>
      </c>
      <c r="B6" s="76" t="s">
        <v>56</v>
      </c>
      <c r="C6" s="76">
        <v>2.653</v>
      </c>
      <c r="D6" s="1261">
        <v>45684</v>
      </c>
      <c r="E6" s="1261">
        <v>45691</v>
      </c>
      <c r="F6" s="76" t="s">
        <v>57</v>
      </c>
    </row>
    <row r="7" spans="1:6" ht="14.5" hidden="1">
      <c r="A7" s="76">
        <f>A6+1</f>
        <v>2</v>
      </c>
      <c r="B7" s="76" t="s">
        <v>58</v>
      </c>
      <c r="C7" s="76">
        <v>5.31</v>
      </c>
      <c r="D7" s="1264"/>
      <c r="E7" s="1264"/>
      <c r="F7" s="76" t="s">
        <v>57</v>
      </c>
    </row>
    <row r="8" spans="1:13" ht="43.5" hidden="1">
      <c r="A8" s="76">
        <f t="shared" si="0" ref="A8:A32">A7+1</f>
        <v>3</v>
      </c>
      <c r="B8" s="76" t="s">
        <v>59</v>
      </c>
      <c r="C8" s="76">
        <v>19.672</v>
      </c>
      <c r="D8" s="481" t="s">
        <v>1087</v>
      </c>
      <c r="E8" s="480">
        <v>45713</v>
      </c>
      <c r="F8" s="76" t="s">
        <v>57</v>
      </c>
      <c r="G8" s="482" t="s">
        <v>60</v>
      </c>
      <c r="H8" s="349" t="s">
        <v>61</v>
      </c>
      <c r="I8" s="76">
        <f>G63</f>
        <v>97.59</v>
      </c>
      <c r="J8" s="76"/>
      <c r="K8" s="76"/>
      <c r="L8" s="76"/>
      <c r="M8" s="76"/>
    </row>
    <row r="9" spans="1:13" ht="14.5" hidden="1">
      <c r="A9" s="76">
        <f t="shared" si="0"/>
        <v>4</v>
      </c>
      <c r="B9" s="76" t="s">
        <v>62</v>
      </c>
      <c r="C9" s="76">
        <v>20.273</v>
      </c>
      <c r="D9" s="483">
        <v>45657</v>
      </c>
      <c r="E9" s="480">
        <v>45691</v>
      </c>
      <c r="F9" s="76" t="s">
        <v>57</v>
      </c>
      <c r="H9" s="349"/>
      <c r="I9" s="76"/>
      <c r="J9" s="76"/>
      <c r="K9" s="76"/>
      <c r="L9" s="76"/>
      <c r="M9" s="76"/>
    </row>
    <row r="10" spans="1:13" ht="29" hidden="1">
      <c r="A10" s="76">
        <f t="shared" si="0"/>
        <v>5</v>
      </c>
      <c r="B10" s="76" t="s">
        <v>63</v>
      </c>
      <c r="C10" s="76">
        <v>3.084</v>
      </c>
      <c r="D10" s="484" t="s">
        <v>1086</v>
      </c>
      <c r="E10" s="480">
        <v>45712</v>
      </c>
      <c r="F10" s="76" t="s">
        <v>57</v>
      </c>
      <c r="H10" s="349" t="s">
        <v>64</v>
      </c>
      <c r="I10" s="520">
        <f>D63</f>
        <v>151.91599999999997</v>
      </c>
      <c r="J10" s="76"/>
      <c r="K10" s="76"/>
      <c r="L10" s="76"/>
      <c r="M10" s="76"/>
    </row>
    <row r="11" spans="1:13" ht="14.5" hidden="1">
      <c r="A11" s="76">
        <f t="shared" si="0"/>
        <v>6</v>
      </c>
      <c r="B11" s="76" t="s">
        <v>65</v>
      </c>
      <c r="C11" s="76">
        <v>1.063</v>
      </c>
      <c r="D11" s="483">
        <v>45713</v>
      </c>
      <c r="E11" s="1261">
        <v>45715</v>
      </c>
      <c r="F11" s="76" t="s">
        <v>57</v>
      </c>
      <c r="H11" s="496"/>
      <c r="I11" s="76"/>
      <c r="J11" s="349"/>
      <c r="K11" s="76"/>
      <c r="L11" s="76"/>
      <c r="M11" s="76"/>
    </row>
    <row r="12" spans="1:6" ht="14.5" hidden="1">
      <c r="A12" s="76">
        <f>A11+1</f>
        <v>7</v>
      </c>
      <c r="B12" s="76" t="s">
        <v>66</v>
      </c>
      <c r="C12" s="76">
        <v>2.09</v>
      </c>
      <c r="D12" s="483">
        <v>45713</v>
      </c>
      <c r="E12" s="1263"/>
      <c r="F12" s="76" t="s">
        <v>57</v>
      </c>
    </row>
    <row r="13" spans="1:6" ht="14.5" hidden="1">
      <c r="A13" s="76">
        <f t="shared" si="0"/>
        <v>8</v>
      </c>
      <c r="B13" s="76" t="s">
        <v>67</v>
      </c>
      <c r="C13" s="76">
        <v>3.893</v>
      </c>
      <c r="D13" s="483">
        <v>45713</v>
      </c>
      <c r="E13" s="1263"/>
      <c r="F13" s="76" t="s">
        <v>57</v>
      </c>
    </row>
    <row r="14" spans="1:6" ht="14.5" hidden="1">
      <c r="A14" s="76">
        <f t="shared" si="0"/>
        <v>9</v>
      </c>
      <c r="B14" s="76" t="s">
        <v>68</v>
      </c>
      <c r="C14" s="76">
        <v>6.971</v>
      </c>
      <c r="D14" s="483">
        <v>45713</v>
      </c>
      <c r="E14" s="1264"/>
      <c r="F14" s="76" t="s">
        <v>57</v>
      </c>
    </row>
    <row r="15" spans="1:6" ht="14.5" hidden="1">
      <c r="A15" s="76">
        <f t="shared" si="0"/>
        <v>10</v>
      </c>
      <c r="B15" s="76" t="s">
        <v>69</v>
      </c>
      <c r="C15" s="76">
        <v>9.495</v>
      </c>
      <c r="D15" s="483">
        <v>45721</v>
      </c>
      <c r="E15" s="480">
        <v>45722</v>
      </c>
      <c r="F15" s="76" t="s">
        <v>57</v>
      </c>
    </row>
    <row r="16" spans="1:7" ht="43.5" hidden="1">
      <c r="A16" s="76">
        <f t="shared" si="0"/>
        <v>11</v>
      </c>
      <c r="B16" s="76" t="s">
        <v>70</v>
      </c>
      <c r="C16" s="76">
        <v>8.697</v>
      </c>
      <c r="D16" s="481" t="s">
        <v>1088</v>
      </c>
      <c r="E16" s="76"/>
      <c r="F16" s="76" t="s">
        <v>64</v>
      </c>
      <c r="G16" s="485" t="s">
        <v>1121</v>
      </c>
    </row>
    <row r="17" spans="1:6" ht="14.5" hidden="1">
      <c r="A17" s="76">
        <f t="shared" si="0"/>
        <v>12</v>
      </c>
      <c r="B17" s="76" t="s">
        <v>71</v>
      </c>
      <c r="C17" s="76">
        <v>3.084</v>
      </c>
      <c r="D17" s="76"/>
      <c r="E17" s="76"/>
      <c r="F17" s="504" t="s">
        <v>64</v>
      </c>
    </row>
    <row r="18" spans="1:8" ht="14.5" hidden="1">
      <c r="A18" s="76">
        <f t="shared" si="0"/>
        <v>13</v>
      </c>
      <c r="B18" s="66" t="s">
        <v>73</v>
      </c>
      <c r="C18" s="76">
        <v>3.963</v>
      </c>
      <c r="D18" s="76"/>
      <c r="E18" s="76"/>
      <c r="F18" s="504" t="s">
        <v>64</v>
      </c>
      <c r="G18" s="348"/>
      <c r="H18" s="1300"/>
    </row>
    <row r="19" spans="1:8" ht="14.5" hidden="1">
      <c r="A19" s="76">
        <f t="shared" si="0"/>
        <v>14</v>
      </c>
      <c r="B19" s="511" t="s">
        <v>1078</v>
      </c>
      <c r="C19" s="76">
        <v>1.656</v>
      </c>
      <c r="D19" s="76"/>
      <c r="E19" s="76"/>
      <c r="F19" s="504" t="s">
        <v>64</v>
      </c>
      <c r="G19" s="348"/>
      <c r="H19" s="1300"/>
    </row>
    <row r="20" spans="1:6" ht="14.5" hidden="1">
      <c r="A20" s="76">
        <f t="shared" si="0"/>
        <v>15</v>
      </c>
      <c r="B20" s="511" t="s">
        <v>1079</v>
      </c>
      <c r="C20" s="76">
        <v>1.635</v>
      </c>
      <c r="D20" s="76"/>
      <c r="E20" s="76"/>
      <c r="F20" s="504" t="s">
        <v>64</v>
      </c>
    </row>
    <row r="21" spans="1:6" ht="14.5" hidden="1">
      <c r="A21" s="76">
        <f t="shared" si="0"/>
        <v>16</v>
      </c>
      <c r="B21" s="76" t="s">
        <v>1075</v>
      </c>
      <c r="C21" s="76">
        <v>2.221</v>
      </c>
      <c r="D21" s="76"/>
      <c r="E21" s="76"/>
      <c r="F21" s="504" t="s">
        <v>64</v>
      </c>
    </row>
    <row r="22" spans="1:7" ht="58" hidden="1">
      <c r="A22" s="76">
        <f t="shared" si="0"/>
        <v>17</v>
      </c>
      <c r="B22" s="76" t="s">
        <v>1074</v>
      </c>
      <c r="C22" s="76">
        <v>10.724</v>
      </c>
      <c r="D22" s="517" t="s">
        <v>1288</v>
      </c>
      <c r="E22" s="76"/>
      <c r="F22" s="76" t="s">
        <v>64</v>
      </c>
      <c r="G22" s="485" t="s">
        <v>1121</v>
      </c>
    </row>
    <row r="23" spans="1:14" ht="56.5" customHeight="1" hidden="1">
      <c r="A23" s="76">
        <f t="shared" si="0"/>
        <v>18</v>
      </c>
      <c r="B23" s="486" t="s">
        <v>1072</v>
      </c>
      <c r="C23" s="76">
        <v>3.666</v>
      </c>
      <c r="D23" s="517" t="s">
        <v>1289</v>
      </c>
      <c r="E23" s="76"/>
      <c r="F23" s="76" t="s">
        <v>64</v>
      </c>
      <c r="G23" s="485" t="s">
        <v>1121</v>
      </c>
      <c r="M23" s="401" t="s">
        <v>1077</v>
      </c>
      <c r="N23" s="46">
        <f>187.176-M11</f>
        <v>187.176</v>
      </c>
    </row>
    <row r="24" spans="1:6" ht="14.5" hidden="1">
      <c r="A24" s="76">
        <f t="shared" si="0"/>
        <v>19</v>
      </c>
      <c r="B24" s="519" t="s">
        <v>1292</v>
      </c>
      <c r="C24" s="497">
        <v>4.88</v>
      </c>
      <c r="D24" s="76"/>
      <c r="E24" s="76"/>
      <c r="F24" s="518" t="s">
        <v>64</v>
      </c>
    </row>
    <row r="25" spans="1:6" ht="14.5" hidden="1">
      <c r="A25" s="76">
        <f t="shared" si="0"/>
        <v>20</v>
      </c>
      <c r="B25" s="491" t="s">
        <v>1260</v>
      </c>
      <c r="C25" s="76">
        <v>2.474</v>
      </c>
      <c r="D25" s="483">
        <v>45765</v>
      </c>
      <c r="E25" s="76"/>
      <c r="F25" s="76" t="s">
        <v>64</v>
      </c>
    </row>
    <row r="26" spans="1:6" ht="14.5" hidden="1">
      <c r="A26" s="76">
        <f t="shared" si="0"/>
        <v>21</v>
      </c>
      <c r="B26" s="487" t="s">
        <v>1093</v>
      </c>
      <c r="C26" s="76">
        <v>0.275</v>
      </c>
      <c r="D26" s="483">
        <v>45752</v>
      </c>
      <c r="E26" s="76"/>
      <c r="F26" s="76" t="s">
        <v>64</v>
      </c>
    </row>
    <row r="27" spans="1:6" ht="14.5" hidden="1">
      <c r="A27" s="76">
        <f t="shared" si="0"/>
        <v>22</v>
      </c>
      <c r="B27" s="488" t="s">
        <v>1073</v>
      </c>
      <c r="C27" s="76">
        <v>2.008</v>
      </c>
      <c r="D27" s="483">
        <v>45752</v>
      </c>
      <c r="E27" s="76"/>
      <c r="F27" s="76" t="s">
        <v>64</v>
      </c>
    </row>
    <row r="28" spans="1:6" ht="14.5" hidden="1">
      <c r="A28" s="76">
        <f t="shared" si="0"/>
        <v>23</v>
      </c>
      <c r="B28" s="487" t="s">
        <v>1090</v>
      </c>
      <c r="C28" s="76">
        <v>0.223</v>
      </c>
      <c r="D28" s="483">
        <v>45752</v>
      </c>
      <c r="E28" s="76"/>
      <c r="F28" s="76" t="s">
        <v>64</v>
      </c>
    </row>
    <row r="29" spans="1:6" ht="14.5" hidden="1">
      <c r="A29" s="76">
        <f t="shared" si="0"/>
        <v>24</v>
      </c>
      <c r="B29" s="489" t="s">
        <v>1076</v>
      </c>
      <c r="C29" s="76">
        <v>2.731</v>
      </c>
      <c r="D29" s="483">
        <v>45752</v>
      </c>
      <c r="E29" s="76"/>
      <c r="F29" s="76" t="s">
        <v>64</v>
      </c>
    </row>
    <row r="30" spans="1:6" ht="14.5" hidden="1">
      <c r="A30" s="76">
        <f t="shared" si="0"/>
        <v>25</v>
      </c>
      <c r="B30" s="487" t="s">
        <v>1092</v>
      </c>
      <c r="C30" s="76">
        <v>1.717</v>
      </c>
      <c r="D30" s="483">
        <v>45752</v>
      </c>
      <c r="E30" s="76"/>
      <c r="F30" s="76" t="s">
        <v>64</v>
      </c>
    </row>
    <row r="31" spans="1:6" ht="14.5" hidden="1">
      <c r="A31" s="76">
        <f t="shared" si="0"/>
        <v>26</v>
      </c>
      <c r="B31" s="487" t="s">
        <v>1091</v>
      </c>
      <c r="C31" s="76">
        <v>1.068</v>
      </c>
      <c r="D31" s="483">
        <v>45752</v>
      </c>
      <c r="E31" s="76"/>
      <c r="F31" s="76" t="s">
        <v>64</v>
      </c>
    </row>
    <row r="32" spans="1:6" ht="14.5" hidden="1">
      <c r="A32" s="76">
        <f t="shared" si="0"/>
        <v>27</v>
      </c>
      <c r="B32" s="487" t="s">
        <v>1089</v>
      </c>
      <c r="C32" s="76">
        <v>2.873</v>
      </c>
      <c r="D32" s="483">
        <v>45752</v>
      </c>
      <c r="E32" s="76"/>
      <c r="F32" s="76" t="s">
        <v>64</v>
      </c>
    </row>
    <row r="33" spans="1:6" ht="14.5" hidden="1">
      <c r="A33" s="76"/>
      <c r="B33" s="487"/>
      <c r="C33" s="76"/>
      <c r="D33" s="483"/>
      <c r="E33" s="76"/>
      <c r="F33" s="76"/>
    </row>
    <row r="34" spans="1:6" ht="14.5" hidden="1">
      <c r="A34" s="76">
        <f>A32+1</f>
        <v>28</v>
      </c>
      <c r="B34" s="504" t="s">
        <v>1283</v>
      </c>
      <c r="C34" s="76">
        <v>19.57</v>
      </c>
      <c r="D34" s="516" t="s">
        <v>1287</v>
      </c>
      <c r="E34" s="76"/>
      <c r="F34" s="504" t="s">
        <v>1282</v>
      </c>
    </row>
    <row r="35" spans="1:6" ht="14.5" hidden="1">
      <c r="A35" s="76">
        <f>A34+1</f>
        <v>29</v>
      </c>
      <c r="B35" s="500" t="s">
        <v>1266</v>
      </c>
      <c r="C35" s="494">
        <v>2.618</v>
      </c>
      <c r="D35" s="483">
        <v>45781</v>
      </c>
      <c r="E35" s="76"/>
      <c r="F35" s="66" t="s">
        <v>72</v>
      </c>
    </row>
    <row r="36" spans="1:9" ht="14.5" hidden="1">
      <c r="A36" s="76">
        <f>A35+1</f>
        <v>30</v>
      </c>
      <c r="B36" s="516" t="s">
        <v>1286</v>
      </c>
      <c r="C36" s="76">
        <v>18.193</v>
      </c>
      <c r="D36" s="483">
        <v>45805</v>
      </c>
      <c r="E36" s="76"/>
      <c r="F36" s="515" t="s">
        <v>72</v>
      </c>
      <c r="I36" s="46">
        <f>155.849-130.528</f>
        <v>25.320999999999998</v>
      </c>
    </row>
    <row r="37" spans="1:6" ht="14.5" hidden="1">
      <c r="A37" s="76"/>
      <c r="B37" s="516"/>
      <c r="C37" s="76"/>
      <c r="D37" s="483"/>
      <c r="E37" s="76"/>
      <c r="F37" s="515"/>
    </row>
    <row r="38" spans="1:6" ht="14.5" hidden="1">
      <c r="A38" s="76"/>
      <c r="B38" s="502"/>
      <c r="C38" s="76"/>
      <c r="D38" s="483"/>
      <c r="E38" s="76"/>
      <c r="F38" s="515"/>
    </row>
    <row r="39" spans="1:6" s="348" customFormat="1" ht="14.5" hidden="1">
      <c r="A39" s="349"/>
      <c r="B39" s="349" t="s">
        <v>74</v>
      </c>
      <c r="C39" s="349">
        <f>SUM(C6:C36)</f>
        <v>168.78000000000003</v>
      </c>
      <c r="D39" s="349"/>
      <c r="E39" s="349"/>
      <c r="F39" s="349"/>
    </row>
    <row r="40" s="348" customFormat="1" ht="14.5" hidden="1"/>
    <row r="41" s="348" customFormat="1" ht="14.5" hidden="1"/>
    <row r="42" s="348" customFormat="1" ht="14.5" hidden="1"/>
    <row r="43" spans="2:2" ht="14.5"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t="14.5" hidden="1">
      <c r="A45" s="314">
        <v>1</v>
      </c>
      <c r="B45" s="314" t="s">
        <v>1100</v>
      </c>
      <c r="C45" s="409">
        <v>45657</v>
      </c>
      <c r="D45" s="410">
        <v>20.273</v>
      </c>
      <c r="E45" s="409" t="s">
        <v>1101</v>
      </c>
      <c r="F45" s="411">
        <v>45691</v>
      </c>
      <c r="G45" s="410">
        <v>20.273</v>
      </c>
      <c r="H45" s="310" t="s">
        <v>1102</v>
      </c>
      <c r="I45" s="310"/>
    </row>
    <row r="46" spans="1:9" ht="14.5" hidden="1">
      <c r="A46" s="314">
        <f>A45+1</f>
        <v>2</v>
      </c>
      <c r="B46" s="314" t="s">
        <v>1103</v>
      </c>
      <c r="C46" s="409">
        <v>45684</v>
      </c>
      <c r="D46" s="410">
        <v>7.962</v>
      </c>
      <c r="E46" s="409" t="s">
        <v>1104</v>
      </c>
      <c r="F46" s="411">
        <v>45691</v>
      </c>
      <c r="G46" s="410">
        <v>7.962</v>
      </c>
      <c r="H46" s="310" t="s">
        <v>1102</v>
      </c>
      <c r="I46" s="310"/>
    </row>
    <row r="47" spans="1:9" ht="14.5" hidden="1">
      <c r="A47" s="314">
        <f t="shared" si="1" ref="A47:A56">A46+1</f>
        <v>3</v>
      </c>
      <c r="B47" s="314" t="s">
        <v>1105</v>
      </c>
      <c r="C47" s="409">
        <v>45709</v>
      </c>
      <c r="D47" s="410">
        <v>3.084</v>
      </c>
      <c r="E47" s="409" t="s">
        <v>1106</v>
      </c>
      <c r="F47" s="411">
        <v>45712</v>
      </c>
      <c r="G47" s="410">
        <v>3.084</v>
      </c>
      <c r="H47" s="310" t="s">
        <v>1102</v>
      </c>
      <c r="I47" s="310" t="s">
        <v>1107</v>
      </c>
    </row>
    <row r="48" spans="1:9" ht="14.5" hidden="1">
      <c r="A48" s="314">
        <f t="shared" si="1"/>
        <v>4</v>
      </c>
      <c r="B48" s="314" t="s">
        <v>1108</v>
      </c>
      <c r="C48" s="409">
        <v>45703</v>
      </c>
      <c r="D48" s="410">
        <v>19.672</v>
      </c>
      <c r="E48" s="409" t="s">
        <v>1109</v>
      </c>
      <c r="F48" s="411">
        <v>45713</v>
      </c>
      <c r="G48" s="410">
        <v>19.672</v>
      </c>
      <c r="H48" s="310" t="s">
        <v>1102</v>
      </c>
      <c r="I48" s="310" t="s">
        <v>1110</v>
      </c>
    </row>
    <row r="49" spans="1:9" ht="14.5" hidden="1">
      <c r="A49" s="314">
        <f t="shared" si="1"/>
        <v>5</v>
      </c>
      <c r="B49" s="314" t="s">
        <v>1111</v>
      </c>
      <c r="C49" s="409">
        <v>45713</v>
      </c>
      <c r="D49" s="410">
        <v>14.017</v>
      </c>
      <c r="E49" s="409" t="s">
        <v>1112</v>
      </c>
      <c r="F49" s="411">
        <v>45715</v>
      </c>
      <c r="G49" s="410">
        <v>14.017</v>
      </c>
      <c r="H49" s="310" t="s">
        <v>1102</v>
      </c>
      <c r="I49" s="310"/>
    </row>
    <row r="50" spans="1:9" ht="14.5" hidden="1">
      <c r="A50" s="314">
        <f t="shared" si="1"/>
        <v>6</v>
      </c>
      <c r="B50" s="314" t="s">
        <v>1113</v>
      </c>
      <c r="C50" s="409">
        <v>45721</v>
      </c>
      <c r="D50" s="410">
        <v>9.495</v>
      </c>
      <c r="E50" s="409" t="s">
        <v>1114</v>
      </c>
      <c r="F50" s="411">
        <v>45722</v>
      </c>
      <c r="G50" s="410">
        <v>9.495</v>
      </c>
      <c r="H50" s="310" t="s">
        <v>1102</v>
      </c>
      <c r="I50" s="310"/>
    </row>
    <row r="51" spans="1:9" ht="14.5" hidden="1">
      <c r="A51" s="314">
        <f t="shared" si="1"/>
        <v>7</v>
      </c>
      <c r="B51" s="314" t="s">
        <v>1115</v>
      </c>
      <c r="C51" s="409">
        <v>45751</v>
      </c>
      <c r="D51" s="410">
        <v>8.697</v>
      </c>
      <c r="E51" s="495" t="s">
        <v>1265</v>
      </c>
      <c r="F51" s="411">
        <v>45732</v>
      </c>
      <c r="G51" s="410">
        <v>8.697</v>
      </c>
      <c r="H51" s="310" t="s">
        <v>1102</v>
      </c>
      <c r="I51" s="310" t="s">
        <v>1116</v>
      </c>
    </row>
    <row r="52" spans="1:9" ht="14.5" hidden="1">
      <c r="A52" s="314">
        <f t="shared" si="1"/>
        <v>8</v>
      </c>
      <c r="B52" s="314" t="s">
        <v>1117</v>
      </c>
      <c r="C52" s="409">
        <v>45742</v>
      </c>
      <c r="D52" s="410">
        <v>14.39</v>
      </c>
      <c r="E52" s="409" t="s">
        <v>1118</v>
      </c>
      <c r="F52" s="411">
        <v>45732</v>
      </c>
      <c r="G52" s="410">
        <v>14.39</v>
      </c>
      <c r="H52" s="310" t="s">
        <v>1102</v>
      </c>
      <c r="I52" s="310" t="s">
        <v>1119</v>
      </c>
    </row>
    <row r="53" spans="1:9" ht="14.5"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t="14.5" hidden="1">
      <c r="A55" s="314">
        <f t="shared" si="1"/>
        <v>11</v>
      </c>
      <c r="B55" s="314" t="s">
        <v>1258</v>
      </c>
      <c r="C55" s="409">
        <v>45765</v>
      </c>
      <c r="D55" s="410">
        <v>2.474</v>
      </c>
      <c r="E55" s="409" t="s">
        <v>1259</v>
      </c>
      <c r="F55" s="410"/>
      <c r="G55" s="410"/>
      <c r="H55" s="310"/>
      <c r="I55" s="310"/>
    </row>
    <row r="56" spans="1:9" ht="14.5" hidden="1">
      <c r="A56" s="314">
        <f t="shared" si="1"/>
        <v>12</v>
      </c>
      <c r="B56" s="573" t="s">
        <v>1270</v>
      </c>
      <c r="C56" s="409">
        <v>45787</v>
      </c>
      <c r="D56" s="410">
        <v>3.084</v>
      </c>
      <c r="E56" s="409" t="s">
        <v>1271</v>
      </c>
      <c r="F56" s="410"/>
      <c r="G56" s="410"/>
      <c r="H56" s="310"/>
      <c r="I56" s="523" t="s">
        <v>1293</v>
      </c>
    </row>
    <row r="57" spans="1:9" ht="14.5" hidden="1">
      <c r="A57" s="314">
        <f>A56+1</f>
        <v>13</v>
      </c>
      <c r="B57" s="573" t="s">
        <v>1297</v>
      </c>
      <c r="C57" s="409">
        <v>45787</v>
      </c>
      <c r="D57" s="410">
        <v>2.22</v>
      </c>
      <c r="E57" s="409" t="s">
        <v>1271</v>
      </c>
      <c r="F57" s="410"/>
      <c r="G57" s="410"/>
      <c r="H57" s="310"/>
      <c r="I57" s="523" t="s">
        <v>1293</v>
      </c>
    </row>
    <row r="58" spans="1:9" ht="14.5" hidden="1">
      <c r="A58" s="314">
        <f>A57+1</f>
        <v>14</v>
      </c>
      <c r="B58" s="574" t="s">
        <v>1294</v>
      </c>
      <c r="C58" s="409">
        <v>45802</v>
      </c>
      <c r="D58" s="410">
        <v>5.619</v>
      </c>
      <c r="E58" s="523" t="s">
        <v>1301</v>
      </c>
      <c r="F58" s="410"/>
      <c r="G58" s="410"/>
      <c r="H58" s="310"/>
      <c r="I58" s="512" t="s">
        <v>1291</v>
      </c>
    </row>
    <row r="59" spans="1:9" ht="14.5" hidden="1">
      <c r="A59" s="314">
        <f>A58+1</f>
        <v>15</v>
      </c>
      <c r="B59" s="513" t="s">
        <v>1275</v>
      </c>
      <c r="C59" s="409">
        <v>45794</v>
      </c>
      <c r="D59" s="410">
        <v>3.95</v>
      </c>
      <c r="E59" s="503" t="s">
        <v>1276</v>
      </c>
      <c r="F59" s="411">
        <v>45810</v>
      </c>
      <c r="G59" s="410"/>
      <c r="H59" s="310"/>
      <c r="I59" s="512" t="s">
        <v>1274</v>
      </c>
    </row>
    <row r="60" spans="1:9" ht="14.5" hidden="1">
      <c r="A60" s="314">
        <f>A59+1</f>
        <v>16</v>
      </c>
      <c r="B60" s="574" t="s">
        <v>1295</v>
      </c>
      <c r="C60" s="409">
        <v>45802</v>
      </c>
      <c r="D60" s="410">
        <v>1.635</v>
      </c>
      <c r="E60" s="409" t="s">
        <v>1296</v>
      </c>
      <c r="F60" s="410"/>
      <c r="G60" s="410"/>
      <c r="H60" s="310"/>
      <c r="I60" s="512" t="s">
        <v>1291</v>
      </c>
    </row>
    <row r="61" spans="1:9" ht="14.5" hidden="1">
      <c r="A61" s="314">
        <f>A60+1</f>
        <v>17</v>
      </c>
      <c r="B61" s="575" t="s">
        <v>1290</v>
      </c>
      <c r="C61" s="409">
        <v>45802</v>
      </c>
      <c r="D61" s="410">
        <v>4.88</v>
      </c>
      <c r="E61" s="503"/>
      <c r="F61" s="410"/>
      <c r="G61" s="410"/>
      <c r="H61" s="310"/>
      <c r="I61" s="512" t="s">
        <v>1291</v>
      </c>
    </row>
    <row r="62" spans="1:9" ht="14.5" hidden="1">
      <c r="A62" s="314"/>
      <c r="B62" s="492"/>
      <c r="C62" s="409"/>
      <c r="D62" s="410"/>
      <c r="E62" s="409"/>
      <c r="F62" s="410"/>
      <c r="G62" s="410"/>
      <c r="H62" s="310"/>
      <c r="I62" s="512" t="s">
        <v>1291</v>
      </c>
    </row>
    <row r="63" spans="1:9" ht="14.5" hidden="1">
      <c r="A63" s="1266" t="s">
        <v>1120</v>
      </c>
      <c r="B63" s="1268"/>
      <c r="C63" s="346"/>
      <c r="D63" s="346">
        <f>SUM(D45:D61)</f>
        <v>151.91599999999997</v>
      </c>
      <c r="E63" s="346"/>
      <c r="F63" s="346"/>
      <c r="G63" s="346">
        <f>SUM(G45:G62)</f>
        <v>97.59</v>
      </c>
      <c r="H63" s="57"/>
      <c r="I63" s="57"/>
    </row>
    <row r="64" spans="1:9" ht="14.5" hidden="1">
      <c r="A64" s="408"/>
      <c r="B64" s="408"/>
      <c r="C64" s="346"/>
      <c r="D64" s="346"/>
      <c r="E64" s="346"/>
      <c r="F64" s="346"/>
      <c r="G64" s="346"/>
      <c r="H64" s="57"/>
      <c r="I64" s="538"/>
    </row>
    <row r="65" spans="1:9" ht="14.5">
      <c r="A65" s="408"/>
      <c r="B65" s="408"/>
      <c r="C65" s="346"/>
      <c r="D65" s="346"/>
      <c r="E65" s="346"/>
      <c r="F65" s="346"/>
      <c r="G65" s="346"/>
      <c r="H65" s="57"/>
      <c r="I65" s="538"/>
    </row>
    <row r="66" spans="1:8" ht="14.5">
      <c r="A66" s="310"/>
      <c r="B66" s="310"/>
      <c r="C66" s="1285" t="s">
        <v>1314</v>
      </c>
      <c r="D66" s="1286"/>
      <c r="E66" s="1286"/>
      <c r="F66" s="1286"/>
      <c r="G66" s="1287"/>
      <c r="H66" s="310"/>
    </row>
    <row r="67" spans="1:8" ht="43.5">
      <c r="A67" s="408" t="s">
        <v>1315</v>
      </c>
      <c r="B67" s="346" t="s">
        <v>1316</v>
      </c>
      <c r="C67" s="408" t="s">
        <v>1317</v>
      </c>
      <c r="D67" s="408" t="s">
        <v>1318</v>
      </c>
      <c r="E67" s="408" t="s">
        <v>1319</v>
      </c>
      <c r="F67" s="408" t="s">
        <v>1320</v>
      </c>
      <c r="G67" s="346" t="s">
        <v>20</v>
      </c>
      <c r="H67" s="408" t="s">
        <v>1321</v>
      </c>
    </row>
    <row r="68" spans="1:8" ht="14.5">
      <c r="A68" s="331" t="s">
        <v>1031</v>
      </c>
      <c r="B68" s="521">
        <v>1</v>
      </c>
      <c r="C68" s="331" t="s">
        <v>1358</v>
      </c>
      <c r="D68" s="318">
        <v>9.40</v>
      </c>
      <c r="E68" s="309"/>
      <c r="F68" s="309"/>
      <c r="G68" s="544" t="s">
        <v>1360</v>
      </c>
      <c r="H68" s="497" t="s">
        <v>1323</v>
      </c>
    </row>
    <row r="69" spans="1:8" ht="14.5">
      <c r="A69" s="331"/>
      <c r="B69" s="521">
        <f>B68+1</f>
        <v>2</v>
      </c>
      <c r="C69" s="331" t="s">
        <v>1359</v>
      </c>
      <c r="D69" s="318">
        <v>9.096</v>
      </c>
      <c r="E69" s="309"/>
      <c r="F69" s="309"/>
      <c r="G69" s="544" t="s">
        <v>1361</v>
      </c>
      <c r="H69" s="545"/>
    </row>
    <row r="70" spans="1:8" ht="27.5" customHeight="1">
      <c r="A70" s="331" t="s">
        <v>1025</v>
      </c>
      <c r="B70" s="521">
        <f>B69+1</f>
        <v>3</v>
      </c>
      <c r="C70" s="331" t="s">
        <v>1324</v>
      </c>
      <c r="D70" s="546">
        <v>19.57</v>
      </c>
      <c r="E70" s="521"/>
      <c r="F70" s="531" t="s">
        <v>1325</v>
      </c>
      <c r="G70" s="532" t="s">
        <v>57</v>
      </c>
      <c r="H70" s="498" t="s">
        <v>1326</v>
      </c>
    </row>
    <row r="71" spans="1:8" ht="27.5" customHeight="1">
      <c r="A71" s="331"/>
      <c r="B71" s="521">
        <f>B70+1</f>
        <v>4</v>
      </c>
      <c r="C71" s="331" t="s">
        <v>1434</v>
      </c>
      <c r="D71" s="521">
        <v>2.618</v>
      </c>
      <c r="E71" s="521"/>
      <c r="F71" s="531"/>
      <c r="G71" s="597" t="s">
        <v>1436</v>
      </c>
      <c r="H71" s="498"/>
    </row>
    <row r="72" spans="1:8" ht="39">
      <c r="A72" s="331" t="s">
        <v>1025</v>
      </c>
      <c r="B72" s="521">
        <f t="shared" si="2" ref="B72:B86">B71+1</f>
        <v>5</v>
      </c>
      <c r="C72" s="331" t="s">
        <v>1437</v>
      </c>
      <c r="D72" s="521">
        <v>18.193</v>
      </c>
      <c r="E72" s="521"/>
      <c r="F72" s="531">
        <v>45784</v>
      </c>
      <c r="G72" s="533" t="s">
        <v>1435</v>
      </c>
      <c r="H72" s="534" t="s">
        <v>1328</v>
      </c>
    </row>
    <row r="73" spans="1:8" ht="14.5">
      <c r="A73" s="331" t="s">
        <v>1025</v>
      </c>
      <c r="B73" s="521">
        <f t="shared" si="2"/>
        <v>6</v>
      </c>
      <c r="C73" s="331" t="s">
        <v>1329</v>
      </c>
      <c r="D73" s="546">
        <v>6.659</v>
      </c>
      <c r="E73" s="521"/>
      <c r="F73" s="531"/>
      <c r="G73" s="535" t="s">
        <v>1357</v>
      </c>
      <c r="H73" s="534"/>
    </row>
    <row r="74" spans="1:8" ht="29">
      <c r="A74" s="331" t="s">
        <v>1025</v>
      </c>
      <c r="B74" s="521">
        <f t="shared" si="2"/>
        <v>7</v>
      </c>
      <c r="C74" s="331" t="s">
        <v>1330</v>
      </c>
      <c r="D74" s="536">
        <v>3.17</v>
      </c>
      <c r="E74" s="531"/>
      <c r="F74" s="531"/>
      <c r="G74" s="533" t="s">
        <v>1331</v>
      </c>
      <c r="H74" s="534" t="s">
        <v>1332</v>
      </c>
    </row>
    <row r="75" spans="1:8" ht="14.5">
      <c r="A75" s="331" t="s">
        <v>1025</v>
      </c>
      <c r="B75" s="521">
        <f t="shared" si="2"/>
        <v>8</v>
      </c>
      <c r="C75" s="331" t="s">
        <v>1333</v>
      </c>
      <c r="D75" s="547">
        <v>1.05</v>
      </c>
      <c r="E75" s="531"/>
      <c r="F75" s="531">
        <v>45752</v>
      </c>
      <c r="G75" s="532" t="s">
        <v>1357</v>
      </c>
      <c r="H75"/>
    </row>
    <row r="76" spans="1:8" ht="29">
      <c r="A76" s="1282" t="s">
        <v>1025</v>
      </c>
      <c r="B76" s="521">
        <f t="shared" si="2"/>
        <v>9</v>
      </c>
      <c r="C76" s="331" t="s">
        <v>1334</v>
      </c>
      <c r="D76" s="546">
        <v>7.962</v>
      </c>
      <c r="E76" s="531">
        <v>45691</v>
      </c>
      <c r="F76" s="521"/>
      <c r="G76" s="532" t="s">
        <v>57</v>
      </c>
      <c r="H76" s="537" t="s">
        <v>1335</v>
      </c>
    </row>
    <row r="77" spans="1:8" ht="14.5">
      <c r="A77" s="1283"/>
      <c r="B77" s="521">
        <f t="shared" si="2"/>
        <v>10</v>
      </c>
      <c r="C77" s="331" t="s">
        <v>1336</v>
      </c>
      <c r="D77" s="546">
        <v>19.567</v>
      </c>
      <c r="E77" s="531">
        <v>45713</v>
      </c>
      <c r="F77" s="521"/>
      <c r="G77" s="532" t="s">
        <v>57</v>
      </c>
      <c r="H77" s="537"/>
    </row>
    <row r="78" spans="1:8" ht="14.5">
      <c r="A78" s="1283"/>
      <c r="B78" s="521">
        <f t="shared" si="2"/>
        <v>11</v>
      </c>
      <c r="C78" s="331" t="s">
        <v>1337</v>
      </c>
      <c r="D78" s="546">
        <v>20.273</v>
      </c>
      <c r="E78" s="531">
        <v>45691</v>
      </c>
      <c r="F78" s="521"/>
      <c r="G78" s="532" t="s">
        <v>57</v>
      </c>
      <c r="H78" s="537"/>
    </row>
    <row r="79" spans="1:8" ht="14.5">
      <c r="A79" s="1283"/>
      <c r="B79" s="521">
        <f t="shared" si="2"/>
        <v>12</v>
      </c>
      <c r="C79" s="331" t="s">
        <v>1338</v>
      </c>
      <c r="D79" s="546">
        <v>3.084</v>
      </c>
      <c r="E79" s="531">
        <v>45712</v>
      </c>
      <c r="F79" s="521"/>
      <c r="G79" s="532" t="s">
        <v>57</v>
      </c>
      <c r="H79" s="537"/>
    </row>
    <row r="80" spans="1:8" ht="14.5">
      <c r="A80" s="1283"/>
      <c r="B80" s="521">
        <f t="shared" si="2"/>
        <v>13</v>
      </c>
      <c r="C80" s="331" t="s">
        <v>1339</v>
      </c>
      <c r="D80" s="546">
        <v>14.119</v>
      </c>
      <c r="E80" s="531">
        <v>45715</v>
      </c>
      <c r="F80" s="521"/>
      <c r="G80" s="532" t="s">
        <v>57</v>
      </c>
      <c r="H80" s="537"/>
    </row>
    <row r="81" spans="1:8" ht="14.5">
      <c r="A81" s="1283"/>
      <c r="B81" s="521">
        <f t="shared" si="2"/>
        <v>14</v>
      </c>
      <c r="C81" s="331" t="s">
        <v>1340</v>
      </c>
      <c r="D81" s="546">
        <v>9.495</v>
      </c>
      <c r="E81" s="531">
        <v>45722</v>
      </c>
      <c r="F81" s="521"/>
      <c r="G81" s="532" t="s">
        <v>57</v>
      </c>
      <c r="H81" s="537"/>
    </row>
    <row r="82" spans="1:8" ht="14.5">
      <c r="A82" s="1284"/>
      <c r="B82" s="521">
        <f t="shared" si="2"/>
        <v>15</v>
      </c>
      <c r="C82" s="331" t="s">
        <v>1341</v>
      </c>
      <c r="D82" s="546">
        <v>8.694</v>
      </c>
      <c r="E82" s="531">
        <v>45763</v>
      </c>
      <c r="F82" s="521"/>
      <c r="G82" s="532" t="s">
        <v>57</v>
      </c>
      <c r="H82" s="537"/>
    </row>
    <row r="83" spans="1:8" ht="29">
      <c r="A83" s="331" t="s">
        <v>1025</v>
      </c>
      <c r="B83" s="521">
        <f t="shared" si="2"/>
        <v>16</v>
      </c>
      <c r="C83" s="577" t="s">
        <v>1362</v>
      </c>
      <c r="D83" s="572">
        <v>12.559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ht="14.5">
      <c r="A85" s="331" t="s">
        <v>1025</v>
      </c>
      <c r="B85" s="521">
        <f t="shared" si="2"/>
        <v>18</v>
      </c>
      <c r="C85" s="577" t="s">
        <v>1347</v>
      </c>
      <c r="D85" s="546">
        <v>5.268</v>
      </c>
      <c r="E85" s="531"/>
      <c r="F85" s="531">
        <v>45800</v>
      </c>
      <c r="G85" s="532" t="s">
        <v>57</v>
      </c>
      <c r="H85" s="395" t="s">
        <v>1348</v>
      </c>
    </row>
    <row r="86" spans="1:8" ht="29">
      <c r="A86" s="331" t="s">
        <v>1025</v>
      </c>
      <c r="B86" s="521">
        <f t="shared" si="2"/>
        <v>19</v>
      </c>
      <c r="C86" s="331" t="s">
        <v>1349</v>
      </c>
      <c r="D86" s="530">
        <v>2.474</v>
      </c>
      <c r="E86" s="531">
        <v>45765</v>
      </c>
      <c r="F86" s="521"/>
      <c r="G86" s="532" t="s">
        <v>1432</v>
      </c>
      <c r="H86" s="499" t="s">
        <v>1350</v>
      </c>
    </row>
    <row r="87" spans="2:6" ht="14.5">
      <c r="B87"/>
      <c r="C87"/>
      <c r="D87">
        <f>SUM(D68:D86)</f>
        <v>187.642</v>
      </c>
      <c r="E87" s="539"/>
      <c r="F87"/>
    </row>
    <row r="88" spans="2:6" ht="14.5">
      <c r="B88"/>
      <c r="C88"/>
      <c r="D88"/>
      <c r="E88"/>
      <c r="F88"/>
    </row>
    <row r="89" spans="2:6" ht="14.5">
      <c r="B89"/>
      <c r="C89"/>
      <c r="D89" s="540" t="s">
        <v>1351</v>
      </c>
      <c r="E89" s="540">
        <f>187.176-(18.496+2.618)</f>
        <v>166.06199999999998</v>
      </c>
      <c r="F89"/>
    </row>
    <row r="90" spans="2:6" ht="14.5" hidden="1">
      <c r="B90"/>
      <c r="C90"/>
      <c r="D90" s="540"/>
      <c r="E90" s="540">
        <v>2.618</v>
      </c>
      <c r="F90" s="548" t="s">
        <v>1352</v>
      </c>
    </row>
    <row r="91" spans="2:6" ht="14.5">
      <c r="B91"/>
      <c r="C91"/>
      <c r="D91" s="347" t="s">
        <v>1353</v>
      </c>
      <c r="E91" s="347">
        <f>D87</f>
        <v>187.642</v>
      </c>
      <c r="F91"/>
    </row>
    <row r="92" spans="2:6" ht="14.5">
      <c r="B92"/>
      <c r="C92"/>
      <c r="D92" s="347" t="s">
        <v>61</v>
      </c>
      <c r="E92" s="347">
        <f>D70+D73+SUM(D75:D86)</f>
        <v>145.16500000000002</v>
      </c>
      <c r="F92"/>
    </row>
    <row r="93" spans="4:5" ht="14.5">
      <c r="D93" s="549" t="s">
        <v>19</v>
      </c>
      <c r="E93" s="549">
        <f>E91-E92</f>
        <v>42.476999999999975</v>
      </c>
    </row>
    <row r="95" spans="2:7" ht="15" customHeight="1" hidden="1" thickBot="1">
      <c r="B95" s="1273" t="s">
        <v>1314</v>
      </c>
      <c r="C95" s="1274"/>
      <c r="D95" s="1274"/>
      <c r="E95" s="1274"/>
      <c r="F95" s="1274"/>
      <c r="G95" s="1274"/>
    </row>
    <row r="96" spans="2:7" ht="15" customHeight="1" hidden="1" thickBot="1">
      <c r="B96" s="550" t="s">
        <v>1316</v>
      </c>
      <c r="C96" s="551" t="s">
        <v>1317</v>
      </c>
      <c r="D96" s="551" t="s">
        <v>1318</v>
      </c>
      <c r="E96" s="551" t="s">
        <v>57</v>
      </c>
      <c r="F96" s="551" t="s">
        <v>1363</v>
      </c>
      <c r="G96" s="551" t="s">
        <v>20</v>
      </c>
    </row>
    <row r="97" spans="2:7" ht="29.5" customHeight="1" hidden="1" thickBot="1">
      <c r="B97" s="552">
        <v>1</v>
      </c>
      <c r="C97" s="553" t="s">
        <v>1322</v>
      </c>
      <c r="D97" s="554">
        <v>18.116</v>
      </c>
      <c r="E97" s="555"/>
      <c r="F97" s="555" t="s">
        <v>1364</v>
      </c>
      <c r="G97" s="556" t="s">
        <v>1365</v>
      </c>
    </row>
    <row r="98" spans="2:7" ht="15" customHeight="1" hidden="1" thickBot="1">
      <c r="B98" s="552">
        <v>2</v>
      </c>
      <c r="C98" s="553" t="s">
        <v>1324</v>
      </c>
      <c r="D98" s="554">
        <v>19.57</v>
      </c>
      <c r="E98" s="554"/>
      <c r="F98" s="555" t="s">
        <v>1366</v>
      </c>
      <c r="G98" s="556" t="s">
        <v>1367</v>
      </c>
    </row>
    <row r="99" spans="2:7" ht="44" customHeight="1" hidden="1" thickBot="1">
      <c r="B99" s="552">
        <v>3</v>
      </c>
      <c r="C99" s="553" t="s">
        <v>1327</v>
      </c>
      <c r="D99" s="554">
        <v>20.811</v>
      </c>
      <c r="E99" s="554"/>
      <c r="F99" s="555" t="s">
        <v>1364</v>
      </c>
      <c r="G99" s="556" t="s">
        <v>1368</v>
      </c>
    </row>
    <row r="100" spans="2:7" ht="29.5" customHeight="1" hidden="1" thickBot="1">
      <c r="B100" s="1275">
        <v>4</v>
      </c>
      <c r="C100" s="553" t="s">
        <v>1369</v>
      </c>
      <c r="D100" s="1277">
        <v>10.894</v>
      </c>
      <c r="E100" s="554"/>
      <c r="F100" s="555" t="s">
        <v>1366</v>
      </c>
      <c r="G100" s="556" t="s">
        <v>1370</v>
      </c>
    </row>
    <row r="101" spans="2:7" ht="29.5" customHeight="1" hidden="1" thickBot="1">
      <c r="B101" s="1276"/>
      <c r="C101" s="553" t="s">
        <v>1371</v>
      </c>
      <c r="D101" s="1278"/>
      <c r="E101" s="554"/>
      <c r="F101" s="555" t="s">
        <v>1364</v>
      </c>
      <c r="G101" s="556" t="s">
        <v>1372</v>
      </c>
    </row>
    <row r="102" spans="2:7" ht="15" customHeight="1" hidden="1" thickBot="1">
      <c r="B102" s="552">
        <v>5</v>
      </c>
      <c r="C102" s="553" t="s">
        <v>1334</v>
      </c>
      <c r="D102" s="554">
        <v>7.962</v>
      </c>
      <c r="E102" s="557">
        <v>45691</v>
      </c>
      <c r="F102" s="554"/>
      <c r="G102" s="556"/>
    </row>
    <row r="103" spans="2:7" ht="15" customHeight="1" hidden="1" thickBot="1">
      <c r="B103" s="552">
        <v>6</v>
      </c>
      <c r="C103" s="553" t="s">
        <v>1336</v>
      </c>
      <c r="D103" s="554">
        <v>19.567</v>
      </c>
      <c r="E103" s="557">
        <v>45713</v>
      </c>
      <c r="F103" s="554"/>
      <c r="G103" s="556"/>
    </row>
    <row r="104" spans="2:7" ht="15" customHeight="1" hidden="1" thickBot="1">
      <c r="B104" s="552">
        <v>7</v>
      </c>
      <c r="C104" s="553" t="s">
        <v>1337</v>
      </c>
      <c r="D104" s="554">
        <v>20.273</v>
      </c>
      <c r="E104" s="557">
        <v>45691</v>
      </c>
      <c r="F104" s="554"/>
      <c r="G104" s="556"/>
    </row>
    <row r="105" spans="2:7" ht="15" customHeight="1" hidden="1" thickBot="1">
      <c r="B105" s="552">
        <v>8</v>
      </c>
      <c r="C105" s="553" t="s">
        <v>1338</v>
      </c>
      <c r="D105" s="554">
        <v>3.084</v>
      </c>
      <c r="E105" s="557">
        <v>45712</v>
      </c>
      <c r="F105" s="554"/>
      <c r="G105" s="556"/>
    </row>
    <row r="106" spans="2:7" ht="15" customHeight="1" hidden="1" thickBot="1">
      <c r="B106" s="552">
        <v>9</v>
      </c>
      <c r="C106" s="553" t="s">
        <v>1339</v>
      </c>
      <c r="D106" s="554">
        <v>14.017</v>
      </c>
      <c r="E106" s="557">
        <v>45715</v>
      </c>
      <c r="F106" s="554"/>
      <c r="G106" s="556"/>
    </row>
    <row r="107" spans="2:7" ht="15" customHeight="1" hidden="1" thickBot="1">
      <c r="B107" s="552">
        <v>10</v>
      </c>
      <c r="C107" s="553" t="s">
        <v>1340</v>
      </c>
      <c r="D107" s="554">
        <v>9.495</v>
      </c>
      <c r="E107" s="557">
        <v>45722</v>
      </c>
      <c r="F107" s="554"/>
      <c r="G107" s="556"/>
    </row>
    <row r="108" spans="2:7" ht="15" customHeight="1" hidden="1" thickBot="1">
      <c r="B108" s="552">
        <v>11</v>
      </c>
      <c r="C108" s="553" t="s">
        <v>1341</v>
      </c>
      <c r="D108" s="554">
        <v>8.694</v>
      </c>
      <c r="E108" s="557">
        <v>45763</v>
      </c>
      <c r="F108" s="554"/>
      <c r="G108" s="556"/>
    </row>
    <row r="109" spans="2:7" ht="15" customHeight="1" hidden="1" thickBot="1">
      <c r="B109" s="552">
        <v>12</v>
      </c>
      <c r="C109" s="553" t="s">
        <v>1342</v>
      </c>
      <c r="D109" s="554">
        <v>3.084</v>
      </c>
      <c r="E109" s="554"/>
      <c r="F109" s="555" t="s">
        <v>1364</v>
      </c>
      <c r="G109" s="554" t="s">
        <v>1373</v>
      </c>
    </row>
    <row r="110" spans="2:7" ht="15" customHeight="1" hidden="1" thickBot="1">
      <c r="B110" s="552">
        <v>13</v>
      </c>
      <c r="C110" s="553" t="s">
        <v>1344</v>
      </c>
      <c r="D110" s="554">
        <v>5.619</v>
      </c>
      <c r="E110" s="553"/>
      <c r="F110" s="555" t="s">
        <v>1364</v>
      </c>
      <c r="G110" s="554" t="s">
        <v>1373</v>
      </c>
    </row>
    <row r="111" spans="2:7" ht="15" customHeight="1" hidden="1" thickBot="1">
      <c r="B111" s="552">
        <v>14</v>
      </c>
      <c r="C111" s="553" t="s">
        <v>1345</v>
      </c>
      <c r="D111" s="554">
        <v>3.856</v>
      </c>
      <c r="E111" s="554"/>
      <c r="F111" s="555" t="s">
        <v>1364</v>
      </c>
      <c r="G111" s="554" t="s">
        <v>1373</v>
      </c>
    </row>
    <row r="112" spans="2:7" ht="15" customHeight="1" hidden="1" thickBot="1">
      <c r="B112" s="552">
        <v>15</v>
      </c>
      <c r="C112" s="553" t="s">
        <v>1346</v>
      </c>
      <c r="D112" s="554">
        <v>14.391</v>
      </c>
      <c r="E112" s="557">
        <v>45763</v>
      </c>
      <c r="F112" s="554"/>
      <c r="G112" s="556"/>
    </row>
    <row r="113" spans="2:7" ht="15" customHeight="1" hidden="1" thickBot="1">
      <c r="B113" s="552">
        <v>16</v>
      </c>
      <c r="C113" s="553" t="s">
        <v>1347</v>
      </c>
      <c r="D113" s="554">
        <v>5.268</v>
      </c>
      <c r="E113" s="554"/>
      <c r="F113" s="555" t="s">
        <v>1366</v>
      </c>
      <c r="G113" s="556" t="s">
        <v>1367</v>
      </c>
    </row>
    <row r="114" spans="2:7" ht="26.5" customHeight="1" hidden="1" thickBot="1">
      <c r="B114" s="552">
        <v>17</v>
      </c>
      <c r="C114" s="553" t="s">
        <v>1349</v>
      </c>
      <c r="D114" s="554">
        <v>2.474</v>
      </c>
      <c r="E114" s="557">
        <v>45765</v>
      </c>
      <c r="F114" s="555" t="s">
        <v>1374</v>
      </c>
      <c r="G114" s="554" t="s">
        <v>1375</v>
      </c>
    </row>
    <row r="115" spans="2:7" ht="14.5" customHeight="1" hidden="1" thickBot="1">
      <c r="B115" s="558"/>
      <c r="C115" s="559" t="s">
        <v>444</v>
      </c>
      <c r="D115" s="560">
        <v>187.175</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ageMargins left="0.7" right="0.7" top="0.75" bottom="0.75" header="0.3" footer="0.3"/>
  <pageSetup orientation="portrait" paperSize="9" scale="35"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topLeftCell="A1">
      <selection pane="topLeft" activeCell="A7" sqref="A7:E9"/>
    </sheetView>
  </sheetViews>
  <sheetFormatPr defaultRowHeight="14.5"/>
  <cols>
    <col min="2" max="2" width="36.4285714285714" customWidth="1"/>
    <col min="3" max="3" width="36.1428571428571" customWidth="1"/>
    <col min="4" max="4" width="26.8571428571429" customWidth="1"/>
    <col min="5" max="5" width="31.5714285714286"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5E5A43-5B5C-418D-992A-7F2FF227D1B4}">
  <dimension ref="C2:F19"/>
  <sheetViews>
    <sheetView workbookViewId="0" topLeftCell="A1">
      <selection pane="topLeft" activeCell="K8" sqref="K8"/>
    </sheetView>
  </sheetViews>
  <sheetFormatPr defaultRowHeight="14.5"/>
  <cols>
    <col min="4" max="4" width="19" bestFit="1" customWidth="1"/>
    <col min="6" max="6" width="18" customWidth="1"/>
  </cols>
  <sheetData>
    <row r="2" spans="3:3" ht="14.5">
      <c r="C2" s="874" t="s">
        <v>3</v>
      </c>
    </row>
    <row r="4" spans="3:6" ht="29">
      <c r="C4" s="873" t="s">
        <v>1553</v>
      </c>
      <c r="D4" s="408" t="s">
        <v>1317</v>
      </c>
      <c r="E4" s="408" t="s">
        <v>1318</v>
      </c>
      <c r="F4" s="878" t="s">
        <v>20</v>
      </c>
    </row>
    <row r="5" spans="3:6" ht="14.5">
      <c r="C5" s="873">
        <v>1</v>
      </c>
      <c r="D5" s="331" t="s">
        <v>1434</v>
      </c>
      <c r="E5" s="521">
        <v>2.618</v>
      </c>
      <c r="F5" s="310"/>
    </row>
    <row r="6" spans="3:6" ht="14.5">
      <c r="C6" s="873">
        <f t="shared" si="0" ref="C6:C11">C5+1</f>
        <v>2</v>
      </c>
      <c r="D6" s="331" t="s">
        <v>1556</v>
      </c>
      <c r="E6" s="521">
        <v>1.428</v>
      </c>
      <c r="F6" s="310"/>
    </row>
    <row r="7" spans="3:6" ht="14.5">
      <c r="C7" s="873">
        <f t="shared" si="0"/>
        <v>3</v>
      </c>
      <c r="D7" s="331" t="s">
        <v>1557</v>
      </c>
      <c r="E7" s="521">
        <v>16.76</v>
      </c>
      <c r="F7" s="310"/>
    </row>
    <row r="8" spans="3:6" ht="14.5">
      <c r="C8" s="873">
        <f t="shared" si="0"/>
        <v>4</v>
      </c>
      <c r="D8" s="331" t="s">
        <v>1330</v>
      </c>
      <c r="E8" s="876">
        <v>3.187</v>
      </c>
      <c r="F8" s="310"/>
    </row>
    <row r="9" spans="3:6" ht="14.5">
      <c r="C9" s="873">
        <f t="shared" si="0"/>
        <v>5</v>
      </c>
      <c r="D9" s="331" t="s">
        <v>1483</v>
      </c>
      <c r="E9" s="521">
        <v>0.732</v>
      </c>
      <c r="F9" s="310"/>
    </row>
    <row r="10" spans="3:6" ht="14.5">
      <c r="C10" s="873">
        <f t="shared" si="0"/>
        <v>6</v>
      </c>
      <c r="D10" s="331" t="s">
        <v>1484</v>
      </c>
      <c r="E10" s="776">
        <v>0.218</v>
      </c>
      <c r="F10" s="310"/>
    </row>
    <row r="11" spans="3:6" ht="14.5">
      <c r="C11" s="873">
        <f t="shared" si="0"/>
        <v>7</v>
      </c>
      <c r="D11" s="331" t="s">
        <v>1486</v>
      </c>
      <c r="E11" s="776">
        <v>0.571</v>
      </c>
      <c r="F11" s="310"/>
    </row>
    <row r="12" spans="3:6" ht="14.5">
      <c r="C12" s="310"/>
      <c r="D12" s="875" t="s">
        <v>1353</v>
      </c>
      <c r="E12" s="347">
        <f>SUM(E5:E11)</f>
        <v>25.514000000000003</v>
      </c>
      <c r="F12" s="310"/>
    </row>
    <row r="14" spans="3:3" ht="14.5">
      <c r="C14" s="874" t="s">
        <v>1602</v>
      </c>
    </row>
    <row r="15" spans="3:3" ht="14.5">
      <c r="C15" s="872"/>
    </row>
    <row r="16" spans="3:6" ht="29">
      <c r="C16" s="873" t="s">
        <v>1553</v>
      </c>
      <c r="D16" s="408" t="s">
        <v>1317</v>
      </c>
      <c r="E16" s="408" t="s">
        <v>1318</v>
      </c>
      <c r="F16" s="1301" t="s">
        <v>1605</v>
      </c>
    </row>
    <row r="17" spans="3:6" ht="14.5">
      <c r="C17" s="873"/>
      <c r="D17" s="408" t="s">
        <v>1603</v>
      </c>
      <c r="E17" s="408">
        <f>7584/1000</f>
        <v>7.584</v>
      </c>
      <c r="F17" s="1301"/>
    </row>
    <row r="18" spans="3:6" ht="14.5">
      <c r="C18" s="873"/>
      <c r="D18" s="877" t="s">
        <v>1604</v>
      </c>
      <c r="E18" s="408">
        <f>6951/1000</f>
        <v>6.951</v>
      </c>
      <c r="F18" s="1301"/>
    </row>
    <row r="19" spans="3:6" ht="1" customHeight="1">
      <c r="C19" s="310"/>
      <c r="D19" s="875" t="s">
        <v>1353</v>
      </c>
      <c r="E19" s="347">
        <f>SUM(E17:E18)</f>
        <v>14.535</v>
      </c>
      <c r="F19" s="1301"/>
    </row>
    <row r="20" ht="14.5" hidden="1" thickBot="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workbookViewId="0" topLeftCell="A19">
      <selection pane="topLeft" activeCell="C23" sqref="C23:C29"/>
    </sheetView>
  </sheetViews>
  <sheetFormatPr defaultColWidth="9.00428571428571" defaultRowHeight="14.5"/>
  <cols>
    <col min="6" max="6" width="9.14285714285714" customWidth="1"/>
    <col min="8" max="9" width="10.1428571428571" customWidth="1"/>
    <col min="12" max="12" width="37.1428571428571" customWidth="1"/>
  </cols>
  <sheetData>
    <row r="1" spans="2:12" ht="14.5">
      <c r="B1" s="316" t="s">
        <v>181</v>
      </c>
      <c r="C1" s="317"/>
      <c r="D1" s="316"/>
      <c r="E1" s="317"/>
      <c r="F1" s="317"/>
      <c r="G1" s="317"/>
      <c r="H1" s="316"/>
      <c r="I1" s="316"/>
      <c r="J1" s="57">
        <f>SUBTOTAL(3,J5:J24)</f>
        <v>18</v>
      </c>
      <c r="K1" s="316"/>
      <c r="L1" s="316"/>
    </row>
    <row r="2" spans="2:12" ht="14.5">
      <c r="B2" s="1302" t="s">
        <v>166</v>
      </c>
      <c r="C2" s="1302" t="s">
        <v>167</v>
      </c>
      <c r="D2" s="1304" t="s">
        <v>182</v>
      </c>
      <c r="E2" s="1302" t="s">
        <v>168</v>
      </c>
      <c r="F2" s="1303" t="s">
        <v>183</v>
      </c>
      <c r="G2" s="1302" t="s">
        <v>184</v>
      </c>
      <c r="H2" s="1302"/>
      <c r="I2" s="1302"/>
      <c r="J2" s="1302"/>
      <c r="K2" s="1302"/>
      <c r="L2" s="316"/>
    </row>
    <row r="3" spans="2:12" ht="26">
      <c r="B3" s="1303"/>
      <c r="C3" s="1303"/>
      <c r="D3" s="1304"/>
      <c r="E3" s="1303"/>
      <c r="F3" s="1305"/>
      <c r="G3" s="1303"/>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ht="14.5">
      <c r="B6" s="320">
        <f t="shared" si="0" ref="B6:B29">B5+1</f>
        <v>3</v>
      </c>
      <c r="C6" s="320" t="s">
        <v>194</v>
      </c>
      <c r="D6" s="321" t="s">
        <v>194</v>
      </c>
      <c r="E6" s="309" t="s">
        <v>146</v>
      </c>
      <c r="F6" s="309"/>
      <c r="G6" s="309" t="s">
        <v>173</v>
      </c>
      <c r="H6" s="313">
        <v>45675</v>
      </c>
      <c r="I6" s="313">
        <v>45684</v>
      </c>
      <c r="J6" s="309" t="s">
        <v>195</v>
      </c>
      <c r="K6" s="340"/>
      <c r="L6" s="339" t="s">
        <v>196</v>
      </c>
    </row>
    <row r="7" spans="2:12" ht="14.5">
      <c r="B7" s="320">
        <f t="shared" si="0"/>
        <v>4</v>
      </c>
      <c r="C7" s="321" t="s">
        <v>172</v>
      </c>
      <c r="D7" s="322"/>
      <c r="E7" s="309" t="s">
        <v>146</v>
      </c>
      <c r="F7" s="320"/>
      <c r="G7" s="309" t="s">
        <v>173</v>
      </c>
      <c r="H7" s="313">
        <v>45685</v>
      </c>
      <c r="I7" s="313">
        <v>45690</v>
      </c>
      <c r="J7" s="309" t="s">
        <v>195</v>
      </c>
      <c r="K7" s="341"/>
      <c r="L7" s="339" t="s">
        <v>174</v>
      </c>
    </row>
    <row r="8" spans="2:12" ht="14.5">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ht="14.5">
      <c r="B14" s="320">
        <f t="shared" si="0"/>
        <v>11</v>
      </c>
      <c r="C14" s="321" t="s">
        <v>179</v>
      </c>
      <c r="D14" s="322"/>
      <c r="E14" s="309" t="s">
        <v>149</v>
      </c>
      <c r="F14" s="320"/>
      <c r="G14" s="309" t="s">
        <v>173</v>
      </c>
      <c r="H14" s="313">
        <v>45691</v>
      </c>
      <c r="I14" s="313">
        <v>45697</v>
      </c>
      <c r="J14" s="309" t="s">
        <v>195</v>
      </c>
      <c r="K14" s="341"/>
      <c r="L14" s="339" t="s">
        <v>174</v>
      </c>
    </row>
    <row r="15" spans="2:12" ht="14.5">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ht="14.5">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ht="14.5">
      <c r="B23" s="320">
        <f t="shared" si="0"/>
        <v>20</v>
      </c>
      <c r="C23" s="332" t="s">
        <v>220</v>
      </c>
      <c r="D23" s="333"/>
      <c r="E23" s="334"/>
      <c r="F23" s="335"/>
      <c r="G23" s="336"/>
      <c r="H23" s="333"/>
      <c r="I23" s="335"/>
      <c r="J23" s="336"/>
      <c r="K23" s="333"/>
      <c r="L23" s="343"/>
    </row>
    <row r="24" spans="2:12" ht="14.5">
      <c r="B24" s="320">
        <f t="shared" si="0"/>
        <v>21</v>
      </c>
      <c r="C24" s="332" t="s">
        <v>221</v>
      </c>
      <c r="D24" s="333"/>
      <c r="E24" s="334"/>
      <c r="F24" s="335"/>
      <c r="G24" s="334"/>
      <c r="H24" s="333"/>
      <c r="I24" s="335"/>
      <c r="J24" s="334"/>
      <c r="K24" s="333"/>
      <c r="L24" s="343"/>
    </row>
    <row r="25" spans="2:12" ht="14.5">
      <c r="B25" s="320">
        <f t="shared" si="0"/>
        <v>22</v>
      </c>
      <c r="C25" s="337" t="s">
        <v>222</v>
      </c>
      <c r="D25" s="333"/>
      <c r="E25" s="337"/>
      <c r="F25" s="335"/>
      <c r="G25" s="337"/>
      <c r="H25" s="333"/>
      <c r="I25" s="335"/>
      <c r="J25" s="337"/>
      <c r="K25" s="333"/>
      <c r="L25" s="343"/>
    </row>
    <row r="26" spans="2:12" ht="14.5">
      <c r="B26" s="320">
        <f t="shared" si="0"/>
        <v>23</v>
      </c>
      <c r="C26" s="337" t="s">
        <v>223</v>
      </c>
      <c r="D26" s="333"/>
      <c r="E26" s="337"/>
      <c r="F26" s="337"/>
      <c r="G26" s="337"/>
      <c r="H26" s="333"/>
      <c r="I26" s="337"/>
      <c r="J26" s="337"/>
      <c r="K26" s="333"/>
      <c r="L26" s="343"/>
    </row>
    <row r="27" spans="2:12" ht="14.5">
      <c r="B27" s="320">
        <f t="shared" si="0"/>
        <v>24</v>
      </c>
      <c r="C27" s="337" t="s">
        <v>224</v>
      </c>
      <c r="D27" s="333"/>
      <c r="E27" s="337"/>
      <c r="F27" s="337"/>
      <c r="G27" s="337"/>
      <c r="H27" s="333"/>
      <c r="I27" s="337"/>
      <c r="J27" s="337"/>
      <c r="K27" s="333"/>
      <c r="L27" s="343"/>
    </row>
    <row r="28" spans="2:12" ht="14.5">
      <c r="B28" s="320">
        <f t="shared" si="0"/>
        <v>25</v>
      </c>
      <c r="C28" s="337" t="s">
        <v>225</v>
      </c>
      <c r="D28" s="333"/>
      <c r="E28" s="337"/>
      <c r="F28" s="337"/>
      <c r="G28" s="337"/>
      <c r="H28" s="333"/>
      <c r="I28" s="337"/>
      <c r="J28" s="337"/>
      <c r="K28" s="333"/>
      <c r="L28" s="343"/>
    </row>
    <row r="29" spans="2:12" ht="14.5">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priority="7" dxfId="299"/>
    <cfRule type="duplicateValues" priority="8" dxfId="299"/>
    <cfRule type="duplicateValues" priority="9" dxfId="299" stopIfTrue="1"/>
  </conditionalFormatting>
  <conditionalFormatting sqref="C7:C22">
    <cfRule type="duplicateValues" priority="22" dxfId="299"/>
    <cfRule type="duplicateValues" priority="26" dxfId="299"/>
    <cfRule type="duplicateValues" priority="27" dxfId="299" stopIfTrue="1"/>
  </conditionalFormatting>
  <conditionalFormatting sqref="C23:C24">
    <cfRule type="duplicateValues" priority="125" dxfId="299"/>
  </conditionalFormatting>
  <conditionalFormatting sqref="C23:C29">
    <cfRule type="duplicateValues" priority="127" dxfId="299" stopIfTrue="1"/>
    <cfRule type="duplicateValues" priority="129" dxfId="299"/>
  </conditionalFormatting>
  <conditionalFormatting sqref="D4 D5:G5 D6">
    <cfRule type="duplicateValues" priority="19" dxfId="299"/>
    <cfRule type="duplicateValues" priority="20" dxfId="299"/>
    <cfRule type="duplicateValues" priority="21" dxfId="299" stopIfTrue="1"/>
  </conditionalFormatting>
  <conditionalFormatting sqref="E11">
    <cfRule type="duplicateValues" priority="13" dxfId="299"/>
    <cfRule type="duplicateValues" priority="14" dxfId="299"/>
    <cfRule type="duplicateValues" priority="15" dxfId="299" stopIfTrue="1"/>
  </conditionalFormatting>
  <conditionalFormatting sqref="E12">
    <cfRule type="duplicateValues" priority="10" dxfId="299"/>
    <cfRule type="duplicateValues" priority="11" dxfId="299"/>
    <cfRule type="duplicateValues" priority="12" dxfId="299" stopIfTrue="1"/>
  </conditionalFormatting>
  <conditionalFormatting sqref="E17">
    <cfRule type="duplicateValues" priority="23" dxfId="299"/>
    <cfRule type="duplicateValues" priority="24" dxfId="299"/>
    <cfRule type="duplicateValues" priority="25" dxfId="299" stopIfTrue="1"/>
  </conditionalFormatting>
  <conditionalFormatting sqref="E23:E24">
    <cfRule type="duplicateValues" priority="119" dxfId="299"/>
    <cfRule type="duplicateValues" priority="120" dxfId="299"/>
    <cfRule type="duplicateValues" priority="121" dxfId="299" stopIfTrue="1"/>
  </conditionalFormatting>
  <conditionalFormatting sqref="E6:G6">
    <cfRule type="duplicateValues" priority="16" dxfId="299"/>
    <cfRule type="duplicateValues" priority="17" dxfId="299"/>
    <cfRule type="duplicateValues" priority="18" dxfId="299"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zoomScale="70" zoomScaleNormal="70" zoomScaleSheetLayoutView="70" workbookViewId="0" topLeftCell="A41">
      <selection pane="topLeft" activeCell="N74" sqref="N74"/>
    </sheetView>
  </sheetViews>
  <sheetFormatPr defaultColWidth="9.00428571428571" defaultRowHeight="14.5"/>
  <cols>
    <col min="4" max="4" width="12" customWidth="1"/>
  </cols>
  <sheetData>
    <row r="1" spans="1:22" ht="14.5">
      <c r="A1" s="247"/>
      <c r="B1" s="1306" t="s">
        <v>261</v>
      </c>
      <c r="C1" s="1307"/>
      <c r="D1" s="1307"/>
      <c r="E1" s="1307"/>
      <c r="F1" s="1307"/>
      <c r="G1" s="1307"/>
      <c r="H1" s="1307"/>
      <c r="I1" s="1307"/>
      <c r="J1" s="1307"/>
      <c r="K1" s="1307"/>
      <c r="L1" s="1307"/>
      <c r="M1" s="1307"/>
      <c r="N1" s="1307"/>
      <c r="O1" s="1307"/>
      <c r="P1" s="1307"/>
      <c r="Q1" s="1307"/>
      <c r="R1" s="1307"/>
      <c r="S1" s="1307"/>
      <c r="T1" s="1307"/>
      <c r="U1" s="1308"/>
      <c r="V1" s="166"/>
    </row>
    <row r="2" spans="1:21" ht="14.5" thickBot="1">
      <c r="A2" s="1309" t="s">
        <v>262</v>
      </c>
      <c r="B2" s="1310"/>
      <c r="C2" s="1310"/>
      <c r="D2" s="1310"/>
      <c r="E2" s="1310"/>
      <c r="F2" s="1310"/>
      <c r="G2" s="1310"/>
      <c r="H2" s="1310"/>
      <c r="I2" s="1310"/>
      <c r="J2" s="1310"/>
      <c r="K2" s="1310"/>
      <c r="L2" s="1310"/>
      <c r="M2" s="1310"/>
      <c r="N2" s="1310"/>
      <c r="O2" s="1310"/>
      <c r="P2" s="1310"/>
      <c r="Q2" s="1310"/>
      <c r="R2" s="1310"/>
      <c r="S2" s="1310"/>
      <c r="T2" s="1311"/>
      <c r="U2" s="264"/>
    </row>
    <row r="3" spans="1:21" ht="14.5">
      <c r="A3" s="296"/>
      <c r="B3" s="126"/>
      <c r="C3" s="126"/>
      <c r="D3" s="126"/>
      <c r="E3" s="126"/>
      <c r="F3" s="126"/>
      <c r="G3" s="126"/>
      <c r="H3" s="126"/>
      <c r="I3" s="126"/>
      <c r="J3" s="126"/>
      <c r="K3" s="126"/>
      <c r="L3" s="126"/>
      <c r="M3" s="126"/>
      <c r="N3" s="126"/>
      <c r="O3" s="126"/>
      <c r="P3" s="126"/>
      <c r="Q3" s="126"/>
      <c r="R3" s="126"/>
      <c r="S3" s="126"/>
      <c r="T3" s="126"/>
      <c r="U3" s="262"/>
    </row>
    <row r="4" spans="1:21" ht="14.5">
      <c r="A4" s="1323" t="s">
        <v>263</v>
      </c>
      <c r="B4" s="1324"/>
      <c r="C4" s="127"/>
      <c r="D4" s="1325" t="s">
        <v>264</v>
      </c>
      <c r="E4" s="1326"/>
      <c r="F4" s="1319" t="s">
        <v>265</v>
      </c>
      <c r="G4" s="1312" t="s">
        <v>266</v>
      </c>
      <c r="H4" s="1312" t="s">
        <v>267</v>
      </c>
      <c r="I4" s="1312"/>
      <c r="J4" s="1312"/>
      <c r="K4" s="128" t="s">
        <v>268</v>
      </c>
      <c r="L4" s="1313" t="s">
        <v>269</v>
      </c>
      <c r="M4" s="1314"/>
      <c r="N4" s="1315"/>
      <c r="O4" s="1312" t="s">
        <v>270</v>
      </c>
      <c r="P4" s="1312"/>
      <c r="Q4" s="1312"/>
      <c r="R4" s="1316"/>
      <c r="S4" s="1316"/>
      <c r="T4" s="1316"/>
      <c r="U4" s="264"/>
    </row>
    <row r="5" spans="1:21" ht="14.5">
      <c r="A5" s="1323"/>
      <c r="B5" s="1324"/>
      <c r="C5" s="127"/>
      <c r="D5" s="1327"/>
      <c r="E5" s="1328"/>
      <c r="F5" s="1319"/>
      <c r="G5" s="1312"/>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1" ht="14.5">
      <c r="A6" s="297"/>
      <c r="B6" s="127"/>
      <c r="C6" s="127"/>
      <c r="D6" s="1317"/>
      <c r="E6" s="1318"/>
      <c r="F6" s="130">
        <v>163</v>
      </c>
      <c r="G6" s="131">
        <v>50.886</v>
      </c>
      <c r="H6" s="130">
        <v>16</v>
      </c>
      <c r="I6" s="130">
        <v>5</v>
      </c>
      <c r="J6" s="130">
        <f>F6-H6-I6</f>
        <v>142</v>
      </c>
      <c r="K6" s="130">
        <v>10</v>
      </c>
      <c r="L6" s="130"/>
      <c r="M6" s="130"/>
      <c r="N6" s="130">
        <f>F6-L6</f>
        <v>163</v>
      </c>
      <c r="O6" s="130"/>
      <c r="P6" s="130"/>
      <c r="Q6" s="168">
        <f>G6-O6</f>
        <v>50.886</v>
      </c>
      <c r="R6" s="165"/>
      <c r="S6" s="165"/>
      <c r="T6" s="169"/>
      <c r="U6" s="264"/>
    </row>
    <row r="7" spans="1:21" ht="14.5">
      <c r="A7" s="209"/>
      <c r="B7" s="133"/>
      <c r="C7" s="133"/>
      <c r="D7" s="133"/>
      <c r="E7" s="133"/>
      <c r="F7" s="133"/>
      <c r="G7" s="133"/>
      <c r="H7" s="133"/>
      <c r="I7" s="133"/>
      <c r="J7" s="133"/>
      <c r="K7" s="133"/>
      <c r="L7" s="133"/>
      <c r="M7" s="133"/>
      <c r="N7" s="133"/>
      <c r="O7" s="133"/>
      <c r="P7" s="133"/>
      <c r="Q7" s="133"/>
      <c r="R7" s="133"/>
      <c r="S7" s="133"/>
      <c r="T7" s="133"/>
      <c r="U7" s="236"/>
    </row>
    <row r="8" spans="1:21" ht="14.5">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1" ht="14.5">
      <c r="A9" s="209"/>
      <c r="B9" s="133"/>
      <c r="C9" s="133"/>
      <c r="D9" s="133"/>
      <c r="E9" s="133"/>
      <c r="F9" s="133"/>
      <c r="G9" s="133"/>
      <c r="H9" s="133"/>
      <c r="I9" s="133"/>
      <c r="J9" s="133"/>
      <c r="K9" s="133"/>
      <c r="L9" s="133"/>
      <c r="M9" s="133"/>
      <c r="N9" s="133"/>
      <c r="O9" s="133"/>
      <c r="P9" s="133"/>
      <c r="Q9" s="133"/>
      <c r="R9" s="133"/>
      <c r="S9" s="133"/>
      <c r="T9" s="133"/>
      <c r="U9" s="236"/>
    </row>
    <row r="10" spans="1:21" ht="14.5" thickBot="1">
      <c r="A10" s="298"/>
      <c r="B10" s="135"/>
      <c r="C10" s="135"/>
      <c r="D10" s="135">
        <v>465.03</v>
      </c>
      <c r="E10" s="133"/>
      <c r="F10" s="135">
        <v>375.98</v>
      </c>
      <c r="G10" s="133"/>
      <c r="H10" s="135">
        <v>414.86</v>
      </c>
      <c r="I10" s="133"/>
      <c r="J10" s="135">
        <v>381.02</v>
      </c>
      <c r="K10" s="135"/>
      <c r="L10" s="135">
        <v>353.63</v>
      </c>
      <c r="M10" s="133"/>
      <c r="N10" s="135">
        <v>351.40</v>
      </c>
      <c r="O10" s="135"/>
      <c r="P10" s="135">
        <v>433.26</v>
      </c>
      <c r="Q10" s="135"/>
      <c r="R10" s="135">
        <v>396.56</v>
      </c>
      <c r="S10" s="133"/>
      <c r="T10" s="135">
        <v>408.11</v>
      </c>
      <c r="U10" s="265">
        <f>B10+F10+H10+J10+L10+D10+N10+P10+R10+T10</f>
        <v>3579.85</v>
      </c>
    </row>
    <row r="11" spans="1:21" ht="14.5" thickTop="1" thickBot="1">
      <c r="A11" s="299"/>
      <c r="B11" s="137"/>
      <c r="C11" s="138"/>
      <c r="D11" s="139"/>
      <c r="E11" s="138"/>
      <c r="F11" s="133"/>
      <c r="G11" s="140"/>
      <c r="H11" s="139"/>
      <c r="I11" s="140"/>
      <c r="J11" s="139"/>
      <c r="K11" s="140"/>
      <c r="L11" s="139"/>
      <c r="M11" s="140"/>
      <c r="N11" s="139"/>
      <c r="O11" s="140"/>
      <c r="P11" s="139"/>
      <c r="Q11" s="140"/>
      <c r="R11" s="139"/>
      <c r="S11" s="140"/>
      <c r="T11" s="162"/>
      <c r="U11" s="265"/>
    </row>
    <row r="12" spans="1:21" ht="14.5" thickTop="1" thickBot="1">
      <c r="A12" s="209"/>
      <c r="B12" s="133"/>
      <c r="C12" s="141"/>
      <c r="D12" s="139"/>
      <c r="E12" s="141"/>
      <c r="F12" s="133"/>
      <c r="G12" s="141"/>
      <c r="H12" s="139"/>
      <c r="I12" s="141"/>
      <c r="J12" s="139"/>
      <c r="K12" s="141"/>
      <c r="L12" s="139"/>
      <c r="M12" s="141"/>
      <c r="N12" s="139"/>
      <c r="O12" s="141"/>
      <c r="P12" s="139"/>
      <c r="Q12" s="141"/>
      <c r="R12" s="139"/>
      <c r="S12" s="141"/>
      <c r="T12" s="162"/>
      <c r="U12" s="236"/>
    </row>
    <row r="13" spans="1:21" ht="14.5" thickTop="1">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1" ht="14.5">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1" ht="14.5" thickBot="1">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ht="14.5">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ht="14.5">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ht="14.5">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ht="14.5" thickBot="1">
      <c r="A19" s="209"/>
      <c r="B19" s="135"/>
      <c r="C19" s="135">
        <v>425.22</v>
      </c>
      <c r="D19" s="135"/>
      <c r="E19" s="135">
        <v>420.54</v>
      </c>
      <c r="F19" s="133"/>
      <c r="G19" s="135">
        <v>340.56</v>
      </c>
      <c r="H19" s="133"/>
      <c r="I19" s="135">
        <v>336.52</v>
      </c>
      <c r="J19" s="133"/>
      <c r="K19" s="135">
        <v>375.99</v>
      </c>
      <c r="L19" s="135"/>
      <c r="M19" s="135">
        <v>303.41</v>
      </c>
      <c r="N19" s="133"/>
      <c r="O19" s="135">
        <v>448.76</v>
      </c>
      <c r="P19" s="135"/>
      <c r="Q19" s="135">
        <v>393.09</v>
      </c>
      <c r="R19" s="135"/>
      <c r="S19" s="135">
        <v>407.80</v>
      </c>
      <c r="T19" s="133"/>
      <c r="U19" s="135">
        <v>206.06</v>
      </c>
      <c r="V19" s="171">
        <f>C19+G19+I19+K19+M19+E19+O19+Q19+S19+U19</f>
        <v>3657.95</v>
      </c>
    </row>
    <row r="20" spans="1:22" ht="14.5" thickTop="1" thickBot="1">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ht="14.5" thickTop="1" thickBot="1">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ht="14.5" thickTop="1">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ht="14.5">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ht="14.5">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ht="14.5">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ht="14.5">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ht="14.5">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ht="14.5" thickBot="1">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ht="14.5" thickTop="1" thickBot="1">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ht="14.5" thickTop="1" thickBot="1">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ht="14.5" thickTop="1">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ht="14.5">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ht="14.5">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ht="14.5">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ht="14.5">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ht="14.5">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ht="14.5" thickBot="1">
      <c r="A37" s="209"/>
      <c r="B37" s="135"/>
      <c r="C37" s="135">
        <v>347.88</v>
      </c>
      <c r="D37" s="135"/>
      <c r="E37" s="135">
        <v>379.25</v>
      </c>
      <c r="F37" s="133"/>
      <c r="G37" s="135">
        <v>398.70</v>
      </c>
      <c r="H37" s="133"/>
      <c r="I37" s="135">
        <v>439.06</v>
      </c>
      <c r="J37" s="133"/>
      <c r="K37" s="135">
        <v>381.53</v>
      </c>
      <c r="L37" s="135"/>
      <c r="M37" s="135">
        <v>379.71</v>
      </c>
      <c r="N37" s="133"/>
      <c r="O37" s="135">
        <v>426.30</v>
      </c>
      <c r="P37" s="135"/>
      <c r="Q37" s="135">
        <v>387.14</v>
      </c>
      <c r="R37" s="133"/>
      <c r="S37" s="133"/>
      <c r="T37" s="156"/>
      <c r="U37" s="156">
        <v>423.77</v>
      </c>
      <c r="V37" s="171" t="e">
        <f>C37+G37+I37+K37+M37+E37+#REF!+O37+Q37+#REF!</f>
        <v>#REF!</v>
      </c>
    </row>
    <row r="38" spans="1:22" ht="14.5" thickTop="1" thickBot="1">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ht="14.5" thickTop="1" thickBot="1">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ht="14.5" thickTop="1">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ht="14.5">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ht="14.5">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1" ht="14.5">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1" ht="14.5">
      <c r="A44" s="209"/>
      <c r="B44" s="149"/>
      <c r="C44" s="149"/>
      <c r="D44" s="149"/>
      <c r="E44" s="149"/>
      <c r="F44" s="149"/>
      <c r="G44" s="149"/>
      <c r="H44" s="149"/>
      <c r="I44" s="149"/>
      <c r="J44" s="149"/>
      <c r="K44" s="149"/>
      <c r="L44" s="149"/>
      <c r="M44" s="149"/>
      <c r="N44" s="149"/>
      <c r="O44" s="149"/>
      <c r="P44" s="149"/>
      <c r="Q44" s="149"/>
      <c r="R44" s="149"/>
      <c r="S44" s="149"/>
      <c r="T44" s="149"/>
      <c r="U44" s="149"/>
    </row>
    <row r="45" spans="1:21" ht="14.5" thickBot="1">
      <c r="A45" s="209"/>
      <c r="B45" s="156"/>
      <c r="C45" s="156">
        <v>407.90</v>
      </c>
      <c r="D45" s="149"/>
      <c r="E45" s="156">
        <v>426.63</v>
      </c>
      <c r="F45" s="149"/>
      <c r="G45" s="156">
        <v>392.27</v>
      </c>
      <c r="H45" s="149"/>
      <c r="I45" s="156">
        <v>431.96</v>
      </c>
      <c r="J45" s="156"/>
      <c r="K45" s="156">
        <v>426.02</v>
      </c>
      <c r="L45" s="149"/>
      <c r="M45" s="156">
        <v>405.36</v>
      </c>
      <c r="N45" s="156"/>
      <c r="O45" s="156">
        <v>411.93</v>
      </c>
      <c r="P45" s="156"/>
      <c r="Q45" s="156">
        <v>423.77</v>
      </c>
      <c r="R45" s="156"/>
      <c r="S45" s="156">
        <v>407.90</v>
      </c>
      <c r="T45" s="149"/>
      <c r="U45" s="156">
        <v>426.63</v>
      </c>
    </row>
    <row r="46" spans="1:21" ht="14.5" thickTop="1" thickBot="1">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ht="14.5" thickTop="1" thickBot="1">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ht="14.5" thickTop="1">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ht="14.5">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ht="14.5">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ht="14.5">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ht="14.5">
      <c r="A52" s="209"/>
      <c r="B52" s="149"/>
      <c r="C52" s="149"/>
      <c r="D52" s="149"/>
      <c r="E52" s="149"/>
      <c r="F52" s="149"/>
      <c r="G52" s="149"/>
      <c r="H52" s="149"/>
      <c r="I52" s="149"/>
      <c r="J52" s="149"/>
      <c r="K52" s="149"/>
      <c r="L52" s="149"/>
      <c r="M52" s="149"/>
      <c r="N52" s="149"/>
      <c r="O52" s="133"/>
      <c r="P52" s="149"/>
      <c r="Q52" s="133"/>
      <c r="R52" s="133"/>
      <c r="S52" s="133"/>
      <c r="T52" s="133"/>
      <c r="V52" s="147"/>
    </row>
    <row r="53" spans="1:22" ht="14.5" thickBot="1">
      <c r="A53" s="209"/>
      <c r="B53" s="149"/>
      <c r="C53" s="156">
        <v>392.27</v>
      </c>
      <c r="D53" s="149"/>
      <c r="E53" s="156">
        <v>431.96</v>
      </c>
      <c r="F53" s="156"/>
      <c r="G53" s="156">
        <v>426.02</v>
      </c>
      <c r="H53" s="149"/>
      <c r="I53" s="156">
        <v>405.36</v>
      </c>
      <c r="J53" s="156"/>
      <c r="K53" s="156">
        <v>411.93</v>
      </c>
      <c r="L53" s="156"/>
      <c r="M53" s="156">
        <v>350.33</v>
      </c>
      <c r="N53" s="149"/>
      <c r="O53" s="135">
        <v>378.30</v>
      </c>
      <c r="P53" s="156"/>
      <c r="Q53" s="135">
        <v>416.82</v>
      </c>
      <c r="R53" s="135"/>
      <c r="S53" s="135">
        <v>371.85</v>
      </c>
      <c r="T53" s="133"/>
      <c r="V53" s="147"/>
    </row>
    <row r="54" spans="1:22" ht="14.5" thickTop="1" thickBot="1">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ht="14.5" thickTop="1" thickBot="1">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ht="14.5" thickTop="1">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ht="14.5">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ht="14.5">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ht="14.5">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ht="14.5">
      <c r="A60" s="209"/>
      <c r="B60" s="149"/>
      <c r="C60" s="149"/>
      <c r="D60" s="149"/>
      <c r="E60" s="149"/>
      <c r="F60" s="149"/>
      <c r="G60" s="149"/>
      <c r="H60" s="149"/>
      <c r="I60" s="149"/>
      <c r="J60" s="149"/>
      <c r="K60" s="149"/>
      <c r="L60" s="149"/>
      <c r="M60" s="149"/>
      <c r="N60" s="149"/>
      <c r="O60" s="133"/>
      <c r="P60" s="149"/>
      <c r="Q60" s="133"/>
      <c r="R60" s="133"/>
      <c r="S60" s="133"/>
      <c r="T60" s="133"/>
      <c r="V60" s="147"/>
    </row>
    <row r="61" spans="1:22" ht="14.5" thickBot="1">
      <c r="A61" s="209"/>
      <c r="B61" s="149"/>
      <c r="C61" s="156">
        <v>392.27</v>
      </c>
      <c r="D61" s="149"/>
      <c r="E61" s="156">
        <v>431.96</v>
      </c>
      <c r="F61" s="156"/>
      <c r="G61" s="156">
        <v>426.02</v>
      </c>
      <c r="H61" s="149"/>
      <c r="I61" s="156">
        <v>405.36</v>
      </c>
      <c r="J61" s="156"/>
      <c r="K61" s="156">
        <v>411.93</v>
      </c>
      <c r="L61" s="156"/>
      <c r="M61" s="156">
        <v>350.33</v>
      </c>
      <c r="N61" s="149"/>
      <c r="O61" s="135">
        <v>378.30</v>
      </c>
      <c r="P61" s="156"/>
      <c r="Q61" s="135">
        <v>416.82</v>
      </c>
      <c r="R61" s="135"/>
      <c r="S61" s="135">
        <v>371.85</v>
      </c>
      <c r="T61" s="133"/>
      <c r="V61" s="147"/>
    </row>
    <row r="62" spans="1:22" ht="14.5" thickTop="1" thickBot="1">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ht="14.5" thickTop="1" thickBot="1">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ht="14.5" thickTop="1">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ht="14.5">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ht="14.5">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ht="14.5">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ht="14.5">
      <c r="A68" s="209"/>
      <c r="B68" s="133"/>
      <c r="C68" s="133"/>
      <c r="D68" s="133"/>
      <c r="E68" s="133"/>
      <c r="F68" s="133"/>
      <c r="G68" s="133"/>
      <c r="H68" s="133"/>
      <c r="I68" s="133"/>
      <c r="J68" s="133"/>
      <c r="K68" s="133"/>
      <c r="L68" s="133"/>
      <c r="M68" s="133"/>
      <c r="N68" s="133"/>
      <c r="O68" s="133"/>
      <c r="P68" s="133"/>
      <c r="Q68" s="133"/>
      <c r="R68" s="133"/>
      <c r="S68" s="133"/>
      <c r="T68" s="133"/>
      <c r="V68" s="170"/>
    </row>
    <row r="69" spans="1:22" ht="14.5" thickBot="1">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ht="14.5" thickTop="1" thickBot="1">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ht="14.5" thickTop="1" thickBot="1">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ht="14.5" thickTop="1">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0" ht="14.5">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0" ht="14.5">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0" ht="14.5">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0" ht="14.5">
      <c r="A76" s="209"/>
      <c r="B76" s="149"/>
      <c r="D76" s="133"/>
      <c r="F76" s="133"/>
      <c r="G76" s="133"/>
      <c r="H76" s="133"/>
      <c r="I76" s="133"/>
      <c r="J76" s="133"/>
      <c r="K76" s="133"/>
      <c r="L76" s="133"/>
      <c r="M76" s="133"/>
      <c r="N76" s="133"/>
      <c r="O76" s="133"/>
      <c r="P76" s="133"/>
      <c r="Q76" s="133"/>
      <c r="R76" s="133"/>
      <c r="S76" s="133"/>
      <c r="T76" s="133"/>
    </row>
    <row r="77" spans="1:20" ht="14.5" thickBot="1">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0" ht="14.5" thickTop="1" thickBot="1">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0" ht="14.5" thickTop="1" thickBot="1">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0" ht="14.5" thickTop="1">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ht="14.5">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6:20" ht="14.5">
      <c r="F82" s="184" t="s">
        <v>345</v>
      </c>
      <c r="G82" s="149"/>
      <c r="H82" s="148"/>
      <c r="I82" s="149"/>
      <c r="J82" s="147"/>
      <c r="K82" s="149"/>
      <c r="L82" s="144" t="s">
        <v>329</v>
      </c>
      <c r="M82" s="149"/>
      <c r="N82" s="148"/>
      <c r="O82" s="149"/>
      <c r="P82" s="147"/>
      <c r="Q82" s="149"/>
      <c r="R82" s="148"/>
      <c r="S82" s="149"/>
      <c r="T82" s="148"/>
    </row>
    <row r="83" spans="2:21" ht="14.5">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2:21" ht="14.5">
      <c r="B84" s="133"/>
      <c r="C84" s="133"/>
      <c r="D84" s="133"/>
      <c r="F84" s="133"/>
      <c r="G84" s="133"/>
      <c r="H84" s="133"/>
      <c r="I84" s="133"/>
      <c r="J84" s="133"/>
      <c r="K84" s="133"/>
      <c r="L84" s="133"/>
      <c r="M84" s="133"/>
      <c r="N84" s="133"/>
      <c r="O84" s="133"/>
      <c r="P84" s="133"/>
      <c r="Q84" s="133"/>
      <c r="R84" s="133"/>
      <c r="S84" s="133"/>
      <c r="T84" s="133"/>
      <c r="U84" s="133"/>
    </row>
    <row r="85" spans="2:21" ht="14.5" thickBot="1">
      <c r="B85" s="133"/>
      <c r="C85" s="135">
        <v>385.54</v>
      </c>
      <c r="D85" s="135"/>
      <c r="F85" s="135"/>
      <c r="G85" s="135">
        <v>351.18</v>
      </c>
      <c r="H85" s="133"/>
      <c r="I85" s="135">
        <v>441.06</v>
      </c>
      <c r="J85" s="133"/>
      <c r="K85" s="135">
        <v>387.50</v>
      </c>
      <c r="L85" s="133"/>
      <c r="M85" s="135">
        <v>372.63</v>
      </c>
      <c r="N85" s="135"/>
      <c r="O85" s="135">
        <v>415.30</v>
      </c>
      <c r="P85" s="133"/>
      <c r="Q85" s="135">
        <v>424.58</v>
      </c>
      <c r="R85" s="135"/>
      <c r="S85" s="135">
        <v>391.70</v>
      </c>
      <c r="T85" s="135"/>
      <c r="U85" s="135">
        <v>410.47</v>
      </c>
    </row>
    <row r="86" spans="2:21" ht="14.5" thickTop="1" thickBot="1">
      <c r="B86" s="140"/>
      <c r="C86" s="133"/>
      <c r="D86" s="140"/>
      <c r="F86" s="158" t="s">
        <v>317</v>
      </c>
      <c r="G86" s="139"/>
      <c r="H86" s="140"/>
      <c r="I86" s="133"/>
      <c r="J86" s="140"/>
      <c r="K86" s="139"/>
      <c r="L86" s="158" t="s">
        <v>317</v>
      </c>
      <c r="M86" s="139"/>
      <c r="N86" s="140"/>
      <c r="O86" s="139"/>
      <c r="P86" s="140"/>
      <c r="Q86" s="139"/>
      <c r="R86" s="140"/>
      <c r="S86" s="139"/>
      <c r="T86" s="138"/>
      <c r="U86" s="162"/>
    </row>
    <row r="87" spans="2:21" ht="14.5" thickTop="1" thickBot="1">
      <c r="B87" s="141"/>
      <c r="C87" s="133"/>
      <c r="D87" s="141"/>
      <c r="F87" s="141" t="s">
        <v>339</v>
      </c>
      <c r="G87" s="139"/>
      <c r="H87" s="141"/>
      <c r="I87" s="133"/>
      <c r="J87" s="141"/>
      <c r="K87" s="139"/>
      <c r="L87" s="141"/>
      <c r="M87" s="139"/>
      <c r="N87" s="141"/>
      <c r="O87" s="139"/>
      <c r="P87" s="141"/>
      <c r="Q87" s="139"/>
      <c r="R87" s="141"/>
      <c r="S87" s="139"/>
      <c r="T87" s="141"/>
      <c r="U87" s="162"/>
    </row>
    <row r="88" spans="2:21" ht="14.5" thickTop="1">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2:21" ht="14.5">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6:22" ht="14.5">
      <c r="F90" s="184" t="s">
        <v>345</v>
      </c>
      <c r="G90" s="133"/>
      <c r="H90" s="144" t="s">
        <v>352</v>
      </c>
      <c r="I90" s="133"/>
      <c r="J90" s="147"/>
      <c r="K90" s="133"/>
      <c r="L90" s="144" t="s">
        <v>329</v>
      </c>
      <c r="M90" s="133"/>
      <c r="N90" s="147"/>
      <c r="O90" s="133"/>
      <c r="P90" s="144" t="s">
        <v>294</v>
      </c>
      <c r="Q90" s="133"/>
      <c r="R90" s="148"/>
      <c r="S90" s="133"/>
      <c r="T90" s="148"/>
      <c r="U90" s="133"/>
      <c r="V90" s="170"/>
    </row>
    <row r="91" spans="1:22" ht="14.5">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ht="14.5">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ht="14.5" thickBot="1">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ht="14.5" thickTop="1" thickBot="1">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ht="14.5" thickTop="1" thickBot="1">
      <c r="A95" s="139"/>
      <c r="B95" s="141" t="s">
        <v>353</v>
      </c>
      <c r="C95" s="162"/>
      <c r="D95" s="141"/>
      <c r="F95" s="141"/>
      <c r="G95" s="139"/>
      <c r="H95" s="141"/>
      <c r="I95" s="133"/>
      <c r="J95" s="141"/>
      <c r="K95" s="139"/>
      <c r="L95" s="141"/>
      <c r="M95" s="139"/>
      <c r="N95" s="141"/>
      <c r="O95" s="139"/>
      <c r="P95" s="141"/>
      <c r="Q95" s="139"/>
      <c r="R95" s="141"/>
      <c r="S95" s="139"/>
      <c r="T95" s="141"/>
      <c r="V95" s="170"/>
    </row>
    <row r="96" spans="1:22" ht="14.5" thickTop="1">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ht="14.5">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ht="14.5">
      <c r="A98" s="133"/>
      <c r="F98" s="148"/>
      <c r="G98" s="149"/>
      <c r="H98" s="147" t="s">
        <v>183</v>
      </c>
      <c r="I98" s="149"/>
      <c r="J98" s="147"/>
      <c r="K98" s="149"/>
      <c r="L98" s="148"/>
      <c r="M98" s="149"/>
      <c r="N98" s="148"/>
      <c r="O98" s="149"/>
      <c r="P98" s="147"/>
      <c r="Q98" s="149"/>
      <c r="R98" s="148"/>
      <c r="S98" s="149"/>
      <c r="T98" s="184" t="s">
        <v>338</v>
      </c>
      <c r="U98" s="133"/>
      <c r="V98" s="170"/>
    </row>
    <row r="99" spans="1:22" ht="14.5">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ht="14.5">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ht="14.5" thickBot="1">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412.40</v>
      </c>
      <c r="P101" s="135"/>
      <c r="Q101" s="135">
        <v>382.17</v>
      </c>
      <c r="R101" s="133"/>
      <c r="S101" s="135">
        <v>452.74</v>
      </c>
      <c r="T101" s="135"/>
      <c r="U101" s="133"/>
      <c r="V101" s="171"/>
    </row>
    <row r="102" spans="1:22" ht="14.5" thickTop="1" thickBot="1">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ht="14.5" thickTop="1" thickBot="1">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ht="14.5" thickTop="1">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ht="14.5">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ht="14.5">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ht="14.5">
      <c r="A107" s="209"/>
      <c r="Q107" s="133"/>
      <c r="U107" s="133"/>
      <c r="V107" s="170"/>
    </row>
    <row r="108" spans="1:22" ht="14.5">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ht="14.5">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ht="14.5" thickBot="1">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ht="14.5" thickTop="1" thickBot="1">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ht="14.5" thickTop="1" thickBot="1">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ht="14.5" thickTop="1">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ht="14.5">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ht="14.5">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ht="14.5">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ht="14.5" thickBot="1">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ht="14.5" thickTop="1" thickBot="1">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ht="14.5" thickTop="1" thickBot="1">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ht="14.5" thickTop="1">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ht="14.5">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ht="14.5">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ht="14.5">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ht="14.5">
      <c r="A124" s="209"/>
      <c r="B124" s="133"/>
      <c r="C124" s="133"/>
      <c r="D124" s="133"/>
      <c r="F124" s="133"/>
      <c r="H124" s="133"/>
      <c r="J124" s="133"/>
      <c r="L124" s="133"/>
      <c r="N124" s="133"/>
      <c r="P124" s="133"/>
      <c r="Q124" s="133"/>
      <c r="R124" s="133"/>
      <c r="T124" s="133"/>
      <c r="U124" s="133"/>
      <c r="V124" s="133"/>
    </row>
    <row r="125" spans="1:22" ht="14.5" thickBot="1">
      <c r="A125" s="209"/>
      <c r="B125" s="135"/>
      <c r="C125" s="133"/>
      <c r="D125" s="133"/>
      <c r="F125" s="133"/>
      <c r="H125" s="133"/>
      <c r="J125" s="133"/>
      <c r="L125" s="133"/>
      <c r="N125" s="133"/>
      <c r="P125" s="133"/>
      <c r="Q125" s="135"/>
      <c r="R125" s="133"/>
      <c r="T125" s="133"/>
      <c r="U125" s="133"/>
      <c r="V125" s="133"/>
    </row>
    <row r="126" spans="1:22" ht="14.5" thickTop="1" thickBot="1">
      <c r="A126" s="209"/>
      <c r="B126" s="140"/>
      <c r="C126" s="133"/>
      <c r="D126" s="140"/>
      <c r="F126" s="140"/>
      <c r="H126" s="140"/>
      <c r="J126" s="140"/>
      <c r="L126" s="140"/>
      <c r="N126" s="140"/>
      <c r="P126" s="140"/>
      <c r="Q126" s="133"/>
      <c r="R126" s="140"/>
      <c r="T126" s="140"/>
      <c r="U126" s="133"/>
      <c r="V126" s="140"/>
    </row>
    <row r="127" spans="1:22" ht="14.5" thickTop="1" thickBot="1">
      <c r="A127" s="209"/>
      <c r="B127" s="141"/>
      <c r="C127" s="133"/>
      <c r="D127" s="141"/>
      <c r="F127" s="141"/>
      <c r="H127" s="141"/>
      <c r="J127" s="141"/>
      <c r="L127" s="141"/>
      <c r="N127" s="141"/>
      <c r="P127" s="141"/>
      <c r="Q127" s="133"/>
      <c r="R127" s="141"/>
      <c r="T127" s="141"/>
      <c r="U127" s="133"/>
      <c r="V127" s="141"/>
    </row>
    <row r="128" spans="1:22" ht="14.5" thickTop="1">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ht="14.5">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ht="14.5">
      <c r="A130" s="209"/>
      <c r="B130" s="148"/>
      <c r="C130" s="133"/>
      <c r="D130" s="148"/>
      <c r="F130" s="201" t="s">
        <v>183</v>
      </c>
      <c r="H130" s="148"/>
      <c r="J130" s="148"/>
      <c r="L130" s="148"/>
      <c r="N130" s="148"/>
      <c r="P130" s="201" t="s">
        <v>183</v>
      </c>
      <c r="Q130" s="133"/>
      <c r="R130" s="148"/>
      <c r="T130" s="148"/>
      <c r="U130" s="133"/>
      <c r="V130" s="148"/>
    </row>
    <row r="131" spans="1:22" ht="14.5">
      <c r="A131" s="209"/>
      <c r="B131" s="148"/>
      <c r="C131" s="133"/>
      <c r="D131" s="148"/>
      <c r="F131" s="148"/>
      <c r="H131" s="148"/>
      <c r="J131" s="148"/>
      <c r="L131" s="148"/>
      <c r="N131" s="148"/>
      <c r="P131" s="148"/>
      <c r="Q131" s="133"/>
      <c r="R131" s="148"/>
      <c r="T131" s="148"/>
      <c r="U131" s="133"/>
      <c r="V131" s="148"/>
    </row>
    <row r="132" spans="1:22" ht="14.5">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ht="14.5">
      <c r="A133" s="209"/>
      <c r="B133" s="133"/>
      <c r="C133" s="133"/>
      <c r="D133" s="133"/>
      <c r="F133" s="133"/>
      <c r="H133" s="133"/>
      <c r="J133" s="133"/>
      <c r="L133" s="133"/>
      <c r="N133" s="133"/>
      <c r="P133" s="133"/>
      <c r="Q133" s="133"/>
      <c r="R133" s="133"/>
      <c r="T133" s="133"/>
      <c r="U133" s="133"/>
      <c r="V133" s="133"/>
    </row>
    <row r="134" spans="1:22" ht="14.5" thickBot="1">
      <c r="A134" s="209"/>
      <c r="B134" s="135"/>
      <c r="C134" s="133"/>
      <c r="D134" s="133"/>
      <c r="F134" s="133"/>
      <c r="H134" s="133"/>
      <c r="J134" s="133"/>
      <c r="L134" s="133"/>
      <c r="N134" s="133"/>
      <c r="P134" s="133"/>
      <c r="Q134" s="135"/>
      <c r="R134" s="133"/>
      <c r="T134" s="133"/>
      <c r="U134" s="133"/>
      <c r="V134" s="133"/>
    </row>
    <row r="135" spans="1:22" ht="14.5" thickTop="1" thickBot="1">
      <c r="A135" s="209"/>
      <c r="B135" s="140"/>
      <c r="C135" s="133"/>
      <c r="D135" s="140"/>
      <c r="F135" s="140"/>
      <c r="H135" s="140"/>
      <c r="J135" s="140"/>
      <c r="L135" s="140"/>
      <c r="N135" s="140"/>
      <c r="P135" s="140"/>
      <c r="Q135" s="133"/>
      <c r="R135" s="140"/>
      <c r="T135" s="140"/>
      <c r="U135" s="133"/>
      <c r="V135" s="140"/>
    </row>
    <row r="136" spans="1:22" ht="14.5" thickTop="1" thickBot="1">
      <c r="A136" s="209"/>
      <c r="B136" s="141"/>
      <c r="C136" s="133"/>
      <c r="D136" s="141"/>
      <c r="F136" s="141"/>
      <c r="H136" s="141"/>
      <c r="J136" s="141"/>
      <c r="L136" s="141"/>
      <c r="N136" s="141"/>
      <c r="P136" s="141"/>
      <c r="Q136" s="133"/>
      <c r="R136" s="141"/>
      <c r="T136" s="141"/>
      <c r="U136" s="133"/>
      <c r="V136" s="141"/>
    </row>
    <row r="137" spans="1:22" ht="14.5" thickTop="1">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ht="14.5">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ht="14.5">
      <c r="A139" s="209"/>
      <c r="B139" s="148"/>
      <c r="C139" s="133"/>
      <c r="D139" s="148"/>
      <c r="F139" s="148"/>
      <c r="H139" s="148"/>
      <c r="J139" s="148"/>
      <c r="L139" s="148"/>
      <c r="N139" s="148"/>
      <c r="P139" s="148"/>
      <c r="Q139" s="133"/>
      <c r="R139" s="148"/>
      <c r="T139" s="148"/>
      <c r="U139" s="133"/>
      <c r="V139" s="148"/>
    </row>
    <row r="140" spans="1:22" ht="14.5">
      <c r="A140" s="209"/>
      <c r="B140" s="148"/>
      <c r="C140" s="133"/>
      <c r="D140" s="148"/>
      <c r="F140" s="148"/>
      <c r="H140" s="148"/>
      <c r="J140" s="148"/>
      <c r="L140" s="148"/>
      <c r="N140" s="148"/>
      <c r="P140" s="148"/>
      <c r="Q140" s="133"/>
      <c r="R140" s="148"/>
      <c r="T140" s="148"/>
      <c r="U140" s="133"/>
      <c r="V140" s="148"/>
    </row>
    <row r="141" spans="1:22" ht="14.5">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ht="14.5">
      <c r="A142" s="209"/>
      <c r="B142" s="133"/>
      <c r="C142" s="133"/>
      <c r="D142" s="133"/>
      <c r="F142" s="133"/>
      <c r="H142" s="133"/>
      <c r="J142" s="133"/>
      <c r="L142" s="133"/>
      <c r="N142" s="133"/>
      <c r="P142" s="133"/>
      <c r="Q142" s="133"/>
      <c r="R142" s="133"/>
      <c r="T142" s="133"/>
      <c r="U142" s="133"/>
      <c r="V142" s="133"/>
    </row>
    <row r="143" spans="1:22" ht="14.5" thickBot="1">
      <c r="A143" s="209"/>
      <c r="B143" s="135"/>
      <c r="C143" s="133"/>
      <c r="D143" s="133"/>
      <c r="F143" s="133"/>
      <c r="H143" s="133"/>
      <c r="J143" s="133"/>
      <c r="L143" s="133"/>
      <c r="N143" s="133"/>
      <c r="P143" s="133"/>
      <c r="Q143" s="135"/>
      <c r="R143" s="133"/>
      <c r="T143" s="133"/>
      <c r="U143" s="133"/>
      <c r="V143" s="133"/>
    </row>
    <row r="144" spans="1:22" ht="14.5" thickTop="1" thickBot="1">
      <c r="A144" s="209"/>
      <c r="B144" s="140"/>
      <c r="C144" s="133"/>
      <c r="D144" s="140"/>
      <c r="F144" s="140"/>
      <c r="H144" s="140"/>
      <c r="J144" s="140"/>
      <c r="L144" s="140"/>
      <c r="N144" s="140"/>
      <c r="P144" s="140"/>
      <c r="Q144" s="133"/>
      <c r="R144" s="140"/>
      <c r="T144" s="140"/>
      <c r="U144" s="133"/>
      <c r="V144" s="140"/>
    </row>
    <row r="145" spans="1:22" ht="14.5" thickTop="1" thickBot="1">
      <c r="A145" s="209"/>
      <c r="B145" s="141"/>
      <c r="C145" s="133"/>
      <c r="D145" s="141"/>
      <c r="F145" s="141"/>
      <c r="H145" s="141"/>
      <c r="J145" s="141"/>
      <c r="L145" s="141"/>
      <c r="N145" s="141"/>
      <c r="P145" s="141"/>
      <c r="Q145" s="133"/>
      <c r="R145" s="141"/>
      <c r="T145" s="141"/>
      <c r="U145" s="133"/>
      <c r="V145" s="141"/>
    </row>
    <row r="146" spans="1:22" ht="14.5" thickTop="1">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ht="14.5">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ht="14.5">
      <c r="A148" s="209"/>
      <c r="B148" s="148"/>
      <c r="C148" s="133"/>
      <c r="D148" s="201" t="s">
        <v>183</v>
      </c>
      <c r="F148" s="201" t="s">
        <v>183</v>
      </c>
      <c r="H148" s="148"/>
      <c r="J148" s="148"/>
      <c r="L148" s="148"/>
      <c r="N148" s="148"/>
      <c r="P148" s="148"/>
      <c r="Q148" s="133"/>
      <c r="R148" s="148"/>
      <c r="T148" s="148"/>
      <c r="U148" s="133"/>
      <c r="V148" s="148"/>
    </row>
    <row r="149" spans="1:22" ht="14.5">
      <c r="A149" s="209"/>
      <c r="B149" s="148"/>
      <c r="C149" s="133"/>
      <c r="D149" s="201"/>
      <c r="F149" s="201"/>
      <c r="H149" s="148"/>
      <c r="J149" s="148"/>
      <c r="L149" s="148"/>
      <c r="N149" s="148"/>
      <c r="P149" s="148"/>
      <c r="Q149" s="133"/>
      <c r="R149" s="148"/>
      <c r="T149" s="148"/>
      <c r="U149" s="133"/>
      <c r="V149" s="148"/>
    </row>
    <row r="150" spans="1:22" ht="14.5">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ht="14.5">
      <c r="A151" s="209"/>
      <c r="B151" s="133"/>
      <c r="C151" s="133"/>
      <c r="D151" s="133"/>
      <c r="F151" s="133"/>
      <c r="H151" s="133"/>
      <c r="J151" s="133"/>
      <c r="L151" s="133"/>
      <c r="N151" s="133"/>
      <c r="P151" s="133"/>
      <c r="Q151" s="133"/>
      <c r="R151" s="133"/>
      <c r="T151" s="133"/>
      <c r="U151" s="133"/>
      <c r="V151" s="133"/>
    </row>
    <row r="152" spans="1:22" ht="14.5" thickBot="1">
      <c r="A152" s="209"/>
      <c r="B152" s="135"/>
      <c r="C152" s="133"/>
      <c r="D152" s="133"/>
      <c r="F152" s="133"/>
      <c r="H152" s="133"/>
      <c r="J152" s="133"/>
      <c r="L152" s="133"/>
      <c r="N152" s="133"/>
      <c r="P152" s="133"/>
      <c r="Q152" s="135"/>
      <c r="R152" s="133"/>
      <c r="T152" s="133"/>
      <c r="U152" s="133"/>
      <c r="V152" s="133"/>
    </row>
    <row r="153" spans="1:22" ht="14.5" thickTop="1" thickBot="1">
      <c r="A153" s="209"/>
      <c r="B153" s="140"/>
      <c r="C153" s="133"/>
      <c r="D153" s="140"/>
      <c r="F153" s="140"/>
      <c r="H153" s="140"/>
      <c r="J153" s="140"/>
      <c r="L153" s="140"/>
      <c r="N153" s="140"/>
      <c r="P153" s="140"/>
      <c r="Q153" s="133"/>
      <c r="R153" s="140"/>
      <c r="T153" s="140"/>
      <c r="U153" s="133"/>
      <c r="V153" s="140"/>
    </row>
    <row r="154" spans="1:22" ht="14.5" thickTop="1" thickBot="1">
      <c r="A154" s="209"/>
      <c r="B154" s="141"/>
      <c r="C154" s="133"/>
      <c r="D154" s="141"/>
      <c r="F154" s="141"/>
      <c r="H154" s="141"/>
      <c r="J154" s="141"/>
      <c r="L154" s="141"/>
      <c r="N154" s="141"/>
      <c r="P154" s="141"/>
      <c r="Q154" s="133"/>
      <c r="R154" s="141"/>
      <c r="T154" s="141"/>
      <c r="U154" s="133"/>
      <c r="V154" s="141"/>
    </row>
    <row r="155" spans="1:22" ht="14.5" thickTop="1">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ht="14.5">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ht="14.5">
      <c r="A157" s="209"/>
      <c r="B157" s="148"/>
      <c r="C157" s="133"/>
      <c r="D157" s="201" t="s">
        <v>183</v>
      </c>
      <c r="F157" s="201" t="s">
        <v>183</v>
      </c>
      <c r="H157" s="148"/>
      <c r="J157" s="148"/>
      <c r="L157" s="148"/>
      <c r="N157" s="148"/>
      <c r="P157" s="148"/>
      <c r="Q157" s="133"/>
      <c r="R157" s="148"/>
      <c r="T157" s="148"/>
      <c r="U157" s="133"/>
      <c r="V157" s="201" t="s">
        <v>417</v>
      </c>
    </row>
    <row r="158" spans="1:22" ht="14.5">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ht="14.5">
      <c r="A159" s="209"/>
      <c r="B159" s="133"/>
      <c r="C159" s="133"/>
      <c r="D159" s="133"/>
      <c r="F159" s="133"/>
      <c r="H159" s="133"/>
      <c r="J159" s="133"/>
      <c r="L159" s="133"/>
      <c r="N159" s="133"/>
      <c r="P159" s="133"/>
      <c r="Q159" s="133"/>
      <c r="R159" s="133"/>
      <c r="T159" s="133"/>
      <c r="U159" s="133"/>
      <c r="V159" s="133"/>
    </row>
    <row r="160" spans="1:22" ht="14.5" thickBot="1">
      <c r="A160" s="209"/>
      <c r="B160" s="135"/>
      <c r="C160" s="133"/>
      <c r="D160" s="133"/>
      <c r="F160" s="133"/>
      <c r="H160" s="133"/>
      <c r="J160" s="133"/>
      <c r="L160" s="133"/>
      <c r="N160" s="133"/>
      <c r="P160" s="133"/>
      <c r="Q160" s="135"/>
      <c r="R160" s="133"/>
      <c r="T160" s="133"/>
      <c r="U160" s="133"/>
      <c r="V160" s="133"/>
    </row>
    <row r="161" spans="1:22" ht="14.5" thickTop="1" thickBot="1">
      <c r="A161" s="209"/>
      <c r="B161" s="140"/>
      <c r="C161" s="133"/>
      <c r="D161" s="140"/>
      <c r="F161" s="140"/>
      <c r="H161" s="140"/>
      <c r="J161" s="140"/>
      <c r="L161" s="140"/>
      <c r="N161" s="140"/>
      <c r="P161" s="140"/>
      <c r="Q161" s="133"/>
      <c r="R161" s="140"/>
      <c r="T161" s="140"/>
      <c r="U161" s="133"/>
      <c r="V161" s="140"/>
    </row>
    <row r="162" spans="1:22" ht="14.5" thickTop="1" thickBot="1">
      <c r="A162" s="209"/>
      <c r="B162" s="141"/>
      <c r="C162" s="133"/>
      <c r="D162" s="141"/>
      <c r="F162" s="141"/>
      <c r="H162" s="141"/>
      <c r="J162" s="141"/>
      <c r="L162" s="141"/>
      <c r="N162" s="141"/>
      <c r="P162" s="141"/>
      <c r="Q162" s="133"/>
      <c r="R162" s="141"/>
      <c r="T162" s="141"/>
      <c r="U162" s="133"/>
      <c r="V162" s="141"/>
    </row>
    <row r="163" spans="1:22" ht="14.5" thickTop="1">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ht="14.5">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ht="14.5">
      <c r="A165" s="209"/>
      <c r="B165" s="148"/>
      <c r="C165" s="133"/>
      <c r="D165" s="201"/>
      <c r="F165" s="201"/>
      <c r="H165" s="201" t="s">
        <v>429</v>
      </c>
      <c r="J165" s="201" t="s">
        <v>429</v>
      </c>
      <c r="L165" s="148"/>
      <c r="N165" s="148"/>
      <c r="P165" s="148"/>
      <c r="Q165" s="133"/>
      <c r="R165" s="148"/>
      <c r="T165" s="201" t="s">
        <v>417</v>
      </c>
      <c r="U165" s="133"/>
      <c r="V165" s="148"/>
    </row>
    <row r="166" spans="1:22" ht="14.5">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ht="14.5">
      <c r="A167" s="209"/>
      <c r="B167" s="133"/>
      <c r="C167" s="133"/>
      <c r="D167" s="133"/>
      <c r="F167" s="133"/>
      <c r="H167" s="133"/>
      <c r="J167" s="133"/>
      <c r="L167" s="133"/>
      <c r="N167" s="133"/>
      <c r="P167" s="133"/>
      <c r="Q167" s="133"/>
      <c r="R167" s="133"/>
      <c r="T167" s="133"/>
      <c r="U167" s="133"/>
      <c r="V167" s="133"/>
    </row>
    <row r="168" spans="1:22" ht="14.5" thickBot="1">
      <c r="A168" s="209"/>
      <c r="B168" s="135"/>
      <c r="C168" s="133"/>
      <c r="D168" s="133"/>
      <c r="F168" s="133"/>
      <c r="H168" s="133"/>
      <c r="J168" s="133"/>
      <c r="L168" s="133"/>
      <c r="N168" s="133"/>
      <c r="P168" s="133"/>
      <c r="Q168" s="135"/>
      <c r="R168" s="133"/>
      <c r="T168" s="133"/>
      <c r="U168" s="133"/>
      <c r="V168" s="133"/>
    </row>
    <row r="169" spans="1:22" ht="14.5" thickTop="1" thickBot="1">
      <c r="A169" s="209"/>
      <c r="B169" s="140"/>
      <c r="C169" s="133"/>
      <c r="D169" s="140"/>
      <c r="F169" s="140"/>
      <c r="H169" s="140"/>
      <c r="J169" s="140"/>
      <c r="L169" s="140"/>
      <c r="N169" s="140"/>
      <c r="P169" s="140"/>
      <c r="Q169" s="133"/>
      <c r="R169" s="140"/>
      <c r="T169" s="140"/>
      <c r="U169" s="133"/>
      <c r="V169" s="140"/>
    </row>
    <row r="170" spans="1:22" ht="14.5" thickTop="1" thickBot="1">
      <c r="A170" s="209"/>
      <c r="B170" s="141"/>
      <c r="C170" s="133"/>
      <c r="D170" s="141"/>
      <c r="F170" s="141"/>
      <c r="H170" s="141"/>
      <c r="J170" s="141"/>
      <c r="L170" s="141"/>
      <c r="N170" s="141"/>
      <c r="P170" s="141"/>
      <c r="Q170" s="133"/>
      <c r="R170" s="141"/>
      <c r="T170" s="141"/>
      <c r="U170" s="133"/>
      <c r="V170" s="141"/>
    </row>
    <row r="171" spans="1:22" ht="14.5" thickTop="1">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ht="14.5">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ht="14.5">
      <c r="A173" s="209"/>
      <c r="B173" s="148"/>
      <c r="C173" s="133"/>
      <c r="D173" s="201" t="s">
        <v>329</v>
      </c>
      <c r="F173" s="201" t="s">
        <v>183</v>
      </c>
      <c r="H173" s="148"/>
      <c r="J173" s="148"/>
      <c r="L173" s="148"/>
      <c r="N173" s="148"/>
      <c r="P173" s="148"/>
      <c r="Q173" s="133"/>
      <c r="R173" s="148"/>
      <c r="T173" s="148"/>
      <c r="U173" s="133"/>
      <c r="V173" s="148"/>
    </row>
    <row r="174" spans="1:22" ht="14.5">
      <c r="A174" s="209"/>
      <c r="B174" s="161">
        <f>V166+1</f>
        <v>197</v>
      </c>
      <c r="C174" s="133"/>
      <c r="D174" s="161"/>
      <c r="F174" s="161"/>
      <c r="H174" s="161"/>
      <c r="J174" s="161"/>
      <c r="L174" s="161"/>
      <c r="N174" s="161"/>
      <c r="P174" s="161"/>
      <c r="Q174" s="155"/>
      <c r="R174" s="161"/>
      <c r="T174" s="161"/>
      <c r="U174" s="133"/>
      <c r="V174" s="161"/>
    </row>
    <row r="175" spans="1:22" ht="14.5">
      <c r="A175" s="209"/>
      <c r="B175" s="133"/>
      <c r="C175" s="133"/>
      <c r="D175" s="133"/>
      <c r="F175" s="133"/>
      <c r="H175" s="133"/>
      <c r="J175" s="133"/>
      <c r="L175" s="133"/>
      <c r="N175" s="133"/>
      <c r="P175" s="133"/>
      <c r="Q175" s="133"/>
      <c r="R175" s="133"/>
      <c r="T175" s="133"/>
      <c r="U175" s="133"/>
      <c r="V175" s="133"/>
    </row>
    <row r="176" spans="1:22" ht="14.5" thickBot="1">
      <c r="A176" s="209"/>
      <c r="B176" s="135"/>
      <c r="C176" s="133"/>
      <c r="D176" s="133"/>
      <c r="F176" s="133"/>
      <c r="H176" s="133"/>
      <c r="J176" s="133"/>
      <c r="L176" s="133"/>
      <c r="N176" s="133"/>
      <c r="P176" s="133"/>
      <c r="Q176" s="135"/>
      <c r="R176" s="133"/>
      <c r="T176" s="133"/>
      <c r="U176" s="133"/>
      <c r="V176" s="133"/>
    </row>
    <row r="177" spans="1:22" ht="14.5" thickTop="1" thickBot="1">
      <c r="A177" s="209"/>
      <c r="B177" s="140"/>
      <c r="C177" s="133"/>
      <c r="D177" s="290"/>
      <c r="F177" s="290"/>
      <c r="H177" s="290"/>
      <c r="J177" s="290"/>
      <c r="L177" s="290"/>
      <c r="N177" s="290"/>
      <c r="P177" s="290"/>
      <c r="Q177" s="133"/>
      <c r="R177" s="290"/>
      <c r="T177" s="290"/>
      <c r="U177" s="133"/>
      <c r="V177" s="290"/>
    </row>
    <row r="178" spans="1:22" ht="14.5" thickTop="1" thickBot="1">
      <c r="A178" s="209"/>
      <c r="B178" s="141"/>
      <c r="C178" s="133"/>
      <c r="D178" s="133"/>
      <c r="F178" s="133"/>
      <c r="H178" s="133"/>
      <c r="J178" s="133"/>
      <c r="L178" s="133"/>
      <c r="N178" s="133"/>
      <c r="P178" s="133"/>
      <c r="Q178" s="133"/>
      <c r="R178" s="133"/>
      <c r="T178" s="133"/>
      <c r="U178" s="133"/>
      <c r="V178" s="133"/>
    </row>
    <row r="179" spans="1:22" ht="14.5" thickTop="1">
      <c r="A179" s="209"/>
      <c r="B179" s="360" t="s">
        <v>441</v>
      </c>
      <c r="C179" s="191"/>
      <c r="D179" s="283"/>
      <c r="F179" s="283"/>
      <c r="H179" s="283"/>
      <c r="J179" s="283"/>
      <c r="L179" s="283"/>
      <c r="N179" s="308"/>
      <c r="P179" s="283"/>
      <c r="Q179" s="133"/>
      <c r="R179" s="283"/>
      <c r="T179" s="283"/>
      <c r="U179" s="133"/>
      <c r="V179" s="283"/>
    </row>
    <row r="180" spans="1:22" ht="14.5">
      <c r="A180" s="209"/>
      <c r="B180" s="148" t="s">
        <v>89</v>
      </c>
      <c r="C180" s="133"/>
      <c r="D180" s="148"/>
      <c r="F180" s="148"/>
      <c r="H180" s="148"/>
      <c r="J180" s="148"/>
      <c r="L180" s="148"/>
      <c r="N180" s="148"/>
      <c r="P180" s="148"/>
      <c r="Q180" s="133"/>
      <c r="R180" s="148"/>
      <c r="T180" s="148"/>
      <c r="U180" s="133"/>
      <c r="V180" s="148"/>
    </row>
    <row r="181" spans="1:22" ht="14.5">
      <c r="A181" s="209"/>
      <c r="B181" s="148"/>
      <c r="C181" s="133"/>
      <c r="D181" s="201"/>
      <c r="F181" s="201"/>
      <c r="H181" s="148"/>
      <c r="J181" s="148"/>
      <c r="L181" s="148"/>
      <c r="N181" s="148"/>
      <c r="P181" s="148"/>
      <c r="Q181" s="133"/>
      <c r="R181" s="148"/>
      <c r="T181" s="148"/>
      <c r="U181" s="133"/>
      <c r="V181" s="148"/>
    </row>
    <row r="182" spans="1:22" ht="14.5">
      <c r="A182" s="209"/>
      <c r="B182" s="148"/>
      <c r="C182" s="133"/>
      <c r="D182" s="201"/>
      <c r="F182" s="201"/>
      <c r="H182" s="148"/>
      <c r="J182" s="148"/>
      <c r="L182" s="148"/>
      <c r="N182" s="148"/>
      <c r="P182" s="148"/>
      <c r="Q182" s="133"/>
      <c r="R182" s="148"/>
      <c r="T182" s="148"/>
      <c r="U182" s="133"/>
      <c r="V182" s="148"/>
    </row>
    <row r="183" spans="1:22" ht="14.5">
      <c r="A183" s="209"/>
      <c r="B183" s="148"/>
      <c r="C183" s="133"/>
      <c r="D183" s="148"/>
      <c r="F183" s="148"/>
      <c r="H183" s="148"/>
      <c r="J183" s="148"/>
      <c r="L183" s="148"/>
      <c r="N183" s="148"/>
      <c r="P183" s="148"/>
      <c r="Q183" s="133"/>
      <c r="R183" s="148"/>
      <c r="T183" s="148"/>
      <c r="U183" s="133"/>
      <c r="V183" s="148"/>
    </row>
    <row r="184" spans="1:22" ht="14.5">
      <c r="A184" s="209"/>
      <c r="B184" s="148"/>
      <c r="C184" s="133"/>
      <c r="D184" s="148"/>
      <c r="F184" s="148"/>
      <c r="H184" s="148"/>
      <c r="J184" s="148"/>
      <c r="L184" s="148"/>
      <c r="N184" s="148"/>
      <c r="P184" s="148"/>
      <c r="Q184" s="133"/>
      <c r="R184" s="148"/>
      <c r="T184" s="148"/>
      <c r="U184" s="133"/>
      <c r="V184" s="148"/>
    </row>
    <row r="185" spans="1:22" ht="14.5">
      <c r="A185" s="209"/>
      <c r="B185" s="148"/>
      <c r="C185" s="133"/>
      <c r="D185" s="148"/>
      <c r="F185" s="148"/>
      <c r="H185" s="148"/>
      <c r="J185" s="148"/>
      <c r="L185" s="148"/>
      <c r="N185" s="148"/>
      <c r="P185" s="148"/>
      <c r="Q185" s="133"/>
      <c r="R185" s="148"/>
      <c r="T185" s="148"/>
      <c r="U185" s="133"/>
      <c r="V185" s="148"/>
    </row>
    <row r="186" spans="1:22" ht="14.5">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ht="14.5">
      <c r="A187" s="209"/>
      <c r="B187" s="133"/>
      <c r="C187" s="133"/>
      <c r="D187" s="133"/>
      <c r="E187" s="205" t="s">
        <v>442</v>
      </c>
      <c r="F187" s="206"/>
      <c r="G187" s="206"/>
      <c r="H187" s="206"/>
      <c r="I187" s="206"/>
      <c r="J187" s="206"/>
      <c r="K187" s="206"/>
      <c r="L187" s="228"/>
      <c r="M187" s="206"/>
      <c r="N187" s="1320"/>
      <c r="O187" s="133"/>
      <c r="P187" s="133"/>
      <c r="Q187" s="133"/>
      <c r="R187" s="133"/>
      <c r="S187" s="133"/>
      <c r="T187" s="133"/>
      <c r="U187" s="133"/>
      <c r="V187" s="265"/>
    </row>
    <row r="188" spans="1:22" ht="14.5">
      <c r="A188" s="209"/>
      <c r="B188" s="133"/>
      <c r="C188" s="133"/>
      <c r="D188" s="133"/>
      <c r="E188" s="205" t="s">
        <v>443</v>
      </c>
      <c r="F188" s="206"/>
      <c r="G188" s="206"/>
      <c r="H188" s="206"/>
      <c r="I188" s="206"/>
      <c r="J188" s="206"/>
      <c r="K188" s="206"/>
      <c r="L188" s="206"/>
      <c r="M188" s="206"/>
      <c r="N188" s="1321"/>
      <c r="O188" s="133"/>
      <c r="P188" s="229"/>
      <c r="Q188" s="133"/>
      <c r="R188" s="133"/>
      <c r="S188" s="133"/>
      <c r="T188" s="133"/>
      <c r="U188" s="133"/>
      <c r="V188" s="265"/>
    </row>
    <row r="189" spans="1:22" ht="14.5">
      <c r="A189" s="209"/>
      <c r="B189" s="133"/>
      <c r="C189" s="133"/>
      <c r="D189" s="133"/>
      <c r="E189" s="205" t="s">
        <v>444</v>
      </c>
      <c r="F189" s="206"/>
      <c r="G189" s="206"/>
      <c r="H189" s="206"/>
      <c r="I189" s="206"/>
      <c r="J189" s="206"/>
      <c r="K189" s="206"/>
      <c r="L189" s="206"/>
      <c r="M189" s="206"/>
      <c r="N189" s="1322"/>
      <c r="O189" s="133"/>
      <c r="P189" s="133"/>
      <c r="Q189" s="133"/>
      <c r="R189" s="133"/>
      <c r="S189" s="133"/>
      <c r="T189" s="133"/>
      <c r="U189" s="133"/>
      <c r="V189" s="265"/>
    </row>
    <row r="190" spans="1:22" ht="14.5">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ht="14.5">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ht="14.5">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ht="14.5">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ht="14.5">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ht="14.5">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ht="14.5" thickBot="1">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ht="14.5" thickTop="1" thickBot="1">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ht="14.5" thickTop="1" thickBot="1">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ht="14.5" thickTop="1">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ht="14.5">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ht="14.5" thickBot="1">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ht="14.5" thickTop="1" thickBot="1">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ht="14.5" thickTop="1" thickBot="1">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ht="14.5">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ht="14.5">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ht="14.5">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ht="14.5">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ht="14.5">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ht="14.5">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ht="14.5">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ht="14.5" thickBot="1">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ht="14.5">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priority="1" dxfId="272">
      <formula>"F"</formula>
    </cfRule>
    <cfRule type="dataBar" priority="2">
      <dataBar minLength="0" maxLength="100">
        <cfvo type="min"/>
        <cfvo type="max"/>
        <color rgb="FF638EC6"/>
      </dataBar>
      <extLst>
        <ext xmlns:x14="http://schemas.microsoft.com/office/spreadsheetml/2009/9/main" uri="{B025F937-C7B1-47D3-B67F-A62EFF666E3E}">
          <x14:id>{69f5bbf0-9ff9-457d-944f-e11e6aa6b76f}</x14:id>
        </ext>
      </extLst>
    </cfRule>
    <cfRule type="colorScale" priority="3">
      <colorScale>
        <cfvo type="min" val="0"/>
        <cfvo type="percentile" val="50"/>
        <cfvo type="max" val="0"/>
        <color rgb="FFF8696B"/>
        <color rgb="FFFFEB84"/>
        <color rgb="FF63BE7B"/>
      </colorScale>
    </cfRule>
  </conditionalFormatting>
  <pageMargins left="0.7" right="0.7" top="0.75" bottom="0.75" header="0.3" footer="0.3"/>
  <pageSetup fitToHeight="0" orientation="landscape" paperSize="9" scale="64" r:id="rId2"/>
  <rowBreaks count="4" manualBreakCount="4">
    <brk id="42" max="16383" man="1"/>
    <brk id="90" max="16383" man="1"/>
    <brk id="140" max="16383" man="1"/>
    <brk id="185" max="16383" man="1"/>
  </rowBreaks>
  <drawing r:id="rId1"/>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dxf/>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zoomScale="85" zoomScaleNormal="85" workbookViewId="0" topLeftCell="A192">
      <selection pane="topLeft" activeCell="T200" sqref="T200"/>
    </sheetView>
  </sheetViews>
  <sheetFormatPr defaultColWidth="9.18428571428571" defaultRowHeight="12.5"/>
  <cols>
    <col min="1" max="2" width="9.14285714285714" style="133"/>
    <col min="3" max="3" width="7.14285714285714" style="133" customWidth="1"/>
    <col min="4" max="4" width="10.5714285714286" style="133" customWidth="1"/>
    <col min="5" max="21" width="7.14285714285714" style="133" customWidth="1"/>
    <col min="22" max="22" width="9.14285714285714" style="133"/>
    <col min="23" max="23" width="12.5714285714286" style="170" customWidth="1"/>
    <col min="24" max="24" width="9.14285714285714" style="133"/>
    <col min="25" max="25" width="13.8571428571429" style="133" customWidth="1"/>
    <col min="26" max="28" width="9.14285714285714" style="133"/>
    <col min="29" max="29" width="10.1428571428571" style="133" customWidth="1"/>
    <col min="30" max="30" width="9.14285714285714" style="133"/>
    <col min="31" max="31" width="10" style="133" customWidth="1"/>
    <col min="32" max="16384" width="9.14285714285714" style="133"/>
  </cols>
  <sheetData>
    <row r="1" spans="2:27" ht="14" thickBot="1">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2:23" ht="14">
      <c r="B2" s="247"/>
      <c r="C2" s="1306" t="s">
        <v>261</v>
      </c>
      <c r="D2" s="1307"/>
      <c r="E2" s="1307"/>
      <c r="F2" s="1307"/>
      <c r="G2" s="1307"/>
      <c r="H2" s="1307"/>
      <c r="I2" s="1307"/>
      <c r="J2" s="1307"/>
      <c r="K2" s="1307"/>
      <c r="L2" s="1307"/>
      <c r="M2" s="1307"/>
      <c r="N2" s="1307"/>
      <c r="O2" s="1307"/>
      <c r="P2" s="1307"/>
      <c r="Q2" s="1307"/>
      <c r="R2" s="1307"/>
      <c r="S2" s="1307"/>
      <c r="T2" s="1307"/>
      <c r="U2" s="1307"/>
      <c r="V2" s="1308"/>
      <c r="W2" s="264"/>
    </row>
    <row r="3" spans="2:23" ht="14" thickBot="1">
      <c r="B3" s="247"/>
      <c r="C3" s="1329" t="s">
        <v>262</v>
      </c>
      <c r="D3" s="1330"/>
      <c r="E3" s="1330"/>
      <c r="F3" s="1330"/>
      <c r="G3" s="1330"/>
      <c r="H3" s="1330"/>
      <c r="I3" s="1330"/>
      <c r="J3" s="1330"/>
      <c r="K3" s="1330"/>
      <c r="L3" s="1330"/>
      <c r="M3" s="1330"/>
      <c r="N3" s="1330"/>
      <c r="O3" s="1330"/>
      <c r="P3" s="1330"/>
      <c r="Q3" s="1330"/>
      <c r="R3" s="1330"/>
      <c r="S3" s="1330"/>
      <c r="T3" s="1330"/>
      <c r="U3" s="1330"/>
      <c r="V3" s="1331"/>
      <c r="W3" s="264"/>
    </row>
    <row r="4" spans="2:23" ht="14">
      <c r="B4" s="247"/>
      <c r="C4" s="127"/>
      <c r="D4" s="127"/>
      <c r="E4" s="127"/>
      <c r="F4" s="127"/>
      <c r="G4" s="127"/>
      <c r="H4" s="127"/>
      <c r="I4" s="127"/>
      <c r="J4" s="127"/>
      <c r="K4" s="127"/>
      <c r="L4" s="127"/>
      <c r="M4" s="127"/>
      <c r="N4" s="127"/>
      <c r="O4" s="127"/>
      <c r="P4" s="127"/>
      <c r="Q4" s="127"/>
      <c r="R4" s="127"/>
      <c r="S4" s="127"/>
      <c r="T4" s="127"/>
      <c r="U4" s="127"/>
      <c r="V4" s="127"/>
      <c r="W4" s="264"/>
    </row>
    <row r="5" spans="2:23" ht="14">
      <c r="B5" s="247"/>
      <c r="C5" s="1324" t="s">
        <v>263</v>
      </c>
      <c r="D5" s="1324"/>
      <c r="E5" s="127"/>
      <c r="F5" s="1325" t="s">
        <v>264</v>
      </c>
      <c r="G5" s="1326"/>
      <c r="H5" s="1319" t="s">
        <v>265</v>
      </c>
      <c r="I5" s="1312" t="s">
        <v>266</v>
      </c>
      <c r="J5" s="1312" t="s">
        <v>267</v>
      </c>
      <c r="K5" s="1312"/>
      <c r="L5" s="1312"/>
      <c r="M5" s="128" t="s">
        <v>268</v>
      </c>
      <c r="N5" s="1313" t="s">
        <v>269</v>
      </c>
      <c r="O5" s="1314"/>
      <c r="P5" s="1315"/>
      <c r="Q5" s="1312" t="s">
        <v>270</v>
      </c>
      <c r="R5" s="1312"/>
      <c r="S5" s="1312"/>
      <c r="T5" s="1316"/>
      <c r="U5" s="1316"/>
      <c r="V5" s="1316"/>
      <c r="W5" s="264"/>
    </row>
    <row r="6" spans="2:23" ht="14">
      <c r="B6" s="247"/>
      <c r="C6" s="1324"/>
      <c r="D6" s="1324"/>
      <c r="E6" s="127"/>
      <c r="F6" s="1327"/>
      <c r="G6" s="1328"/>
      <c r="H6" s="1319"/>
      <c r="I6" s="1312"/>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2:30" ht="25" customHeight="1">
      <c r="B7" s="247"/>
      <c r="C7" s="127"/>
      <c r="D7" s="127"/>
      <c r="E7" s="127"/>
      <c r="F7" s="1317"/>
      <c r="G7" s="1318"/>
      <c r="H7" s="130">
        <v>495</v>
      </c>
      <c r="I7" s="131">
        <v>187.175</v>
      </c>
      <c r="J7" s="130">
        <v>9</v>
      </c>
      <c r="K7" s="130">
        <v>5</v>
      </c>
      <c r="L7" s="130">
        <f>H7-J7-K7</f>
        <v>481</v>
      </c>
      <c r="M7" s="130">
        <v>3</v>
      </c>
      <c r="N7" s="130"/>
      <c r="O7" s="130"/>
      <c r="P7" s="130">
        <f>H7-N7</f>
        <v>495</v>
      </c>
      <c r="Q7" s="130"/>
      <c r="R7" s="130"/>
      <c r="S7" s="168">
        <f>I7-Q7</f>
        <v>187.175</v>
      </c>
      <c r="T7" s="165"/>
      <c r="U7" s="165"/>
      <c r="V7" s="169"/>
      <c r="W7" s="264"/>
      <c r="AD7" s="211"/>
    </row>
    <row r="8" spans="2:23" ht="14">
      <c r="B8" s="247"/>
      <c r="C8" s="127"/>
      <c r="D8" s="127"/>
      <c r="E8" s="127"/>
      <c r="F8" s="127"/>
      <c r="G8" s="127"/>
      <c r="H8" s="127"/>
      <c r="I8" s="127" t="s">
        <v>477</v>
      </c>
      <c r="J8" s="127"/>
      <c r="K8" s="127"/>
      <c r="L8" s="127"/>
      <c r="M8" s="127"/>
      <c r="N8" s="127"/>
      <c r="O8" s="127"/>
      <c r="P8" s="127"/>
      <c r="Q8" s="127"/>
      <c r="R8" s="127"/>
      <c r="S8" s="127"/>
      <c r="T8" s="127"/>
      <c r="U8" s="127"/>
      <c r="V8" s="127"/>
      <c r="W8" s="264"/>
    </row>
    <row r="9" spans="2:23"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2:23" ht="13">
      <c r="B10" s="209"/>
      <c r="L10" s="252"/>
      <c r="T10" s="252"/>
      <c r="V10" s="252"/>
      <c r="W10" s="236"/>
    </row>
    <row r="11" spans="2:31" ht="12.5" thickBot="1">
      <c r="B11" s="209"/>
      <c r="D11" s="135">
        <v>97.40</v>
      </c>
      <c r="E11" s="135"/>
      <c r="F11" s="135">
        <v>139.42</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28" ht="12.5" thickTop="1" thickBot="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2:28" ht="12.5" thickTop="1" thickBot="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2:28" ht="13" thickTop="1">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2:23"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2:23" ht="12.5">
      <c r="B16" s="209"/>
      <c r="W16" s="236"/>
    </row>
    <row r="17" spans="2:23" ht="12.5">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2:23" ht="12.5">
      <c r="B18" s="209"/>
      <c r="W18" s="236"/>
    </row>
    <row r="19" spans="2:31" ht="12.5" thickBot="1">
      <c r="B19" s="209"/>
      <c r="C19" s="135"/>
      <c r="D19" s="135">
        <v>428.12</v>
      </c>
      <c r="F19" s="135">
        <v>249.58</v>
      </c>
      <c r="H19" s="135">
        <v>454.54</v>
      </c>
      <c r="J19" s="135">
        <v>377.83</v>
      </c>
      <c r="L19" s="135">
        <v>447.64</v>
      </c>
      <c r="N19" s="135">
        <v>396.44</v>
      </c>
      <c r="P19" s="135">
        <v>445.93</v>
      </c>
      <c r="R19" s="135">
        <v>156.98</v>
      </c>
      <c r="T19" s="135">
        <v>409.67</v>
      </c>
      <c r="V19" s="135">
        <v>382.38</v>
      </c>
      <c r="W19" s="265">
        <f>D19+H19+J19+L19+N19+F19+P19+R19+T19+V19</f>
        <v>3749.11</v>
      </c>
      <c r="AE19" s="135">
        <f>SUM(D19:V19)</f>
        <v>3749.11</v>
      </c>
    </row>
    <row r="20" spans="1:28" ht="12.5" thickTop="1" thickBot="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2:28" ht="12.5" thickTop="1" thickBot="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2:28" ht="13" thickTop="1">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2:23"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2:23" ht="12.5">
      <c r="B24" s="209"/>
      <c r="C24" s="149"/>
      <c r="D24" s="149"/>
      <c r="E24" s="149"/>
      <c r="F24" s="149"/>
      <c r="G24" s="149"/>
      <c r="H24" s="149"/>
      <c r="I24" s="149"/>
      <c r="J24" s="149"/>
      <c r="K24" s="149"/>
      <c r="L24" s="149"/>
      <c r="M24" s="149"/>
      <c r="N24" s="149"/>
      <c r="O24" s="149"/>
      <c r="P24" s="149"/>
      <c r="Q24" s="149"/>
      <c r="R24" s="149"/>
      <c r="S24" s="149"/>
      <c r="T24" s="149"/>
      <c r="U24" s="149"/>
      <c r="W24" s="236"/>
    </row>
    <row r="25" spans="2:31" ht="12.5">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2:23" ht="13">
      <c r="B26" s="209"/>
      <c r="C26" s="149"/>
      <c r="D26" s="149"/>
      <c r="E26" s="149"/>
      <c r="F26" s="149"/>
      <c r="G26" s="149"/>
      <c r="H26" s="149"/>
      <c r="I26" s="149"/>
      <c r="J26" s="149"/>
      <c r="K26" s="149"/>
      <c r="L26" s="260"/>
      <c r="M26" s="149"/>
      <c r="N26" s="149"/>
      <c r="O26" s="149"/>
      <c r="P26" s="149"/>
      <c r="Q26" s="149"/>
      <c r="R26" s="149"/>
      <c r="S26" s="149"/>
      <c r="T26" s="149"/>
      <c r="U26" s="149"/>
      <c r="W26" s="236"/>
    </row>
    <row r="27" spans="2:31" ht="12.5" thickBot="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28" ht="12.5" thickTop="1" thickBot="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2:28" ht="12.5" thickTop="1" thickBot="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2:28" ht="13" thickTop="1">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2:23"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2:23" ht="12.5">
      <c r="B32" s="209"/>
      <c r="C32" s="149"/>
      <c r="D32" s="149"/>
      <c r="E32" s="149"/>
      <c r="F32" s="149"/>
      <c r="G32" s="149"/>
      <c r="H32" s="149"/>
      <c r="I32" s="149"/>
      <c r="J32" s="149"/>
      <c r="K32" s="149"/>
      <c r="L32" s="149"/>
      <c r="M32" s="149"/>
      <c r="N32" s="149"/>
      <c r="O32" s="149"/>
      <c r="P32" s="149"/>
      <c r="Q32" s="149"/>
      <c r="R32" s="149"/>
      <c r="S32" s="149"/>
      <c r="T32" s="149"/>
      <c r="U32" s="149"/>
      <c r="W32" s="236"/>
    </row>
    <row r="33" spans="2:23" ht="12.5">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2:23" ht="12.5">
      <c r="B34" s="209"/>
      <c r="C34" s="149"/>
      <c r="D34" s="149"/>
      <c r="E34" s="149"/>
      <c r="F34" s="149"/>
      <c r="G34" s="149"/>
      <c r="H34" s="149"/>
      <c r="I34" s="149"/>
      <c r="J34" s="149"/>
      <c r="K34" s="149"/>
      <c r="L34" s="149"/>
      <c r="M34" s="149"/>
      <c r="N34" s="149"/>
      <c r="O34" s="149"/>
      <c r="P34" s="149"/>
      <c r="Q34" s="149"/>
      <c r="R34" s="149"/>
      <c r="S34" s="149"/>
      <c r="T34" s="149"/>
      <c r="U34" s="149"/>
      <c r="W34" s="236"/>
    </row>
    <row r="35" spans="2:31" ht="12.5" thickBot="1">
      <c r="B35" s="209"/>
      <c r="C35" s="156"/>
      <c r="D35" s="156">
        <v>406.65</v>
      </c>
      <c r="E35" s="156"/>
      <c r="F35" s="156">
        <v>383.31</v>
      </c>
      <c r="G35" s="149"/>
      <c r="H35" s="156">
        <v>402.96</v>
      </c>
      <c r="I35" s="149"/>
      <c r="J35" s="156">
        <v>433.90</v>
      </c>
      <c r="K35" s="149"/>
      <c r="L35" s="156">
        <v>328.55</v>
      </c>
      <c r="M35" s="156"/>
      <c r="N35" s="156">
        <v>331.44</v>
      </c>
      <c r="O35" s="149"/>
      <c r="P35" s="156">
        <v>358.83</v>
      </c>
      <c r="Q35" s="156"/>
      <c r="R35" s="156">
        <v>358.55</v>
      </c>
      <c r="S35" s="156"/>
      <c r="T35" s="156">
        <v>429.37</v>
      </c>
      <c r="U35" s="149"/>
      <c r="V35" s="135">
        <v>354.90</v>
      </c>
      <c r="W35" s="265">
        <f>D35+H35+J35+L35+N35+F35+P35+R35+T35+V35</f>
        <v>3788.46</v>
      </c>
      <c r="AE35" s="135">
        <f>SUM(D35:V35)</f>
        <v>3788.46</v>
      </c>
    </row>
    <row r="36" spans="1:28" ht="12.5" thickTop="1" thickBot="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2:28" ht="12.5" thickTop="1" thickBot="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2:28" ht="13" thickTop="1">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2:23"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2:23" ht="12.5">
      <c r="B40" s="209"/>
      <c r="C40" s="149"/>
      <c r="D40" s="149"/>
      <c r="E40" s="149"/>
      <c r="F40" s="149"/>
      <c r="G40" s="149"/>
      <c r="H40" s="149"/>
      <c r="I40" s="149"/>
      <c r="J40" s="149"/>
      <c r="K40" s="149"/>
      <c r="L40" s="149"/>
      <c r="M40" s="149"/>
      <c r="N40" s="149"/>
      <c r="O40" s="149"/>
      <c r="P40" s="149"/>
      <c r="Q40" s="149"/>
      <c r="R40" s="149"/>
      <c r="S40" s="149"/>
      <c r="T40" s="149"/>
      <c r="U40" s="149"/>
      <c r="W40" s="236"/>
    </row>
    <row r="41" spans="2:23" ht="12.5">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2:23" ht="12.5">
      <c r="B42" s="209"/>
      <c r="C42" s="149"/>
      <c r="D42" s="149"/>
      <c r="E42" s="149"/>
      <c r="F42" s="149"/>
      <c r="G42" s="149"/>
      <c r="H42" s="149"/>
      <c r="I42" s="149"/>
      <c r="J42" s="149"/>
      <c r="K42" s="149"/>
      <c r="L42" s="149"/>
      <c r="M42" s="149"/>
      <c r="N42" s="149"/>
      <c r="O42" s="149"/>
      <c r="P42" s="149"/>
      <c r="Q42" s="149"/>
      <c r="R42" s="149"/>
      <c r="S42" s="149"/>
      <c r="T42" s="149"/>
      <c r="U42" s="149"/>
      <c r="W42" s="236"/>
    </row>
    <row r="43" spans="2:31" ht="12.5" thickBot="1">
      <c r="B43" s="209"/>
      <c r="C43" s="156"/>
      <c r="D43" s="156">
        <v>340.94</v>
      </c>
      <c r="E43" s="156"/>
      <c r="F43" s="156">
        <v>405.66</v>
      </c>
      <c r="G43" s="149"/>
      <c r="H43" s="156">
        <v>409.41</v>
      </c>
      <c r="I43" s="149"/>
      <c r="J43" s="156">
        <v>378.36</v>
      </c>
      <c r="K43" s="149"/>
      <c r="L43" s="156">
        <v>322.47</v>
      </c>
      <c r="M43" s="156"/>
      <c r="N43" s="156">
        <v>386.39</v>
      </c>
      <c r="O43" s="149"/>
      <c r="P43" s="156">
        <v>386.19</v>
      </c>
      <c r="Q43" s="156"/>
      <c r="R43" s="156">
        <v>406.20</v>
      </c>
      <c r="S43" s="156"/>
      <c r="T43" s="156">
        <v>351.15</v>
      </c>
      <c r="U43" s="149"/>
      <c r="V43" s="135">
        <v>380.59</v>
      </c>
      <c r="W43" s="265">
        <f>D43+H43+J43+L43+N43+F43+P43+R43+T43+V43</f>
        <v>3767.36</v>
      </c>
      <c r="AE43" s="135">
        <f>SUM(D43:V43)</f>
        <v>3767.36</v>
      </c>
    </row>
    <row r="44" spans="1:28" ht="12.5" thickTop="1" thickBot="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2:28" ht="12.5" thickTop="1" thickBot="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2:28" ht="13" thickTop="1">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2:23"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2:23" ht="12.5">
      <c r="B48" s="209"/>
      <c r="C48" s="149"/>
      <c r="D48" s="149"/>
      <c r="E48" s="149"/>
      <c r="F48" s="149"/>
      <c r="G48" s="149"/>
      <c r="H48" s="149"/>
      <c r="I48" s="149"/>
      <c r="J48" s="149"/>
      <c r="K48" s="149"/>
      <c r="L48" s="149"/>
      <c r="M48" s="149"/>
      <c r="N48" s="149"/>
      <c r="O48" s="149"/>
      <c r="P48" s="149"/>
      <c r="Q48" s="149"/>
      <c r="R48" s="149"/>
      <c r="S48" s="149"/>
      <c r="T48" s="149"/>
      <c r="U48" s="149"/>
      <c r="W48" s="236"/>
    </row>
    <row r="49" spans="2:23" ht="12.5">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2:23" ht="12.5">
      <c r="B50" s="209"/>
      <c r="C50" s="149"/>
      <c r="D50" s="149"/>
      <c r="E50" s="149"/>
      <c r="F50" s="149"/>
      <c r="G50" s="149"/>
      <c r="H50" s="149"/>
      <c r="I50" s="149"/>
      <c r="J50" s="149"/>
      <c r="K50" s="149"/>
      <c r="L50" s="149"/>
      <c r="M50" s="149"/>
      <c r="N50" s="149"/>
      <c r="O50" s="149"/>
      <c r="P50" s="149"/>
      <c r="Q50" s="149"/>
      <c r="R50" s="149"/>
      <c r="S50" s="149"/>
      <c r="T50" s="149"/>
      <c r="U50" s="149"/>
      <c r="W50" s="236"/>
    </row>
    <row r="51" spans="2:31" ht="12.5" thickBot="1">
      <c r="B51" s="209"/>
      <c r="C51" s="156"/>
      <c r="D51" s="156">
        <v>380.02</v>
      </c>
      <c r="E51" s="156"/>
      <c r="F51" s="156">
        <v>393.70</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28" ht="12.5" thickTop="1" thickBot="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2:28" ht="12.5" thickTop="1" thickBot="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2:28" ht="13" thickTop="1">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2:23"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2:23" ht="12.5" thickBot="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2:23" ht="12.5">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2:23" ht="12.5">
      <c r="B58" s="209"/>
      <c r="C58" s="149"/>
      <c r="D58" s="149"/>
      <c r="E58" s="149"/>
      <c r="F58" s="149"/>
      <c r="G58" s="149"/>
      <c r="H58" s="149"/>
      <c r="I58" s="149"/>
      <c r="J58" s="149"/>
      <c r="K58" s="149"/>
      <c r="L58" s="149"/>
      <c r="M58" s="149"/>
      <c r="N58" s="149"/>
      <c r="O58" s="149"/>
      <c r="P58" s="149"/>
      <c r="Q58" s="149"/>
      <c r="R58" s="149"/>
      <c r="S58" s="149"/>
      <c r="U58" s="149"/>
      <c r="V58" s="149"/>
      <c r="W58" s="236"/>
    </row>
    <row r="59" spans="2:31" ht="12.5" thickBot="1">
      <c r="B59" s="209"/>
      <c r="C59" s="156"/>
      <c r="D59" s="133">
        <v>384.15</v>
      </c>
      <c r="E59" s="156"/>
      <c r="F59" s="133">
        <v>350.96</v>
      </c>
      <c r="G59" s="149"/>
      <c r="H59" s="133">
        <v>437.11</v>
      </c>
      <c r="I59" s="149"/>
      <c r="J59" s="133">
        <v>406.67</v>
      </c>
      <c r="K59" s="156"/>
      <c r="L59" s="156">
        <v>421.42</v>
      </c>
      <c r="M59" s="149"/>
      <c r="N59" s="156">
        <v>421.75</v>
      </c>
      <c r="O59" s="156"/>
      <c r="P59" s="156">
        <v>380.80</v>
      </c>
      <c r="Q59" s="156"/>
      <c r="R59" s="156">
        <v>438.78</v>
      </c>
      <c r="S59" s="149"/>
      <c r="T59" s="156">
        <v>426.50</v>
      </c>
      <c r="U59" s="156"/>
      <c r="V59" s="156">
        <v>375.59</v>
      </c>
      <c r="W59" s="265">
        <f>N59+R59+T59+V59+D68+P59+F68+H68+J68+L68</f>
        <v>4066.13</v>
      </c>
      <c r="AE59" s="135">
        <f>SUM(D59:V59)</f>
        <v>4043.73</v>
      </c>
    </row>
    <row r="60" spans="1:28" ht="12.5" thickTop="1" thickBot="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2:28" ht="12.5" thickTop="1" thickBot="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2:28" ht="13" thickTop="1">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2:23"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2:23" ht="12.5">
      <c r="B64" s="209"/>
      <c r="C64" s="149"/>
      <c r="D64" s="149"/>
      <c r="E64" s="149"/>
      <c r="F64" s="149"/>
      <c r="G64" s="149"/>
      <c r="H64" s="149"/>
      <c r="I64" s="149"/>
      <c r="J64" s="149"/>
      <c r="K64" s="149"/>
      <c r="L64" s="149"/>
      <c r="M64" s="149"/>
      <c r="N64" s="149"/>
      <c r="O64" s="149"/>
      <c r="P64" s="149"/>
      <c r="Q64" s="149"/>
      <c r="R64" s="149"/>
      <c r="S64" s="149"/>
      <c r="T64" s="149"/>
      <c r="U64" s="149"/>
      <c r="W64" s="236"/>
    </row>
    <row r="65" spans="2:23" ht="12.5">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2:23" ht="12.5">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2:23" ht="12.5">
      <c r="B67" s="209"/>
      <c r="C67" s="149"/>
      <c r="D67" s="149"/>
      <c r="E67" s="149"/>
      <c r="F67" s="149"/>
      <c r="G67" s="149"/>
      <c r="H67" s="149"/>
      <c r="I67" s="149"/>
      <c r="J67" s="149"/>
      <c r="K67" s="149"/>
      <c r="L67" s="149"/>
      <c r="M67" s="149"/>
      <c r="N67" s="149"/>
      <c r="O67" s="149"/>
      <c r="P67" s="149"/>
      <c r="Q67" s="149"/>
      <c r="R67" s="149"/>
      <c r="S67" s="149"/>
      <c r="U67" s="149"/>
      <c r="V67" s="149"/>
      <c r="W67" s="236"/>
    </row>
    <row r="68" spans="2:31" ht="12.5" thickBot="1">
      <c r="B68" s="209"/>
      <c r="C68" s="156"/>
      <c r="D68" s="156">
        <v>413.56</v>
      </c>
      <c r="E68" s="149"/>
      <c r="F68" s="156">
        <v>407.62</v>
      </c>
      <c r="G68" s="149"/>
      <c r="H68" s="156">
        <v>397.38</v>
      </c>
      <c r="I68" s="149"/>
      <c r="J68" s="135">
        <v>408.90</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ht="12.5" thickTop="1" thickBot="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2:28" ht="12.5" thickTop="1" thickBot="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2:28" ht="13" thickTop="1">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2:23"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2:23" ht="12.5">
      <c r="B73" s="209"/>
      <c r="C73" s="149"/>
      <c r="D73" s="149"/>
      <c r="E73" s="149"/>
      <c r="F73" s="149"/>
      <c r="G73" s="149"/>
      <c r="H73" s="149"/>
      <c r="I73" s="149"/>
      <c r="J73" s="149"/>
      <c r="K73" s="149"/>
      <c r="L73" s="149"/>
      <c r="M73" s="149"/>
      <c r="N73" s="149"/>
      <c r="O73" s="149"/>
      <c r="P73" s="149"/>
      <c r="Q73" s="149"/>
      <c r="R73" s="149"/>
      <c r="S73" s="149"/>
      <c r="T73" s="149"/>
      <c r="U73" s="149"/>
      <c r="W73" s="236"/>
    </row>
    <row r="74" spans="2:23" ht="12.5">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2:23" ht="12.5">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2:23" ht="12.5">
      <c r="B76" s="209"/>
      <c r="C76" s="149"/>
      <c r="D76" s="149"/>
      <c r="E76" s="149"/>
      <c r="F76" s="149"/>
      <c r="G76" s="149"/>
      <c r="H76" s="149"/>
      <c r="I76" s="149"/>
      <c r="J76" s="149"/>
      <c r="K76" s="149"/>
      <c r="L76" s="149"/>
      <c r="M76" s="149"/>
      <c r="N76" s="149"/>
      <c r="O76" s="149"/>
      <c r="P76" s="149"/>
      <c r="Q76" s="149"/>
      <c r="R76" s="149"/>
      <c r="S76" s="149"/>
      <c r="U76" s="149"/>
      <c r="V76" s="149"/>
      <c r="W76" s="236"/>
    </row>
    <row r="77" spans="2:31" ht="12.5" thickBot="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28" ht="12.5" thickTop="1" thickBot="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2:28" ht="12.5" thickTop="1" thickBot="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2:28" ht="13" thickTop="1">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2:23"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2:23" ht="13">
      <c r="B82" s="209"/>
      <c r="C82" s="149"/>
      <c r="D82" s="149"/>
      <c r="E82" s="147"/>
      <c r="F82" s="149"/>
      <c r="G82" s="149"/>
      <c r="H82" s="149"/>
      <c r="I82" s="147"/>
      <c r="J82" s="149"/>
      <c r="K82" s="149"/>
      <c r="L82" s="149"/>
      <c r="M82" s="147"/>
      <c r="N82" s="149"/>
      <c r="O82" s="149"/>
      <c r="P82" s="149"/>
      <c r="Q82" s="149"/>
      <c r="R82" s="149"/>
      <c r="S82" s="149"/>
      <c r="U82" s="147"/>
      <c r="V82" s="149"/>
      <c r="W82" s="236"/>
    </row>
    <row r="83" spans="2:23" ht="12.5">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2:23" ht="12.5">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2:23" ht="12.5">
      <c r="B85" s="209"/>
      <c r="C85" s="149"/>
      <c r="D85" s="149"/>
      <c r="E85" s="149"/>
      <c r="F85" s="149"/>
      <c r="G85" s="149"/>
      <c r="H85" s="149"/>
      <c r="I85" s="149"/>
      <c r="J85" s="149"/>
      <c r="K85" s="149"/>
      <c r="L85" s="149"/>
      <c r="M85" s="149"/>
      <c r="N85" s="149"/>
      <c r="O85" s="149"/>
      <c r="P85" s="149"/>
      <c r="Q85" s="149"/>
      <c r="R85" s="149"/>
      <c r="S85" s="149"/>
      <c r="U85" s="149"/>
      <c r="V85" s="149"/>
      <c r="W85" s="236"/>
    </row>
    <row r="86" spans="2:31" ht="12.5" thickBot="1">
      <c r="B86" s="209"/>
      <c r="C86" s="156"/>
      <c r="D86" s="156">
        <v>420.49</v>
      </c>
      <c r="E86" s="149"/>
      <c r="F86" s="156">
        <v>459.09</v>
      </c>
      <c r="G86" s="149"/>
      <c r="H86" s="156">
        <v>386.28</v>
      </c>
      <c r="I86" s="149"/>
      <c r="J86" s="135">
        <v>273.16</v>
      </c>
      <c r="K86" s="156"/>
      <c r="L86" s="156">
        <v>313.62</v>
      </c>
      <c r="M86" s="149"/>
      <c r="N86" s="156">
        <v>361.38</v>
      </c>
      <c r="O86" s="156"/>
      <c r="P86" s="156">
        <v>308.79</v>
      </c>
      <c r="Q86" s="156"/>
      <c r="R86" s="156">
        <v>332.52</v>
      </c>
      <c r="S86" s="149"/>
      <c r="T86" s="156">
        <v>269.07</v>
      </c>
      <c r="U86" s="156"/>
      <c r="V86" s="156">
        <v>357.59</v>
      </c>
      <c r="W86" s="265">
        <f>D86+H86+J86+L86+N86+F86+P86+R86+T86+V86</f>
        <v>3481.99</v>
      </c>
      <c r="AE86" s="135">
        <f>SUM(D86:V86)</f>
        <v>3481.99</v>
      </c>
    </row>
    <row r="87" spans="1:28" ht="12.5" thickTop="1" thickBot="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2:28" ht="12.5" thickTop="1" thickBot="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2:28" ht="13" thickTop="1">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2:23"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2:23" ht="12.5">
      <c r="B91" s="209"/>
      <c r="C91" s="149"/>
      <c r="D91" s="149"/>
      <c r="E91" s="149"/>
      <c r="F91" s="149"/>
      <c r="G91" s="149"/>
      <c r="H91" s="149"/>
      <c r="I91" s="149"/>
      <c r="J91" s="149"/>
      <c r="K91" s="149"/>
      <c r="L91" s="149"/>
      <c r="M91" s="149"/>
      <c r="N91" s="149"/>
      <c r="O91" s="149"/>
      <c r="P91" s="149"/>
      <c r="Q91" s="149"/>
      <c r="R91" s="149"/>
      <c r="S91" s="149"/>
      <c r="T91" s="149"/>
      <c r="U91" s="149"/>
      <c r="W91" s="236"/>
    </row>
    <row r="92" spans="2:23" ht="12.5">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2:23" ht="12.5">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2:23" ht="12.5">
      <c r="B94" s="209"/>
      <c r="C94" s="149"/>
      <c r="D94" s="149"/>
      <c r="E94" s="149"/>
      <c r="F94" s="149"/>
      <c r="G94" s="149"/>
      <c r="H94" s="149"/>
      <c r="I94" s="149"/>
      <c r="J94" s="149"/>
      <c r="K94" s="149"/>
      <c r="L94" s="149"/>
      <c r="M94" s="149"/>
      <c r="N94" s="149"/>
      <c r="O94" s="149"/>
      <c r="P94" s="149"/>
      <c r="Q94" s="149"/>
      <c r="R94" s="149"/>
      <c r="S94" s="149"/>
      <c r="U94" s="149"/>
      <c r="V94" s="149"/>
      <c r="W94" s="236"/>
    </row>
    <row r="95" spans="2:31" ht="12.5" thickBot="1">
      <c r="B95" s="209"/>
      <c r="C95" s="135"/>
      <c r="D95" s="135">
        <v>201.38</v>
      </c>
      <c r="F95" s="135">
        <v>218.35</v>
      </c>
      <c r="H95" s="135">
        <v>439.11</v>
      </c>
      <c r="J95" s="135">
        <v>365.60</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28" ht="12.5" thickTop="1" thickBot="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2:28" ht="12.5" thickTop="1" thickBot="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2:28" ht="13" thickTop="1">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2:23"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2:23"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2:23" ht="12.5">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2:23" ht="12.5">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2:23" ht="12.5">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2:31" ht="12.5" thickBot="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28" ht="12.5" thickTop="1" thickBot="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2:28" ht="12.5" thickTop="1" thickBot="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2:28" ht="13" thickTop="1">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2:23"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2:23" ht="12.5">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2:23" ht="12.5">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2:23" ht="12.5">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2:23" ht="12.5">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2:31" ht="12.5" thickBot="1">
      <c r="B113" s="132"/>
      <c r="C113" s="156"/>
      <c r="D113" s="156">
        <v>419.60</v>
      </c>
      <c r="E113" s="149"/>
      <c r="F113" s="156">
        <v>425.18</v>
      </c>
      <c r="G113" s="149"/>
      <c r="H113" s="156">
        <v>287.54</v>
      </c>
      <c r="I113" s="149"/>
      <c r="J113" s="135">
        <v>336.51</v>
      </c>
      <c r="K113" s="156"/>
      <c r="L113" s="156">
        <v>325.30</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28" ht="12.5" thickTop="1" thickBot="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2:28" ht="12.5" thickTop="1" thickBot="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2:28" ht="13" thickTop="1">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2:23"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2:23" ht="12.5">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2:23" ht="12.5">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2:23" ht="12.5">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2:23" ht="12.5">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2:31" ht="12.5" thickBot="1">
      <c r="B122" s="132"/>
      <c r="C122" s="156"/>
      <c r="D122" s="156">
        <v>408.95</v>
      </c>
      <c r="E122" s="149"/>
      <c r="F122" s="156">
        <v>324.03</v>
      </c>
      <c r="G122" s="149"/>
      <c r="H122" s="156">
        <v>366.70</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28" ht="12.5" thickTop="1" thickBot="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2:28" ht="12.5" thickTop="1" thickBot="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2:28" ht="13" thickTop="1">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2:23"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2:23" ht="12.5">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2:23" ht="12.5">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2:23" ht="12.5">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2:23" ht="12.5">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2:31" ht="12.5" thickBot="1">
      <c r="B131" s="132"/>
      <c r="C131" s="135"/>
      <c r="D131" s="135">
        <v>368.50</v>
      </c>
      <c r="E131" s="135"/>
      <c r="F131" s="135">
        <v>419.77</v>
      </c>
      <c r="H131" s="135">
        <v>418.92</v>
      </c>
      <c r="J131" s="135">
        <v>386.49</v>
      </c>
      <c r="L131" s="135">
        <v>376.53</v>
      </c>
      <c r="M131" s="135"/>
      <c r="N131" s="135">
        <v>404.74</v>
      </c>
      <c r="P131" s="135">
        <v>366.73</v>
      </c>
      <c r="Q131" s="135"/>
      <c r="R131" s="135">
        <v>274.59</v>
      </c>
      <c r="S131" s="135"/>
      <c r="T131" s="135">
        <v>341.67</v>
      </c>
      <c r="V131" s="135">
        <v>425.86</v>
      </c>
      <c r="W131" s="178">
        <f>D131+H131+J131+L131+N131+F131+P131+R131+T131+V131</f>
        <v>3783.80</v>
      </c>
      <c r="AE131" s="135">
        <f>SUM(D131:V131)</f>
        <v>3783.80</v>
      </c>
    </row>
    <row r="132" spans="1:28" ht="12.5" thickTop="1" thickBot="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2:28" ht="12.5" thickTop="1" thickBot="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2:28" ht="13" thickTop="1">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2:23"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2:23" ht="12.5">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2:23" ht="12.5">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2:23" ht="12.5">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2:31" ht="12.5" thickBot="1">
      <c r="B139" s="132"/>
      <c r="C139" s="156"/>
      <c r="D139" s="156">
        <v>394.31</v>
      </c>
      <c r="E139" s="156"/>
      <c r="F139" s="156">
        <v>370.45</v>
      </c>
      <c r="G139" s="149"/>
      <c r="H139" s="156">
        <v>436.75</v>
      </c>
      <c r="I139" s="149"/>
      <c r="J139" s="156">
        <v>397.61</v>
      </c>
      <c r="K139" s="149"/>
      <c r="L139" s="156">
        <v>413.40</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28" ht="12.5" thickTop="1" thickBot="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2:28" ht="12.5" thickTop="1" thickBot="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2:28" ht="13" thickTop="1">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2:23"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2:23" ht="12.5">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2:23" ht="12.5">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2:23" ht="12.5">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2:31" ht="12.5" thickBot="1">
      <c r="B147" s="132"/>
      <c r="C147" s="135"/>
      <c r="D147" s="135">
        <v>381.91</v>
      </c>
      <c r="E147" s="135"/>
      <c r="F147" s="135">
        <v>405.26</v>
      </c>
      <c r="H147" s="135">
        <v>338.16</v>
      </c>
      <c r="J147" s="135">
        <v>288.30</v>
      </c>
      <c r="L147" s="135">
        <v>297.15</v>
      </c>
      <c r="M147" s="135"/>
      <c r="N147" s="135">
        <v>195.90</v>
      </c>
      <c r="P147" s="135">
        <v>249.66</v>
      </c>
      <c r="Q147" s="135"/>
      <c r="R147" s="135">
        <v>374.48</v>
      </c>
      <c r="S147" s="135"/>
      <c r="T147" s="135">
        <v>443.95</v>
      </c>
      <c r="V147" s="135">
        <v>404.39</v>
      </c>
      <c r="W147" s="178" t="e">
        <f>D147+H147+J147+L147+N147+F147+P147+#REF!+R147+V147</f>
        <v>#REF!</v>
      </c>
      <c r="AE147" s="135">
        <f>SUM(D147:V147)</f>
        <v>3379.16</v>
      </c>
    </row>
    <row r="148" spans="1:28" ht="12.5" thickTop="1" thickBot="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2:28" ht="12.5" thickTop="1" thickBot="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2:28" ht="13" thickTop="1">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2:23"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2:23" ht="12.5">
      <c r="B152" s="132"/>
      <c r="W152" s="177"/>
    </row>
    <row r="153" spans="2:23" ht="12.5">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2:23" ht="12.5">
      <c r="B154" s="132"/>
      <c r="W154" s="177"/>
    </row>
    <row r="155" spans="2:31" ht="12.5" thickBot="1">
      <c r="B155" s="132"/>
      <c r="C155" s="135"/>
      <c r="D155" s="135">
        <v>341.42</v>
      </c>
      <c r="E155" s="135"/>
      <c r="F155" s="135">
        <v>305.4</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28" ht="12.5" thickTop="1" thickBot="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2:28" ht="12.5" thickTop="1" thickBot="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2:28" ht="13" thickTop="1">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2:23"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2:23" ht="12.5">
      <c r="B160" s="132"/>
      <c r="W160" s="177"/>
    </row>
    <row r="161" spans="2:23" ht="12.5">
      <c r="B161" s="132"/>
      <c r="U161" s="161"/>
      <c r="W161" s="177"/>
    </row>
    <row r="162" spans="2:23" ht="12.5">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2:31" ht="12.5">
      <c r="B163" s="132"/>
      <c r="W163" s="178"/>
      <c r="AE163" s="135">
        <f>SUM(D163:V163)</f>
        <v>0</v>
      </c>
    </row>
    <row r="164" spans="1:28" ht="12.5" thickBot="1">
      <c r="A164" s="133">
        <f>A156+1</f>
        <v>19</v>
      </c>
      <c r="B164" s="132"/>
      <c r="C164" s="135"/>
      <c r="D164" s="135"/>
      <c r="E164" s="135"/>
      <c r="F164" s="135">
        <v>465.03</v>
      </c>
      <c r="H164" s="135">
        <v>375.98</v>
      </c>
      <c r="J164" s="135">
        <v>414.86</v>
      </c>
      <c r="L164" s="135">
        <v>381.02</v>
      </c>
      <c r="M164" s="135"/>
      <c r="N164" s="135">
        <v>353.63</v>
      </c>
      <c r="P164" s="135">
        <v>351.40</v>
      </c>
      <c r="Q164" s="135"/>
      <c r="R164" s="135">
        <v>433.26</v>
      </c>
      <c r="S164" s="135"/>
      <c r="T164" s="135">
        <v>396.56</v>
      </c>
      <c r="V164" s="135">
        <v>408.11</v>
      </c>
      <c r="W164" s="178"/>
      <c r="X164" s="133">
        <f>COUNTIF(C164:U164,"F")</f>
        <v>0</v>
      </c>
      <c r="Y164" s="133">
        <f>COUNTIF(C163:U163,"E")</f>
        <v>0</v>
      </c>
      <c r="Z164" s="133">
        <f>COUNTIF(C165:V165,"Er")</f>
        <v>0</v>
      </c>
      <c r="AB164" s="133" t="s">
        <v>481</v>
      </c>
    </row>
    <row r="165" spans="2:28" ht="13" thickTop="1" thickBot="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2:28" ht="12.5" thickTop="1" thickBot="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2:23" ht="13" thickTop="1">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2:23"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2:23" ht="12.5">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2:23" ht="12.5">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2:23" ht="12.5">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2:31" ht="12.5">
      <c r="B172" s="132"/>
      <c r="W172" s="178"/>
      <c r="AE172" s="135">
        <f>SUM(D172:V172)</f>
        <v>0</v>
      </c>
    </row>
    <row r="173" spans="1:28" ht="12.5" thickBot="1">
      <c r="A173" s="133">
        <f>A164+1</f>
        <v>20</v>
      </c>
      <c r="B173" s="132"/>
      <c r="C173" s="135"/>
      <c r="D173" s="135">
        <v>425.22</v>
      </c>
      <c r="E173" s="135"/>
      <c r="F173" s="135">
        <v>420.54</v>
      </c>
      <c r="H173" s="135">
        <v>340.56</v>
      </c>
      <c r="J173" s="135">
        <v>336.52</v>
      </c>
      <c r="L173" s="135">
        <v>375.99</v>
      </c>
      <c r="M173" s="135"/>
      <c r="N173" s="135">
        <v>303.41</v>
      </c>
      <c r="P173" s="135">
        <v>448.76</v>
      </c>
      <c r="Q173" s="135"/>
      <c r="R173" s="135">
        <v>393.09</v>
      </c>
      <c r="S173" s="135"/>
      <c r="T173" s="135">
        <v>407.80</v>
      </c>
      <c r="V173" s="135">
        <v>206.06</v>
      </c>
      <c r="W173" s="178"/>
      <c r="X173" s="133">
        <f>COUNTIF(C173:U173,"F")</f>
        <v>0</v>
      </c>
      <c r="Y173" s="133">
        <f>COUNTIF(C172:U172,"E")</f>
        <v>0</v>
      </c>
      <c r="Z173" s="133">
        <f>COUNTIF(C174:V174,"Er")</f>
        <v>0</v>
      </c>
      <c r="AB173" s="133" t="s">
        <v>481</v>
      </c>
    </row>
    <row r="174" spans="2:28" ht="12.5" thickTop="1" thickBot="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2:28" ht="12.5" thickTop="1" thickBot="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2:23" ht="13" thickTop="1">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2:23"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2:23" ht="12.5">
      <c r="B178" s="132"/>
      <c r="C178" s="160" t="s">
        <v>294</v>
      </c>
      <c r="I178" s="160" t="s">
        <v>294</v>
      </c>
      <c r="M178" s="160" t="s">
        <v>294</v>
      </c>
      <c r="Q178" s="160"/>
      <c r="S178" s="160" t="s">
        <v>294</v>
      </c>
      <c r="U178" s="160" t="s">
        <v>294</v>
      </c>
      <c r="V178" s="143"/>
      <c r="W178" s="177"/>
    </row>
    <row r="179" spans="2:23" ht="12.5">
      <c r="B179" s="132"/>
      <c r="W179" s="177"/>
    </row>
    <row r="180" spans="2:23" ht="12.5">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2:31" ht="12.5">
      <c r="B181" s="132"/>
      <c r="W181" s="178"/>
      <c r="AE181" s="135">
        <f>SUM(D181:V181)</f>
        <v>0</v>
      </c>
    </row>
    <row r="182" spans="1:28" ht="12.5" thickBot="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2:28" ht="13" thickTop="1" thickBot="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2:28" ht="12.5" thickTop="1" thickBot="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2:23" ht="13" thickTop="1">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2:23" ht="13" thickBot="1">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2:23" ht="13" thickBot="1">
      <c r="B187" s="132"/>
      <c r="G187" s="160" t="s">
        <v>294</v>
      </c>
      <c r="I187" s="144"/>
      <c r="K187" s="1335" t="s">
        <v>666</v>
      </c>
      <c r="L187" s="1336"/>
      <c r="M187" s="1336"/>
      <c r="N187" s="1336"/>
      <c r="O187" s="1336"/>
      <c r="P187" s="1336"/>
      <c r="Q187" s="1336"/>
      <c r="R187" s="1336"/>
      <c r="S187" s="1336"/>
      <c r="T187" s="1336"/>
      <c r="U187" s="1345"/>
      <c r="W187" s="177"/>
    </row>
    <row r="188" spans="2:23" ht="12.5">
      <c r="B188" s="132"/>
      <c r="W188" s="177"/>
    </row>
    <row r="189" spans="2:23" ht="12.5">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2:31" ht="12.5">
      <c r="B190" s="132"/>
      <c r="W190" s="178"/>
      <c r="AE190" s="135">
        <f>SUM(D190:V190)</f>
        <v>0</v>
      </c>
    </row>
    <row r="191" spans="1:28" ht="12.5" thickBot="1">
      <c r="A191" s="133">
        <f>A182+1</f>
        <v>22</v>
      </c>
      <c r="B191" s="132"/>
      <c r="C191" s="135"/>
      <c r="D191" s="135">
        <v>347.88</v>
      </c>
      <c r="E191" s="135"/>
      <c r="F191" s="135">
        <v>379.25</v>
      </c>
      <c r="H191" s="135">
        <v>398.70</v>
      </c>
      <c r="J191" s="135">
        <v>439.06</v>
      </c>
      <c r="L191" s="135">
        <v>381.53</v>
      </c>
      <c r="M191" s="135"/>
      <c r="N191" s="135">
        <v>379.71</v>
      </c>
      <c r="P191" s="135">
        <v>387.43</v>
      </c>
      <c r="Q191" s="135"/>
      <c r="R191" s="135">
        <v>426.30</v>
      </c>
      <c r="S191" s="135"/>
      <c r="T191" s="135">
        <v>387.14</v>
      </c>
      <c r="V191" s="135">
        <v>392.93</v>
      </c>
      <c r="W191" s="178"/>
      <c r="X191" s="133">
        <f>COUNTIF(C191:U191,"F")</f>
        <v>0</v>
      </c>
      <c r="Y191" s="133">
        <f>COUNTIF(C190:U190,"E")</f>
        <v>0</v>
      </c>
      <c r="Z191" s="133">
        <f>COUNTIF(C192:V192,"Er")</f>
        <v>0</v>
      </c>
      <c r="AB191" s="133" t="s">
        <v>481</v>
      </c>
    </row>
    <row r="192" spans="2:28" ht="12.5" thickTop="1" thickBot="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2:28" ht="12.5" thickTop="1" thickBot="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2:23" ht="13" thickTop="1">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2:23" ht="13" thickBot="1">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2:23" ht="12.5" thickBot="1">
      <c r="B196" s="132"/>
      <c r="C196" s="1335" t="s">
        <v>666</v>
      </c>
      <c r="D196" s="1336"/>
      <c r="E196" s="1336"/>
      <c r="F196" s="1336"/>
      <c r="G196" s="1336"/>
      <c r="H196" s="1336"/>
      <c r="I196" s="1336"/>
      <c r="J196" s="1336"/>
      <c r="K196" s="1336"/>
      <c r="L196" s="1336"/>
      <c r="M196" s="1336"/>
      <c r="N196" s="1336"/>
      <c r="O196" s="1336"/>
      <c r="P196" s="1336"/>
      <c r="Q196" s="1336"/>
      <c r="R196" s="1336"/>
      <c r="S196" s="1336"/>
      <c r="T196" s="1336"/>
      <c r="U196" s="1345"/>
      <c r="W196" s="177"/>
    </row>
    <row r="197" spans="2:23" ht="12.5">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2:31" ht="12.5">
      <c r="B198" s="132"/>
      <c r="W198" s="178"/>
      <c r="AE198" s="135">
        <f>SUM(D198:V198)</f>
        <v>0</v>
      </c>
    </row>
    <row r="199" spans="1:28" ht="12.5" thickBot="1">
      <c r="A199" s="133">
        <f>A191+1</f>
        <v>23</v>
      </c>
      <c r="B199" s="132"/>
      <c r="C199" s="135"/>
      <c r="D199" s="135">
        <v>423.77</v>
      </c>
      <c r="E199" s="135"/>
      <c r="F199" s="135">
        <v>407.90</v>
      </c>
      <c r="H199" s="135">
        <v>426.63</v>
      </c>
      <c r="J199" s="135">
        <v>392.27</v>
      </c>
      <c r="L199" s="135">
        <v>431.96</v>
      </c>
      <c r="M199" s="135"/>
      <c r="N199" s="135">
        <v>426.02</v>
      </c>
      <c r="P199" s="135">
        <v>405.36</v>
      </c>
      <c r="Q199" s="135"/>
      <c r="R199" s="135">
        <v>411.93</v>
      </c>
      <c r="S199" s="135"/>
      <c r="T199" s="135">
        <v>350.33</v>
      </c>
      <c r="V199" s="135">
        <v>378.30</v>
      </c>
      <c r="W199" s="178"/>
      <c r="X199" s="133">
        <f>COUNTIF(C199:U199,"F")</f>
        <v>0</v>
      </c>
      <c r="Y199" s="133">
        <f>COUNTIF(C198:U198,"E")</f>
        <v>0</v>
      </c>
      <c r="Z199" s="133">
        <f>COUNTIF(C200:V200,"Er")</f>
        <v>0</v>
      </c>
      <c r="AB199" s="133" t="s">
        <v>481</v>
      </c>
    </row>
    <row r="200" spans="2:28" ht="12.5" thickTop="1" thickBot="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2:28" ht="12.5" thickTop="1" thickBot="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2:23" ht="13" thickTop="1">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2:23" ht="13" thickBot="1">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2:23" ht="12.5" thickBot="1">
      <c r="B204" s="132"/>
      <c r="C204" s="1335" t="s">
        <v>666</v>
      </c>
      <c r="D204" s="1336"/>
      <c r="E204" s="1336"/>
      <c r="F204" s="1336"/>
      <c r="G204" s="1336"/>
      <c r="H204" s="1336"/>
      <c r="I204" s="1336"/>
      <c r="J204" s="1336"/>
      <c r="K204" s="1336"/>
      <c r="L204" s="1336"/>
      <c r="M204" s="1336"/>
      <c r="N204" s="1336"/>
      <c r="O204" s="1336"/>
      <c r="P204" s="1336"/>
      <c r="Q204" s="1336"/>
      <c r="R204" s="1336"/>
      <c r="S204" s="1336"/>
      <c r="T204" s="1336"/>
      <c r="U204" s="1345"/>
      <c r="W204" s="177"/>
    </row>
    <row r="205" spans="2:23" ht="12.5">
      <c r="B205" s="132"/>
      <c r="K205" s="133" t="s">
        <v>555</v>
      </c>
      <c r="W205" s="177"/>
    </row>
    <row r="206" spans="2:23" ht="12.5">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2:31" ht="12.5">
      <c r="B207" s="132"/>
      <c r="W207" s="178"/>
      <c r="AE207" s="135">
        <f>SUM(D207:V207)</f>
        <v>0</v>
      </c>
    </row>
    <row r="208" spans="1:28" ht="12.5" thickBot="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389.30</v>
      </c>
      <c r="W208" s="178"/>
      <c r="X208" s="133">
        <f>COUNTIF(C208:U208,"F")</f>
        <v>0</v>
      </c>
      <c r="Y208" s="133">
        <f>COUNTIF(C207:U207,"E")</f>
        <v>0</v>
      </c>
      <c r="Z208" s="133">
        <f>COUNTIF(C209:V209,"Er")</f>
        <v>0</v>
      </c>
      <c r="AB208" s="133" t="s">
        <v>481</v>
      </c>
    </row>
    <row r="209" spans="2:28" ht="12.5" thickTop="1" thickBot="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2:28" ht="12.5" thickTop="1" thickBot="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2:23" ht="13" thickTop="1">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2:23" ht="13" thickBot="1">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2:23" ht="12.5" thickBot="1">
      <c r="B213" s="132"/>
      <c r="C213" s="1335" t="s">
        <v>666</v>
      </c>
      <c r="D213" s="1336"/>
      <c r="E213" s="1336"/>
      <c r="F213" s="1336"/>
      <c r="G213" s="1336"/>
      <c r="H213" s="1336"/>
      <c r="I213" s="1336"/>
      <c r="J213" s="1336"/>
      <c r="K213" s="1336"/>
      <c r="L213" s="1336"/>
      <c r="M213" s="1336"/>
      <c r="N213" s="1336"/>
      <c r="O213" s="1336"/>
      <c r="P213" s="1336"/>
      <c r="Q213" s="1336"/>
      <c r="R213" s="1336"/>
      <c r="S213" s="1336"/>
      <c r="T213" s="1336"/>
      <c r="U213" s="1345"/>
      <c r="W213" s="177"/>
    </row>
    <row r="214" spans="2:23" ht="12.5">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2:31" ht="12.5">
      <c r="B215" s="132"/>
      <c r="W215" s="178"/>
      <c r="AE215" s="135">
        <f>SUM(D215:V215)</f>
        <v>0</v>
      </c>
    </row>
    <row r="216" spans="1:28" ht="12.5" thickBot="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2:28" ht="12.5" thickTop="1" thickBot="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2:28" ht="12.5" thickTop="1" thickBot="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2:23" ht="13" thickTop="1">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2:23" ht="13" thickBot="1">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2:23" ht="12.5">
      <c r="B221" s="272"/>
      <c r="C221" s="1332" t="s">
        <v>666</v>
      </c>
      <c r="D221" s="1333"/>
      <c r="E221" s="1333"/>
      <c r="F221" s="1333"/>
      <c r="G221" s="1333"/>
      <c r="H221" s="1333"/>
      <c r="I221" s="1333"/>
      <c r="J221" s="1333"/>
      <c r="K221" s="1333"/>
      <c r="L221" s="1333"/>
      <c r="M221" s="1333"/>
      <c r="N221" s="1333"/>
      <c r="O221" s="1333"/>
      <c r="P221" s="1333"/>
      <c r="Q221" s="1333"/>
      <c r="R221" s="1333"/>
      <c r="S221" s="1333"/>
      <c r="T221" s="1333"/>
      <c r="U221" s="1334"/>
      <c r="V221" s="172"/>
      <c r="W221" s="274"/>
    </row>
    <row r="222" spans="2:23" ht="12.5">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2:31" ht="12.5">
      <c r="B223" s="132"/>
      <c r="W223" s="178"/>
      <c r="AE223" s="135">
        <f>SUM(D223:V223)</f>
        <v>0</v>
      </c>
    </row>
    <row r="224" spans="1:28" ht="12.5" thickBot="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2:28" ht="12.5" thickTop="1" thickBot="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2:28" ht="12.5" thickTop="1" thickBot="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2:23" ht="13" thickTop="1">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2:23" ht="13" thickBot="1">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2:23" ht="12.5" thickBot="1">
      <c r="B229" s="132"/>
      <c r="C229" s="1335" t="s">
        <v>666</v>
      </c>
      <c r="D229" s="1336"/>
      <c r="E229" s="1336"/>
      <c r="F229" s="1336"/>
      <c r="G229" s="160" t="s">
        <v>329</v>
      </c>
      <c r="H229" s="155"/>
      <c r="I229" s="160" t="s">
        <v>329</v>
      </c>
      <c r="J229" s="155"/>
      <c r="K229" s="160" t="s">
        <v>294</v>
      </c>
      <c r="L229" s="155"/>
      <c r="M229" s="155"/>
      <c r="N229" s="155"/>
      <c r="O229" s="155"/>
      <c r="P229" s="155"/>
      <c r="Q229" s="155"/>
      <c r="R229" s="155"/>
      <c r="S229" s="155"/>
      <c r="T229" s="155"/>
      <c r="U229" s="155"/>
      <c r="W229" s="280"/>
    </row>
    <row r="230" spans="2:23" ht="12.5">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2:31" ht="12.5">
      <c r="B231" s="132"/>
      <c r="W231" s="281"/>
      <c r="AE231" s="135">
        <f>SUM(D231:V231)</f>
        <v>0</v>
      </c>
    </row>
    <row r="232" spans="1:28" ht="12.5" thickBot="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2:28" ht="12.5" thickTop="1" thickBot="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2:28" ht="12.5" thickTop="1" thickBot="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2:23" ht="13" thickTop="1">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2:23"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2:23" ht="13">
      <c r="B237" s="132"/>
      <c r="C237" s="144"/>
      <c r="E237" s="145"/>
      <c r="G237" s="145"/>
      <c r="I237" s="144"/>
      <c r="K237" s="160" t="s">
        <v>329</v>
      </c>
      <c r="M237" s="145"/>
      <c r="O237" s="144"/>
      <c r="Q237" s="282" t="s">
        <v>338</v>
      </c>
      <c r="S237" s="145"/>
      <c r="U237" s="144"/>
      <c r="W237" s="280"/>
    </row>
    <row r="238" spans="2:23" ht="13">
      <c r="B238" s="132"/>
      <c r="C238" s="144"/>
      <c r="E238" s="145"/>
      <c r="G238" s="145"/>
      <c r="I238" s="144"/>
      <c r="K238" s="145"/>
      <c r="M238" s="145"/>
      <c r="O238" s="144"/>
      <c r="Q238" s="145"/>
      <c r="S238" s="145"/>
      <c r="U238" s="144"/>
      <c r="W238" s="280"/>
    </row>
    <row r="239" spans="2:23" ht="12.5">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2:31" ht="12.5">
      <c r="B240" s="132"/>
      <c r="W240" s="281"/>
      <c r="AE240" s="135">
        <f>SUM(D240:V240)</f>
        <v>0</v>
      </c>
    </row>
    <row r="241" spans="1:28" ht="12.5" thickBot="1">
      <c r="A241" s="133">
        <f>A232+1</f>
        <v>28</v>
      </c>
      <c r="B241" s="132"/>
      <c r="C241" s="135"/>
      <c r="D241" s="135">
        <v>415.03</v>
      </c>
      <c r="E241" s="135"/>
      <c r="F241" s="135">
        <v>351.18</v>
      </c>
      <c r="H241" s="135">
        <v>441.06</v>
      </c>
      <c r="J241" s="135">
        <v>387.50</v>
      </c>
      <c r="L241" s="135">
        <v>372.63</v>
      </c>
      <c r="M241" s="135"/>
      <c r="N241" s="135">
        <v>415.30</v>
      </c>
      <c r="P241" s="135">
        <v>424.58</v>
      </c>
      <c r="Q241" s="135"/>
      <c r="R241" s="135">
        <v>391.70</v>
      </c>
      <c r="S241" s="135"/>
      <c r="T241" s="135">
        <v>410.47</v>
      </c>
      <c r="V241" s="135">
        <v>385.54</v>
      </c>
      <c r="W241" s="281"/>
      <c r="X241" s="133">
        <f>COUNTIF(C241:U241,"F")</f>
        <v>0</v>
      </c>
      <c r="Y241" s="133">
        <f>COUNTIF(C240:U240,"E")</f>
        <v>0</v>
      </c>
      <c r="Z241" s="133">
        <f>COUNTIF(C242:V242,"Er")</f>
        <v>0</v>
      </c>
      <c r="AB241" s="133" t="s">
        <v>481</v>
      </c>
    </row>
    <row r="242" spans="2:28" ht="13" thickTop="1" thickBot="1">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2:28" ht="12.5" thickTop="1" thickBot="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2:23" ht="13" thickTop="1">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2:23"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2:23" ht="12.5">
      <c r="B246" s="132"/>
      <c r="G246" s="160" t="s">
        <v>329</v>
      </c>
      <c r="K246" s="278" t="s">
        <v>329</v>
      </c>
      <c r="L246" s="276"/>
      <c r="M246" s="276"/>
      <c r="N246" s="276"/>
      <c r="O246" s="278" t="s">
        <v>294</v>
      </c>
      <c r="P246" s="276"/>
      <c r="Q246" s="276"/>
      <c r="R246" s="276"/>
      <c r="S246" s="276"/>
      <c r="T246" s="276"/>
      <c r="U246" s="276"/>
      <c r="W246" s="280"/>
    </row>
    <row r="247" spans="2:23" ht="12.5">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2:31" ht="12.5">
      <c r="B248" s="132"/>
      <c r="W248" s="281"/>
      <c r="AE248" s="135">
        <f>SUM(D248:V248)</f>
        <v>0</v>
      </c>
    </row>
    <row r="249" spans="1:28" ht="12.5" thickBot="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2:28" ht="13" thickTop="1" thickBot="1">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2:28" ht="12.5" thickTop="1" thickBot="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2:23" ht="13" thickTop="1">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2:23"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2:23"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2:23" ht="13">
      <c r="B255" s="132"/>
      <c r="C255" s="144"/>
      <c r="E255" s="145"/>
      <c r="G255" s="145"/>
      <c r="I255" s="144"/>
      <c r="K255" s="145"/>
      <c r="M255" s="145"/>
      <c r="O255" s="144"/>
      <c r="Q255" s="145"/>
      <c r="S255" s="145"/>
      <c r="U255" s="144"/>
      <c r="W255" s="280"/>
    </row>
    <row r="256" spans="2:23" ht="12.5">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2:31" ht="12.5">
      <c r="B257" s="132"/>
      <c r="W257" s="281"/>
      <c r="AE257" s="135">
        <f>SUM(D257:V257)</f>
        <v>0</v>
      </c>
    </row>
    <row r="258" spans="1:28" ht="12.5" thickBot="1">
      <c r="A258" s="133">
        <f>A249+1</f>
        <v>30</v>
      </c>
      <c r="B258" s="132"/>
      <c r="C258" s="135"/>
      <c r="D258" s="135">
        <v>380.77</v>
      </c>
      <c r="E258" s="135"/>
      <c r="F258" s="135">
        <v>411.81</v>
      </c>
      <c r="H258" s="135">
        <v>432.08</v>
      </c>
      <c r="J258" s="135">
        <v>256.87</v>
      </c>
      <c r="L258" s="135">
        <v>412.40</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2:28" ht="12.5" thickTop="1" thickBot="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2:28" ht="12.5" thickTop="1" thickBot="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2:23" ht="13" thickTop="1">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2:23"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2:23" ht="13">
      <c r="B263" s="132"/>
      <c r="C263" s="282" t="s">
        <v>338</v>
      </c>
      <c r="W263" s="280"/>
    </row>
    <row r="264" spans="2:23" ht="12.5">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2:31" ht="12.5">
      <c r="B265" s="132"/>
      <c r="W265" s="281"/>
      <c r="AE265" s="135">
        <f>SUM(D265:V265)</f>
        <v>0</v>
      </c>
    </row>
    <row r="266" spans="1:28" ht="12.5" thickBot="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2:28" ht="12.5" thickTop="1" thickBot="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2:28" ht="12.5" thickTop="1" thickBot="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2:23" ht="13" thickTop="1">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2:23" ht="13" thickBot="1">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2:23" ht="13" thickBot="1">
      <c r="B271" s="132"/>
      <c r="C271" s="144"/>
      <c r="E271" s="145"/>
      <c r="G271" s="145"/>
      <c r="I271" s="144"/>
      <c r="K271" s="1337" t="s">
        <v>676</v>
      </c>
      <c r="L271" s="1338"/>
      <c r="M271" s="1338"/>
      <c r="N271" s="1338"/>
      <c r="O271" s="1338"/>
      <c r="P271" s="1338"/>
      <c r="Q271" s="1338"/>
      <c r="R271" s="1338"/>
      <c r="S271" s="1338"/>
      <c r="T271" s="1338"/>
      <c r="U271" s="1339"/>
      <c r="W271" s="280"/>
    </row>
    <row r="272" spans="2:23" ht="12.5">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2:31" ht="12.5">
      <c r="B273" s="132"/>
      <c r="W273" s="281"/>
      <c r="AE273" s="135">
        <f>SUM(D273:V273)</f>
        <v>0</v>
      </c>
    </row>
    <row r="274" spans="1:28" ht="12.5" thickBot="1">
      <c r="A274" s="133">
        <f>A266+1</f>
        <v>32</v>
      </c>
      <c r="B274" s="132"/>
      <c r="C274" s="135"/>
      <c r="D274" s="135">
        <v>419.38</v>
      </c>
      <c r="E274" s="135"/>
      <c r="F274" s="135">
        <v>406.18</v>
      </c>
      <c r="H274" s="135">
        <v>427.47</v>
      </c>
      <c r="J274" s="135">
        <v>416.77</v>
      </c>
      <c r="L274" s="135">
        <v>378.13</v>
      </c>
      <c r="M274" s="135"/>
      <c r="N274" s="135">
        <v>358.57</v>
      </c>
      <c r="P274" s="135">
        <v>360.52</v>
      </c>
      <c r="Q274" s="135"/>
      <c r="R274" s="135">
        <v>324.53</v>
      </c>
      <c r="S274" s="135"/>
      <c r="T274" s="135">
        <v>354.92</v>
      </c>
      <c r="V274" s="135">
        <v>406.11</v>
      </c>
      <c r="W274" s="281"/>
      <c r="X274" s="133">
        <f>COUNTIF(C274:U274,"F")</f>
        <v>0</v>
      </c>
      <c r="Y274" s="133">
        <f>COUNTIF(C273:U273,"E")</f>
        <v>0</v>
      </c>
      <c r="Z274" s="133">
        <f>COUNTIF(C275:V275,"Er")</f>
        <v>0</v>
      </c>
      <c r="AB274" s="133" t="s">
        <v>481</v>
      </c>
    </row>
    <row r="275" spans="2:28" ht="13" thickTop="1" thickBot="1">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2:28" ht="12.5" thickTop="1" thickBot="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2:23" ht="13" thickTop="1">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2:23"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2:23" ht="12.5">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2:23" ht="12.5">
      <c r="B280" s="209"/>
      <c r="W280" s="236"/>
    </row>
    <row r="281" spans="2:31" ht="12.5" thickBot="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28" ht="12.5" thickTop="1" thickBot="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2:28" ht="12.5" thickTop="1" thickBot="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2:28" ht="13" thickTop="1">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2:23"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2:23"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2:23" ht="12.5">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2:23" ht="12.5">
      <c r="B288" s="209"/>
      <c r="W288" s="236"/>
    </row>
    <row r="289" spans="2:31" ht="12.5" thickBot="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28" ht="12.5" thickTop="1" thickBot="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2:28" ht="12.5" thickTop="1" thickBot="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2:28" ht="13" thickTop="1">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2:23"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2:23" ht="12.5">
      <c r="B294" s="209"/>
      <c r="W294" s="236"/>
    </row>
    <row r="295" spans="2:23" ht="12.5">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2:23" ht="12.5">
      <c r="B296" s="209"/>
      <c r="W296" s="236"/>
    </row>
    <row r="297" spans="2:31" ht="12.5" thickBot="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28" ht="12.5" thickTop="1" thickBot="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2:28" ht="12.5" thickTop="1" thickBot="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2:28" ht="13" thickTop="1">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2:23"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2:23"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2:23" ht="12.5">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2:23" ht="12.5">
      <c r="B304" s="209"/>
      <c r="W304" s="236"/>
    </row>
    <row r="305" spans="2:31" ht="12.5" thickBot="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28" ht="12.5" thickTop="1" thickBot="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2:28" ht="12.5" thickTop="1" thickBot="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2:28" ht="13" thickTop="1">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2:23"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2:23" ht="12.5">
      <c r="B310" s="209"/>
      <c r="W310" s="236"/>
    </row>
    <row r="311" spans="2:23" ht="12.5">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2:23" ht="12.5">
      <c r="B312" s="209"/>
      <c r="W312" s="236"/>
    </row>
    <row r="313" spans="2:31" ht="12.5" thickBot="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4121.30</v>
      </c>
      <c r="AE313" s="135">
        <f>SUM(D313:V313)</f>
        <v>4121.30</v>
      </c>
    </row>
    <row r="314" spans="1:28" ht="12.5" thickTop="1" thickBot="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2:28" ht="12.5" thickTop="1" thickBot="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2:28" ht="13" thickTop="1">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2:23"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2:23"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2:23" ht="12.5">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2:23" ht="12.5">
      <c r="B320" s="209"/>
      <c r="W320" s="236"/>
    </row>
    <row r="321" spans="2:31" ht="12.5" thickBot="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3766.20</v>
      </c>
      <c r="AE321" s="135">
        <f>SUM(D321:V321)</f>
        <v>3766.20</v>
      </c>
    </row>
    <row r="322" spans="1:28" ht="12.5" thickTop="1" thickBot="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2:28" ht="12.5" thickTop="1" thickBot="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2:28" ht="13" thickTop="1">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2:23"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2:23" ht="12.5">
      <c r="B326" s="209"/>
      <c r="W326" s="236"/>
    </row>
    <row r="327" spans="2:23" ht="12.5">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2:23" ht="12.5">
      <c r="B328" s="209"/>
      <c r="W328" s="236"/>
    </row>
    <row r="329" spans="2:31" ht="12.5" thickBot="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28" ht="12.5" thickTop="1" thickBot="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2:28" ht="12.5" thickTop="1" thickBot="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2:28" ht="13" thickTop="1">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2:23"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2:23"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2:23"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2:23" ht="12.5">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2:23" ht="12.5">
      <c r="B337" s="209"/>
      <c r="W337" s="236"/>
    </row>
    <row r="338" spans="2:31" ht="12.5" thickBot="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28" ht="12.5" thickTop="1" thickBot="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2:28" ht="12.5" thickTop="1" thickBot="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2:28" ht="13" thickTop="1">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2:23"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2:23" ht="12.5">
      <c r="B343" s="209"/>
      <c r="W343" s="236"/>
    </row>
    <row r="344" spans="2:23" ht="12.5">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2:23" ht="12.5">
      <c r="B345" s="209"/>
      <c r="W345" s="236"/>
    </row>
    <row r="346" spans="2:31" ht="12.5" thickBot="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28" ht="12.5" thickTop="1" thickBot="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2:28" ht="12.5" thickTop="1" thickBot="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2:28" ht="13" thickTop="1">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2:23"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2:23"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2:23" ht="12.5">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2:23" ht="12.5">
      <c r="B353" s="209"/>
      <c r="W353" s="236"/>
    </row>
    <row r="354" spans="2:31" ht="12.5" thickBot="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28" ht="12.5" thickTop="1" thickBot="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2:28" ht="12.5" thickTop="1" thickBot="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2:28" ht="13" thickTop="1">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2:23"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2:23" ht="12.5">
      <c r="B359" s="209"/>
      <c r="W359" s="236"/>
    </row>
    <row r="360" spans="2:23" ht="12.5">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2:23" ht="12.5">
      <c r="B361" s="209"/>
      <c r="W361" s="236"/>
    </row>
    <row r="362" spans="2:31" ht="12.5" thickBot="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28" ht="12.5" thickTop="1" thickBot="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2:28" ht="12.5" thickTop="1" thickBot="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2:28" ht="13" thickTop="1">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2:23"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2:23"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2:23"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2:23" ht="12.5">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2:23" ht="12.5">
      <c r="B370" s="209"/>
      <c r="W370" s="236"/>
    </row>
    <row r="371" spans="2:31" ht="12.5" thickBot="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28" ht="12.5" thickTop="1" thickBot="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2:28" ht="12.5" thickTop="1" thickBot="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2:28" ht="13" thickTop="1">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2:23"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2:23" ht="12.5">
      <c r="B376" s="209"/>
      <c r="W376" s="236"/>
    </row>
    <row r="377" spans="2:23" ht="12.5">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2:23" ht="12.5">
      <c r="B378" s="209"/>
      <c r="W378" s="236"/>
    </row>
    <row r="379" spans="2:31" ht="12.5" thickBot="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v>
      </c>
      <c r="AE379" s="135">
        <f>SUM(D379:V379)</f>
        <v>3843.60</v>
      </c>
    </row>
    <row r="380" spans="1:28" ht="12.5" thickTop="1" thickBot="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2:28" ht="12.5" thickTop="1" thickBot="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2:28" ht="13" thickTop="1">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2:23"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2:23"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2:23"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2:23" ht="12.5">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2:23" ht="12.5">
      <c r="B387" s="209"/>
      <c r="W387" s="236"/>
    </row>
    <row r="388" spans="2:31" ht="12.5" thickBot="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28" ht="12.5" thickTop="1" thickBot="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2:28" ht="12.5" thickTop="1" thickBot="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2:28" ht="13" thickTop="1">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2:23"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2:23" ht="12.5">
      <c r="B393" s="209"/>
      <c r="W393" s="236"/>
    </row>
    <row r="394" spans="2:23" ht="12.5">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2:23" ht="12.5">
      <c r="B395" s="209"/>
      <c r="W395" s="236"/>
    </row>
    <row r="396" spans="2:31" ht="12.5" thickBot="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28" ht="12.5" thickTop="1" thickBot="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2:28" ht="12.5" thickTop="1" thickBot="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2:28" ht="13" thickTop="1">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2:23"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2:23"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2:23"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2:23" ht="12.5">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2:23" ht="12.5">
      <c r="B404" s="209"/>
      <c r="W404" s="236"/>
    </row>
    <row r="405" spans="2:31" ht="12.5" thickBot="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28" ht="12.5" thickTop="1" thickBot="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2:28" ht="12.5" thickTop="1" thickBot="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2:28" ht="13" thickTop="1">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2:23"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2:23" ht="12.5">
      <c r="B410" s="209"/>
      <c r="W410" s="236"/>
    </row>
    <row r="411" spans="2:23" ht="12.5">
      <c r="B411" s="209"/>
      <c r="C411" s="133">
        <f>U403+1</f>
        <v>481</v>
      </c>
      <c r="E411" s="133">
        <f>C411+1</f>
        <v>482</v>
      </c>
      <c r="G411" s="133">
        <f>E411+1</f>
        <v>483</v>
      </c>
      <c r="I411" s="133">
        <f>G411+1</f>
        <v>484</v>
      </c>
      <c r="K411" s="133">
        <f>I411+1</f>
        <v>485</v>
      </c>
      <c r="U411" s="161"/>
      <c r="W411" s="236"/>
    </row>
    <row r="412" spans="2:23" ht="12.5">
      <c r="B412" s="209"/>
      <c r="W412" s="236"/>
    </row>
    <row r="413" spans="2:31" ht="12.5" thickBot="1">
      <c r="B413" s="209"/>
      <c r="C413" s="135"/>
      <c r="D413" s="135">
        <v>220.25</v>
      </c>
      <c r="E413" s="135"/>
      <c r="F413" s="135">
        <v>241.31</v>
      </c>
      <c r="H413" s="135">
        <v>214.90</v>
      </c>
      <c r="J413" s="135">
        <v>113.74</v>
      </c>
      <c r="L413" s="135"/>
      <c r="M413" s="135"/>
      <c r="N413" s="135"/>
      <c r="P413" s="135"/>
      <c r="Q413" s="135"/>
      <c r="R413" s="135"/>
      <c r="S413" s="135"/>
      <c r="T413" s="135"/>
      <c r="V413" s="135"/>
      <c r="W413" s="265">
        <f>D413+H413+J413+L413+N413+F413+P413+R413+T413+V413</f>
        <v>790.20</v>
      </c>
      <c r="AE413" s="135">
        <f>SUM(D413:V413)</f>
        <v>790.20</v>
      </c>
    </row>
    <row r="414" spans="1:28" ht="12.5" thickTop="1" thickBot="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2:28" ht="12.5" thickTop="1" thickBot="1">
      <c r="B415" s="209"/>
      <c r="C415" s="141"/>
      <c r="D415" s="139"/>
      <c r="E415" s="141"/>
      <c r="F415" s="139"/>
      <c r="G415" s="141"/>
      <c r="I415" s="141"/>
      <c r="J415" s="162"/>
      <c r="K415" s="141"/>
      <c r="W415" s="236"/>
      <c r="X415" s="133">
        <f>COUNTIF(C415:U415,"U/P")</f>
        <v>0</v>
      </c>
      <c r="Y415" s="133">
        <v>0</v>
      </c>
      <c r="Z415" s="133">
        <v>0</v>
      </c>
      <c r="AB415" s="133" t="s">
        <v>241</v>
      </c>
    </row>
    <row r="416" spans="2:28" ht="13" thickTop="1">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23"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1"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ht="12.5">
      <c r="B419" s="209"/>
      <c r="D419" s="149"/>
      <c r="F419" s="149"/>
      <c r="H419" s="149"/>
      <c r="J419" s="149"/>
      <c r="L419" s="149"/>
      <c r="M419" s="149"/>
      <c r="N419" s="149"/>
      <c r="O419" s="149"/>
      <c r="P419" s="149"/>
      <c r="Q419" s="149"/>
      <c r="R419" s="149"/>
      <c r="S419" s="149"/>
      <c r="T419" s="149"/>
      <c r="U419" s="149"/>
      <c r="W419" s="236"/>
      <c r="AE419" s="135">
        <f>AE418/1000</f>
        <v>131.35741</v>
      </c>
      <c r="AF419" s="135">
        <f>186-AE419</f>
        <v>54.64259</v>
      </c>
    </row>
    <row r="420" spans="2:30" ht="12.5">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0"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0" ht="26">
      <c r="B422" s="209"/>
      <c r="F422" s="286" t="s">
        <v>815</v>
      </c>
      <c r="G422" s="57">
        <v>4</v>
      </c>
      <c r="H422" s="57">
        <v>3</v>
      </c>
      <c r="I422" s="57"/>
      <c r="J422" s="57"/>
      <c r="K422" s="57"/>
      <c r="L422" s="57">
        <v>2</v>
      </c>
      <c r="M422" s="57">
        <v>1</v>
      </c>
      <c r="N422" s="57">
        <f>SUM(G422:M422)</f>
        <v>10</v>
      </c>
      <c r="O422" s="1343"/>
      <c r="W422" s="265"/>
      <c r="X422" s="291">
        <v>13</v>
      </c>
      <c r="Y422" s="206" t="s">
        <v>816</v>
      </c>
      <c r="Z422" s="291"/>
      <c r="AA422" s="206" t="s">
        <v>817</v>
      </c>
      <c r="AB422" s="206"/>
      <c r="AC422" s="295" t="s">
        <v>818</v>
      </c>
      <c r="AD422" s="206"/>
    </row>
    <row r="423" spans="2:30" ht="26">
      <c r="B423" s="209"/>
      <c r="F423" s="286" t="s">
        <v>819</v>
      </c>
      <c r="G423" s="57"/>
      <c r="H423" s="57"/>
      <c r="I423" s="57"/>
      <c r="J423" s="57"/>
      <c r="K423" s="57"/>
      <c r="L423" s="57"/>
      <c r="M423" s="57"/>
      <c r="N423" s="57"/>
      <c r="O423" s="1344"/>
      <c r="W423" s="265"/>
      <c r="X423" s="291"/>
      <c r="Y423" s="291"/>
      <c r="Z423" s="291"/>
      <c r="AA423" s="291"/>
      <c r="AB423" s="294"/>
      <c r="AC423" s="294"/>
      <c r="AD423" s="206"/>
    </row>
    <row r="424" spans="2:30" ht="14.5">
      <c r="B424" s="209"/>
      <c r="F424" s="286" t="s">
        <v>820</v>
      </c>
      <c r="G424" s="57">
        <f>G422-G423</f>
        <v>4</v>
      </c>
      <c r="H424" s="57">
        <f t="shared" si="0" ref="H424:N424">H422-H423</f>
        <v>3</v>
      </c>
      <c r="I424" s="57">
        <f t="shared" si="0"/>
        <v>0</v>
      </c>
      <c r="J424" s="57">
        <f t="shared" si="0"/>
        <v>0</v>
      </c>
      <c r="K424" s="57">
        <f t="shared" si="0"/>
        <v>0</v>
      </c>
      <c r="L424" s="57">
        <f t="shared" si="0"/>
        <v>2</v>
      </c>
      <c r="M424" s="57">
        <f t="shared" si="0"/>
        <v>1</v>
      </c>
      <c r="N424" s="57">
        <f t="shared" si="0"/>
        <v>10</v>
      </c>
      <c r="O424" s="1344"/>
      <c r="W424" s="265"/>
      <c r="X424" s="291">
        <v>3</v>
      </c>
      <c r="Y424" s="206" t="s">
        <v>821</v>
      </c>
      <c r="Z424" s="291"/>
      <c r="AA424" s="206" t="s">
        <v>822</v>
      </c>
      <c r="AB424" s="294"/>
      <c r="AC424" s="294"/>
      <c r="AD424" s="206"/>
    </row>
    <row r="425" spans="2:30" ht="12.5">
      <c r="B425" s="209"/>
      <c r="W425" s="265"/>
      <c r="X425" s="291"/>
      <c r="Y425" s="291"/>
      <c r="Z425" s="291"/>
      <c r="AA425" s="291"/>
      <c r="AB425" s="294"/>
      <c r="AC425" s="294"/>
      <c r="AD425" s="206"/>
    </row>
    <row r="426" spans="2:30"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0" ht="13" hidden="1">
      <c r="B427" s="209"/>
      <c r="F427" s="205" t="s">
        <v>442</v>
      </c>
      <c r="G427" s="206"/>
      <c r="H427" s="206"/>
      <c r="I427" s="206"/>
      <c r="J427" s="206"/>
      <c r="K427" s="206"/>
      <c r="L427" s="206"/>
      <c r="M427" s="228"/>
      <c r="N427" s="206"/>
      <c r="O427" s="1320"/>
      <c r="W427" s="265"/>
      <c r="X427" s="291"/>
      <c r="Y427" s="291"/>
      <c r="Z427" s="291"/>
      <c r="AA427" s="291"/>
      <c r="AB427" s="294"/>
      <c r="AC427" s="294"/>
      <c r="AD427" s="206"/>
    </row>
    <row r="428" spans="2:30" ht="13" hidden="1">
      <c r="B428" s="209"/>
      <c r="F428" s="205" t="s">
        <v>443</v>
      </c>
      <c r="G428" s="206"/>
      <c r="H428" s="206"/>
      <c r="I428" s="206"/>
      <c r="J428" s="206"/>
      <c r="K428" s="206"/>
      <c r="L428" s="206"/>
      <c r="M428" s="206"/>
      <c r="N428" s="206"/>
      <c r="O428" s="1321"/>
      <c r="Q428" s="229"/>
      <c r="W428" s="265"/>
      <c r="X428" s="291"/>
      <c r="Y428" s="291"/>
      <c r="Z428" s="291"/>
      <c r="AA428" s="291"/>
      <c r="AB428" s="294"/>
      <c r="AC428" s="294"/>
      <c r="AD428" s="206"/>
    </row>
    <row r="429" spans="2:30" ht="13" hidden="1">
      <c r="B429" s="209"/>
      <c r="F429" s="205" t="s">
        <v>444</v>
      </c>
      <c r="G429" s="206"/>
      <c r="H429" s="206"/>
      <c r="I429" s="206"/>
      <c r="J429" s="206"/>
      <c r="K429" s="206"/>
      <c r="L429" s="206"/>
      <c r="M429" s="206"/>
      <c r="N429" s="206"/>
      <c r="O429" s="1322"/>
      <c r="W429" s="265"/>
      <c r="X429" s="291"/>
      <c r="Y429" s="291"/>
      <c r="Z429" s="291"/>
      <c r="AA429" s="291"/>
      <c r="AB429" s="294"/>
      <c r="AC429" s="294"/>
      <c r="AD429" s="206"/>
    </row>
    <row r="430" spans="2:30" ht="12.5">
      <c r="B430" s="209"/>
      <c r="W430" s="265"/>
      <c r="X430" s="291"/>
      <c r="Y430" s="291"/>
      <c r="Z430" s="291"/>
      <c r="AA430" s="291"/>
      <c r="AB430" s="294"/>
      <c r="AC430" s="294"/>
      <c r="AD430" s="206"/>
    </row>
    <row r="431" spans="2:30" ht="12.5">
      <c r="B431" s="209"/>
      <c r="W431" s="265"/>
      <c r="X431" s="291"/>
      <c r="Y431" s="291"/>
      <c r="Z431" s="291"/>
      <c r="AA431" s="291"/>
      <c r="AB431" s="294"/>
      <c r="AC431" s="294"/>
      <c r="AD431" s="206"/>
    </row>
    <row r="432" spans="2:23" ht="14">
      <c r="B432" s="1340"/>
      <c r="C432" s="1341"/>
      <c r="D432" s="1341"/>
      <c r="E432" s="1341"/>
      <c r="F432" s="1341"/>
      <c r="G432" s="1341"/>
      <c r="H432" s="1341"/>
      <c r="I432" s="1341"/>
      <c r="J432" s="1341"/>
      <c r="K432" s="1341"/>
      <c r="L432" s="1341"/>
      <c r="M432" s="1341"/>
      <c r="N432" s="1341"/>
      <c r="O432" s="1341"/>
      <c r="P432" s="1341"/>
      <c r="Q432" s="1341"/>
      <c r="R432" s="1341"/>
      <c r="S432" s="1341"/>
      <c r="T432" s="1341"/>
      <c r="U432" s="1341"/>
      <c r="V432" s="1341"/>
      <c r="W432" s="1342"/>
    </row>
    <row r="433" spans="2:23" ht="12.5">
      <c r="B433" s="209"/>
      <c r="W433" s="236"/>
    </row>
    <row r="434" spans="2:23" ht="12.5">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ht="12.5" thickBot="1">
      <c r="B436" s="209"/>
      <c r="D436" s="211" t="s">
        <v>448</v>
      </c>
      <c r="E436" s="210"/>
      <c r="F436" s="210"/>
      <c r="J436" s="210"/>
      <c r="L436" s="210"/>
      <c r="W436" s="236"/>
    </row>
    <row r="437" spans="2:23" ht="12.5" thickTop="1" thickBot="1">
      <c r="B437" s="209"/>
      <c r="D437" s="211" t="s">
        <v>449</v>
      </c>
      <c r="E437" s="210"/>
      <c r="F437" s="210"/>
      <c r="G437" s="158"/>
      <c r="H437" s="139"/>
      <c r="I437" s="212"/>
      <c r="J437" s="210"/>
      <c r="K437" s="158"/>
      <c r="L437" s="210"/>
      <c r="M437" s="133" t="s">
        <v>450</v>
      </c>
      <c r="W437" s="236"/>
    </row>
    <row r="438" spans="2:23" ht="13" thickTop="1" thickBot="1">
      <c r="B438" s="209"/>
      <c r="D438" s="211" t="s">
        <v>451</v>
      </c>
      <c r="E438" s="210"/>
      <c r="F438" s="210"/>
      <c r="G438" s="213"/>
      <c r="H438" s="139"/>
      <c r="I438" s="214" t="s">
        <v>353</v>
      </c>
      <c r="J438" s="210"/>
      <c r="K438" s="213"/>
      <c r="L438" s="210"/>
      <c r="S438" s="237" t="s">
        <v>452</v>
      </c>
      <c r="W438" s="236"/>
    </row>
    <row r="439" spans="2:23" ht="12.5" thickTop="1">
      <c r="B439" s="209"/>
      <c r="E439" s="210"/>
      <c r="F439" s="210"/>
      <c r="G439" s="210"/>
      <c r="H439" s="210"/>
      <c r="I439" s="210"/>
      <c r="J439" s="210"/>
      <c r="K439" s="210"/>
      <c r="L439" s="210"/>
      <c r="N439" s="133" t="s">
        <v>46</v>
      </c>
      <c r="W439" s="236"/>
    </row>
    <row r="440" spans="2:23" ht="12.5">
      <c r="B440" s="209"/>
      <c r="D440" s="215"/>
      <c r="E440" s="143"/>
      <c r="F440" s="215"/>
      <c r="G440" s="216"/>
      <c r="H440" s="217"/>
      <c r="I440" s="215">
        <v>325</v>
      </c>
      <c r="J440" s="215" t="s">
        <v>182</v>
      </c>
      <c r="K440" s="143"/>
      <c r="L440" s="215"/>
      <c r="W440" s="236"/>
    </row>
    <row r="441" spans="2:23" ht="12.5" thickBot="1">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ht="12.5" thickTop="1" thickBot="1">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ht="12.5" thickTop="1">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ht="12.5">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ht="12.5">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ht="12.5">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ht="12.5">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ht="12.5">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ht="12.5">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ht="12.5">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ht="12.5" thickBot="1">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600-000000000000}">
  <dimension ref="A1:X40"/>
  <sheetViews>
    <sheetView workbookViewId="0" topLeftCell="A19">
      <selection pane="topLeft" activeCell="E36" sqref="E36"/>
    </sheetView>
  </sheetViews>
  <sheetFormatPr defaultColWidth="9.00428571428571" defaultRowHeight="13"/>
  <cols>
    <col min="1" max="1" width="4.14285714285714" style="316" customWidth="1"/>
    <col min="2" max="2" width="7.57142857142857" style="317" customWidth="1"/>
    <col min="3" max="3" width="4.85714285714286" style="316" hidden="1" customWidth="1"/>
    <col min="4" max="4" width="12.5714285714286" style="317" customWidth="1"/>
    <col min="5" max="5" width="26.1428571428571" style="317" customWidth="1"/>
    <col min="6" max="6" width="25.8571428571429" style="317" customWidth="1"/>
    <col min="7" max="235" width="30.5714285714286" style="316" customWidth="1"/>
    <col min="236" max="236" width="6.57142857142857" style="316" customWidth="1"/>
    <col min="237" max="237" width="7.57142857142857" style="316" customWidth="1"/>
    <col min="238" max="238" width="4.85714285714286" style="316" customWidth="1"/>
    <col min="239" max="239" width="11.8571428571429" style="316" customWidth="1"/>
    <col min="240" max="240" width="9.85714285714286" style="316" customWidth="1"/>
    <col min="241" max="241" width="3" style="316" customWidth="1"/>
    <col min="242" max="242" width="7.14285714285714" style="316" customWidth="1"/>
    <col min="243" max="243" width="22.8571428571429" style="316" customWidth="1"/>
    <col min="244" max="244" width="7.14285714285714" style="316" customWidth="1"/>
    <col min="245" max="245" width="9" style="316" hidden="1" customWidth="1"/>
    <col min="246" max="246" width="8.85714285714286" style="316" customWidth="1"/>
    <col min="247" max="247" width="9.85714285714286" style="316" customWidth="1"/>
    <col min="248" max="248" width="10.5714285714286" style="316" customWidth="1"/>
    <col min="249" max="249" width="12.1428571428571" style="316" customWidth="1"/>
    <col min="250" max="250" width="11.1428571428571" style="316" customWidth="1"/>
    <col min="251" max="251" width="6.85714285714286" style="316" customWidth="1"/>
    <col min="252" max="491" width="30.5714285714286" style="316" customWidth="1"/>
    <col min="492" max="492" width="6.57142857142857" style="316" customWidth="1"/>
    <col min="493" max="493" width="7.57142857142857" style="316" customWidth="1"/>
    <col min="494" max="494" width="4.85714285714286" style="316" customWidth="1"/>
    <col min="495" max="495" width="11.8571428571429" style="316" customWidth="1"/>
    <col min="496" max="496" width="9.85714285714286" style="316" customWidth="1"/>
    <col min="497" max="497" width="3" style="316" customWidth="1"/>
    <col min="498" max="498" width="7.14285714285714" style="316" customWidth="1"/>
    <col min="499" max="499" width="22.8571428571429" style="316" customWidth="1"/>
    <col min="500" max="500" width="7.14285714285714" style="316" customWidth="1"/>
    <col min="501" max="501" width="9" style="316" hidden="1" customWidth="1"/>
    <col min="502" max="502" width="8.85714285714286" style="316" customWidth="1"/>
    <col min="503" max="503" width="9.85714285714286" style="316" customWidth="1"/>
    <col min="504" max="504" width="10.5714285714286" style="316" customWidth="1"/>
    <col min="505" max="505" width="12.1428571428571" style="316" customWidth="1"/>
    <col min="506" max="506" width="11.1428571428571" style="316" customWidth="1"/>
    <col min="507" max="507" width="6.85714285714286" style="316" customWidth="1"/>
    <col min="508" max="747" width="30.5714285714286" style="316" customWidth="1"/>
    <col min="748" max="748" width="6.57142857142857" style="316" customWidth="1"/>
    <col min="749" max="749" width="7.57142857142857" style="316" customWidth="1"/>
    <col min="750" max="750" width="4.85714285714286" style="316" customWidth="1"/>
    <col min="751" max="751" width="11.8571428571429" style="316" customWidth="1"/>
    <col min="752" max="752" width="9.85714285714286" style="316" customWidth="1"/>
    <col min="753" max="753" width="3" style="316" customWidth="1"/>
    <col min="754" max="754" width="7.14285714285714" style="316" customWidth="1"/>
    <col min="755" max="755" width="22.8571428571429" style="316" customWidth="1"/>
    <col min="756" max="756" width="7.14285714285714" style="316" customWidth="1"/>
    <col min="757" max="757" width="9" style="316" hidden="1" customWidth="1"/>
    <col min="758" max="758" width="8.85714285714286" style="316" customWidth="1"/>
    <col min="759" max="759" width="9.85714285714286" style="316" customWidth="1"/>
    <col min="760" max="760" width="10.5714285714286" style="316" customWidth="1"/>
    <col min="761" max="761" width="12.1428571428571" style="316" customWidth="1"/>
    <col min="762" max="762" width="11.1428571428571" style="316" customWidth="1"/>
    <col min="763" max="763" width="6.85714285714286" style="316" customWidth="1"/>
    <col min="764" max="1003" width="30.5714285714286" style="316" customWidth="1"/>
    <col min="1004" max="1004" width="6.57142857142857" style="316" customWidth="1"/>
    <col min="1005" max="1005" width="7.57142857142857" style="316" customWidth="1"/>
    <col min="1006" max="1006" width="4.85714285714286" style="316" customWidth="1"/>
    <col min="1007" max="1007" width="11.8571428571429" style="316" customWidth="1"/>
    <col min="1008" max="1008" width="9.85714285714286" style="316" customWidth="1"/>
    <col min="1009" max="1009" width="3" style="316" customWidth="1"/>
    <col min="1010" max="1010" width="7.14285714285714" style="316" customWidth="1"/>
    <col min="1011" max="1011" width="22.8571428571429" style="316" customWidth="1"/>
    <col min="1012" max="1012" width="7.14285714285714" style="316" customWidth="1"/>
    <col min="1013" max="1013" width="9" style="316" hidden="1" customWidth="1"/>
    <col min="1014" max="1014" width="8.85714285714286" style="316" customWidth="1"/>
    <col min="1015" max="1015" width="9.85714285714286" style="316" customWidth="1"/>
    <col min="1016" max="1016" width="10.5714285714286" style="316" customWidth="1"/>
    <col min="1017" max="1017" width="12.1428571428571" style="316" customWidth="1"/>
    <col min="1018" max="1018" width="11.1428571428571" style="316" customWidth="1"/>
    <col min="1019" max="1019" width="6.85714285714286" style="316" customWidth="1"/>
    <col min="1020" max="1259" width="30.5714285714286" style="316" customWidth="1"/>
    <col min="1260" max="1260" width="6.57142857142857" style="316" customWidth="1"/>
    <col min="1261" max="1261" width="7.57142857142857" style="316" customWidth="1"/>
    <col min="1262" max="1262" width="4.85714285714286" style="316" customWidth="1"/>
    <col min="1263" max="1263" width="11.8571428571429" style="316" customWidth="1"/>
    <col min="1264" max="1264" width="9.85714285714286" style="316" customWidth="1"/>
    <col min="1265" max="1265" width="3" style="316" customWidth="1"/>
    <col min="1266" max="1266" width="7.14285714285714" style="316" customWidth="1"/>
    <col min="1267" max="1267" width="22.8571428571429" style="316" customWidth="1"/>
    <col min="1268" max="1268" width="7.14285714285714" style="316" customWidth="1"/>
    <col min="1269" max="1269" width="9" style="316" hidden="1" customWidth="1"/>
    <col min="1270" max="1270" width="8.85714285714286" style="316" customWidth="1"/>
    <col min="1271" max="1271" width="9.85714285714286" style="316" customWidth="1"/>
    <col min="1272" max="1272" width="10.5714285714286" style="316" customWidth="1"/>
    <col min="1273" max="1273" width="12.1428571428571" style="316" customWidth="1"/>
    <col min="1274" max="1274" width="11.1428571428571" style="316" customWidth="1"/>
    <col min="1275" max="1275" width="6.85714285714286" style="316" customWidth="1"/>
    <col min="1276" max="1515" width="30.5714285714286" style="316" customWidth="1"/>
    <col min="1516" max="1516" width="6.57142857142857" style="316" customWidth="1"/>
    <col min="1517" max="1517" width="7.57142857142857" style="316" customWidth="1"/>
    <col min="1518" max="1518" width="4.85714285714286" style="316" customWidth="1"/>
    <col min="1519" max="1519" width="11.8571428571429" style="316" customWidth="1"/>
    <col min="1520" max="1520" width="9.85714285714286" style="316" customWidth="1"/>
    <col min="1521" max="1521" width="3" style="316" customWidth="1"/>
    <col min="1522" max="1522" width="7.14285714285714" style="316" customWidth="1"/>
    <col min="1523" max="1523" width="22.8571428571429" style="316" customWidth="1"/>
    <col min="1524" max="1524" width="7.14285714285714" style="316" customWidth="1"/>
    <col min="1525" max="1525" width="9" style="316" hidden="1" customWidth="1"/>
    <col min="1526" max="1526" width="8.85714285714286" style="316" customWidth="1"/>
    <col min="1527" max="1527" width="9.85714285714286" style="316" customWidth="1"/>
    <col min="1528" max="1528" width="10.5714285714286" style="316" customWidth="1"/>
    <col min="1529" max="1529" width="12.1428571428571" style="316" customWidth="1"/>
    <col min="1530" max="1530" width="11.1428571428571" style="316" customWidth="1"/>
    <col min="1531" max="1531" width="6.85714285714286" style="316" customWidth="1"/>
    <col min="1532" max="1771" width="30.5714285714286" style="316" customWidth="1"/>
    <col min="1772" max="1772" width="6.57142857142857" style="316" customWidth="1"/>
    <col min="1773" max="1773" width="7.57142857142857" style="316" customWidth="1"/>
    <col min="1774" max="1774" width="4.85714285714286" style="316" customWidth="1"/>
    <col min="1775" max="1775" width="11.8571428571429" style="316" customWidth="1"/>
    <col min="1776" max="1776" width="9.85714285714286" style="316" customWidth="1"/>
    <col min="1777" max="1777" width="3" style="316" customWidth="1"/>
    <col min="1778" max="1778" width="7.14285714285714" style="316" customWidth="1"/>
    <col min="1779" max="1779" width="22.8571428571429" style="316" customWidth="1"/>
    <col min="1780" max="1780" width="7.14285714285714" style="316" customWidth="1"/>
    <col min="1781" max="1781" width="9" style="316" hidden="1" customWidth="1"/>
    <col min="1782" max="1782" width="8.85714285714286" style="316" customWidth="1"/>
    <col min="1783" max="1783" width="9.85714285714286" style="316" customWidth="1"/>
    <col min="1784" max="1784" width="10.5714285714286" style="316" customWidth="1"/>
    <col min="1785" max="1785" width="12.1428571428571" style="316" customWidth="1"/>
    <col min="1786" max="1786" width="11.1428571428571" style="316" customWidth="1"/>
    <col min="1787" max="1787" width="6.85714285714286" style="316" customWidth="1"/>
    <col min="1788" max="2027" width="30.5714285714286" style="316" customWidth="1"/>
    <col min="2028" max="2028" width="6.57142857142857" style="316" customWidth="1"/>
    <col min="2029" max="2029" width="7.57142857142857" style="316" customWidth="1"/>
    <col min="2030" max="2030" width="4.85714285714286" style="316" customWidth="1"/>
    <col min="2031" max="2031" width="11.8571428571429" style="316" customWidth="1"/>
    <col min="2032" max="2032" width="9.85714285714286" style="316" customWidth="1"/>
    <col min="2033" max="2033" width="3" style="316" customWidth="1"/>
    <col min="2034" max="2034" width="7.14285714285714" style="316" customWidth="1"/>
    <col min="2035" max="2035" width="22.8571428571429" style="316" customWidth="1"/>
    <col min="2036" max="2036" width="7.14285714285714" style="316" customWidth="1"/>
    <col min="2037" max="2037" width="9" style="316" hidden="1" customWidth="1"/>
    <col min="2038" max="2038" width="8.85714285714286" style="316" customWidth="1"/>
    <col min="2039" max="2039" width="9.85714285714286" style="316" customWidth="1"/>
    <col min="2040" max="2040" width="10.5714285714286" style="316" customWidth="1"/>
    <col min="2041" max="2041" width="12.1428571428571" style="316" customWidth="1"/>
    <col min="2042" max="2042" width="11.1428571428571" style="316" customWidth="1"/>
    <col min="2043" max="2043" width="6.85714285714286" style="316" customWidth="1"/>
    <col min="2044" max="2283" width="30.5714285714286" style="316" customWidth="1"/>
    <col min="2284" max="2284" width="6.57142857142857" style="316" customWidth="1"/>
    <col min="2285" max="2285" width="7.57142857142857" style="316" customWidth="1"/>
    <col min="2286" max="2286" width="4.85714285714286" style="316" customWidth="1"/>
    <col min="2287" max="2287" width="11.8571428571429" style="316" customWidth="1"/>
    <col min="2288" max="2288" width="9.85714285714286" style="316" customWidth="1"/>
    <col min="2289" max="2289" width="3" style="316" customWidth="1"/>
    <col min="2290" max="2290" width="7.14285714285714" style="316" customWidth="1"/>
    <col min="2291" max="2291" width="22.8571428571429" style="316" customWidth="1"/>
    <col min="2292" max="2292" width="7.14285714285714" style="316" customWidth="1"/>
    <col min="2293" max="2293" width="9" style="316" hidden="1" customWidth="1"/>
    <col min="2294" max="2294" width="8.85714285714286" style="316" customWidth="1"/>
    <col min="2295" max="2295" width="9.85714285714286" style="316" customWidth="1"/>
    <col min="2296" max="2296" width="10.5714285714286" style="316" customWidth="1"/>
    <col min="2297" max="2297" width="12.1428571428571" style="316" customWidth="1"/>
    <col min="2298" max="2298" width="11.1428571428571" style="316" customWidth="1"/>
    <col min="2299" max="2299" width="6.85714285714286" style="316" customWidth="1"/>
    <col min="2300" max="2539" width="30.5714285714286" style="316" customWidth="1"/>
    <col min="2540" max="2540" width="6.57142857142857" style="316" customWidth="1"/>
    <col min="2541" max="2541" width="7.57142857142857" style="316" customWidth="1"/>
    <col min="2542" max="2542" width="4.85714285714286" style="316" customWidth="1"/>
    <col min="2543" max="2543" width="11.8571428571429" style="316" customWidth="1"/>
    <col min="2544" max="2544" width="9.85714285714286" style="316" customWidth="1"/>
    <col min="2545" max="2545" width="3" style="316" customWidth="1"/>
    <col min="2546" max="2546" width="7.14285714285714" style="316" customWidth="1"/>
    <col min="2547" max="2547" width="22.8571428571429" style="316" customWidth="1"/>
    <col min="2548" max="2548" width="7.14285714285714" style="316" customWidth="1"/>
    <col min="2549" max="2549" width="9" style="316" hidden="1" customWidth="1"/>
    <col min="2550" max="2550" width="8.85714285714286" style="316" customWidth="1"/>
    <col min="2551" max="2551" width="9.85714285714286" style="316" customWidth="1"/>
    <col min="2552" max="2552" width="10.5714285714286" style="316" customWidth="1"/>
    <col min="2553" max="2553" width="12.1428571428571" style="316" customWidth="1"/>
    <col min="2554" max="2554" width="11.1428571428571" style="316" customWidth="1"/>
    <col min="2555" max="2555" width="6.85714285714286" style="316" customWidth="1"/>
    <col min="2556" max="2795" width="30.5714285714286" style="316" customWidth="1"/>
    <col min="2796" max="2796" width="6.57142857142857" style="316" customWidth="1"/>
    <col min="2797" max="2797" width="7.57142857142857" style="316" customWidth="1"/>
    <col min="2798" max="2798" width="4.85714285714286" style="316" customWidth="1"/>
    <col min="2799" max="2799" width="11.8571428571429" style="316" customWidth="1"/>
    <col min="2800" max="2800" width="9.85714285714286" style="316" customWidth="1"/>
    <col min="2801" max="2801" width="3" style="316" customWidth="1"/>
    <col min="2802" max="2802" width="7.14285714285714" style="316" customWidth="1"/>
    <col min="2803" max="2803" width="22.8571428571429" style="316" customWidth="1"/>
    <col min="2804" max="2804" width="7.14285714285714" style="316" customWidth="1"/>
    <col min="2805" max="2805" width="9" style="316" hidden="1" customWidth="1"/>
    <col min="2806" max="2806" width="8.85714285714286" style="316" customWidth="1"/>
    <col min="2807" max="2807" width="9.85714285714286" style="316" customWidth="1"/>
    <col min="2808" max="2808" width="10.5714285714286" style="316" customWidth="1"/>
    <col min="2809" max="2809" width="12.1428571428571" style="316" customWidth="1"/>
    <col min="2810" max="2810" width="11.1428571428571" style="316" customWidth="1"/>
    <col min="2811" max="2811" width="6.85714285714286" style="316" customWidth="1"/>
    <col min="2812" max="3051" width="30.5714285714286" style="316" customWidth="1"/>
    <col min="3052" max="3052" width="6.57142857142857" style="316" customWidth="1"/>
    <col min="3053" max="3053" width="7.57142857142857" style="316" customWidth="1"/>
    <col min="3054" max="3054" width="4.85714285714286" style="316" customWidth="1"/>
    <col min="3055" max="3055" width="11.8571428571429" style="316" customWidth="1"/>
    <col min="3056" max="3056" width="9.85714285714286" style="316" customWidth="1"/>
    <col min="3057" max="3057" width="3" style="316" customWidth="1"/>
    <col min="3058" max="3058" width="7.14285714285714" style="316" customWidth="1"/>
    <col min="3059" max="3059" width="22.8571428571429" style="316" customWidth="1"/>
    <col min="3060" max="3060" width="7.14285714285714" style="316" customWidth="1"/>
    <col min="3061" max="3061" width="9" style="316" hidden="1" customWidth="1"/>
    <col min="3062" max="3062" width="8.85714285714286" style="316" customWidth="1"/>
    <col min="3063" max="3063" width="9.85714285714286" style="316" customWidth="1"/>
    <col min="3064" max="3064" width="10.5714285714286" style="316" customWidth="1"/>
    <col min="3065" max="3065" width="12.1428571428571" style="316" customWidth="1"/>
    <col min="3066" max="3066" width="11.1428571428571" style="316" customWidth="1"/>
    <col min="3067" max="3067" width="6.85714285714286" style="316" customWidth="1"/>
    <col min="3068" max="3307" width="30.5714285714286" style="316" customWidth="1"/>
    <col min="3308" max="3308" width="6.57142857142857" style="316" customWidth="1"/>
    <col min="3309" max="3309" width="7.57142857142857" style="316" customWidth="1"/>
    <col min="3310" max="3310" width="4.85714285714286" style="316" customWidth="1"/>
    <col min="3311" max="3311" width="11.8571428571429" style="316" customWidth="1"/>
    <col min="3312" max="3312" width="9.85714285714286" style="316" customWidth="1"/>
    <col min="3313" max="3313" width="3" style="316" customWidth="1"/>
    <col min="3314" max="3314" width="7.14285714285714" style="316" customWidth="1"/>
    <col min="3315" max="3315" width="22.8571428571429" style="316" customWidth="1"/>
    <col min="3316" max="3316" width="7.14285714285714" style="316" customWidth="1"/>
    <col min="3317" max="3317" width="9" style="316" hidden="1" customWidth="1"/>
    <col min="3318" max="3318" width="8.85714285714286" style="316" customWidth="1"/>
    <col min="3319" max="3319" width="9.85714285714286" style="316" customWidth="1"/>
    <col min="3320" max="3320" width="10.5714285714286" style="316" customWidth="1"/>
    <col min="3321" max="3321" width="12.1428571428571" style="316" customWidth="1"/>
    <col min="3322" max="3322" width="11.1428571428571" style="316" customWidth="1"/>
    <col min="3323" max="3323" width="6.85714285714286" style="316" customWidth="1"/>
    <col min="3324" max="3563" width="30.5714285714286" style="316" customWidth="1"/>
    <col min="3564" max="3564" width="6.57142857142857" style="316" customWidth="1"/>
    <col min="3565" max="3565" width="7.57142857142857" style="316" customWidth="1"/>
    <col min="3566" max="3566" width="4.85714285714286" style="316" customWidth="1"/>
    <col min="3567" max="3567" width="11.8571428571429" style="316" customWidth="1"/>
    <col min="3568" max="3568" width="9.85714285714286" style="316" customWidth="1"/>
    <col min="3569" max="3569" width="3" style="316" customWidth="1"/>
    <col min="3570" max="3570" width="7.14285714285714" style="316" customWidth="1"/>
    <col min="3571" max="3571" width="22.8571428571429" style="316" customWidth="1"/>
    <col min="3572" max="3572" width="7.14285714285714" style="316" customWidth="1"/>
    <col min="3573" max="3573" width="9" style="316" hidden="1" customWidth="1"/>
    <col min="3574" max="3574" width="8.85714285714286" style="316" customWidth="1"/>
    <col min="3575" max="3575" width="9.85714285714286" style="316" customWidth="1"/>
    <col min="3576" max="3576" width="10.5714285714286" style="316" customWidth="1"/>
    <col min="3577" max="3577" width="12.1428571428571" style="316" customWidth="1"/>
    <col min="3578" max="3578" width="11.1428571428571" style="316" customWidth="1"/>
    <col min="3579" max="3579" width="6.85714285714286" style="316" customWidth="1"/>
    <col min="3580" max="3819" width="30.5714285714286" style="316" customWidth="1"/>
    <col min="3820" max="3820" width="6.57142857142857" style="316" customWidth="1"/>
    <col min="3821" max="3821" width="7.57142857142857" style="316" customWidth="1"/>
    <col min="3822" max="3822" width="4.85714285714286" style="316" customWidth="1"/>
    <col min="3823" max="3823" width="11.8571428571429" style="316" customWidth="1"/>
    <col min="3824" max="3824" width="9.85714285714286" style="316" customWidth="1"/>
    <col min="3825" max="3825" width="3" style="316" customWidth="1"/>
    <col min="3826" max="3826" width="7.14285714285714" style="316" customWidth="1"/>
    <col min="3827" max="3827" width="22.8571428571429" style="316" customWidth="1"/>
    <col min="3828" max="3828" width="7.14285714285714" style="316" customWidth="1"/>
    <col min="3829" max="3829" width="9" style="316" hidden="1" customWidth="1"/>
    <col min="3830" max="3830" width="8.85714285714286" style="316" customWidth="1"/>
    <col min="3831" max="3831" width="9.85714285714286" style="316" customWidth="1"/>
    <col min="3832" max="3832" width="10.5714285714286" style="316" customWidth="1"/>
    <col min="3833" max="3833" width="12.1428571428571" style="316" customWidth="1"/>
    <col min="3834" max="3834" width="11.1428571428571" style="316" customWidth="1"/>
    <col min="3835" max="3835" width="6.85714285714286" style="316" customWidth="1"/>
    <col min="3836" max="4075" width="30.5714285714286" style="316" customWidth="1"/>
    <col min="4076" max="4076" width="6.57142857142857" style="316" customWidth="1"/>
    <col min="4077" max="4077" width="7.57142857142857" style="316" customWidth="1"/>
    <col min="4078" max="4078" width="4.85714285714286" style="316" customWidth="1"/>
    <col min="4079" max="4079" width="11.8571428571429" style="316" customWidth="1"/>
    <col min="4080" max="4080" width="9.85714285714286" style="316" customWidth="1"/>
    <col min="4081" max="4081" width="3" style="316" customWidth="1"/>
    <col min="4082" max="4082" width="7.14285714285714" style="316" customWidth="1"/>
    <col min="4083" max="4083" width="22.8571428571429" style="316" customWidth="1"/>
    <col min="4084" max="4084" width="7.14285714285714" style="316" customWidth="1"/>
    <col min="4085" max="4085" width="9" style="316" hidden="1" customWidth="1"/>
    <col min="4086" max="4086" width="8.85714285714286" style="316" customWidth="1"/>
    <col min="4087" max="4087" width="9.85714285714286" style="316" customWidth="1"/>
    <col min="4088" max="4088" width="10.5714285714286" style="316" customWidth="1"/>
    <col min="4089" max="4089" width="12.1428571428571" style="316" customWidth="1"/>
    <col min="4090" max="4090" width="11.1428571428571" style="316" customWidth="1"/>
    <col min="4091" max="4091" width="6.85714285714286" style="316" customWidth="1"/>
    <col min="4092" max="4331" width="30.5714285714286" style="316" customWidth="1"/>
    <col min="4332" max="4332" width="6.57142857142857" style="316" customWidth="1"/>
    <col min="4333" max="4333" width="7.57142857142857" style="316" customWidth="1"/>
    <col min="4334" max="4334" width="4.85714285714286" style="316" customWidth="1"/>
    <col min="4335" max="4335" width="11.8571428571429" style="316" customWidth="1"/>
    <col min="4336" max="4336" width="9.85714285714286" style="316" customWidth="1"/>
    <col min="4337" max="4337" width="3" style="316" customWidth="1"/>
    <col min="4338" max="4338" width="7.14285714285714" style="316" customWidth="1"/>
    <col min="4339" max="4339" width="22.8571428571429" style="316" customWidth="1"/>
    <col min="4340" max="4340" width="7.14285714285714" style="316" customWidth="1"/>
    <col min="4341" max="4341" width="9" style="316" hidden="1" customWidth="1"/>
    <col min="4342" max="4342" width="8.85714285714286" style="316" customWidth="1"/>
    <col min="4343" max="4343" width="9.85714285714286" style="316" customWidth="1"/>
    <col min="4344" max="4344" width="10.5714285714286" style="316" customWidth="1"/>
    <col min="4345" max="4345" width="12.1428571428571" style="316" customWidth="1"/>
    <col min="4346" max="4346" width="11.1428571428571" style="316" customWidth="1"/>
    <col min="4347" max="4347" width="6.85714285714286" style="316" customWidth="1"/>
    <col min="4348" max="4587" width="30.5714285714286" style="316" customWidth="1"/>
    <col min="4588" max="4588" width="6.57142857142857" style="316" customWidth="1"/>
    <col min="4589" max="4589" width="7.57142857142857" style="316" customWidth="1"/>
    <col min="4590" max="4590" width="4.85714285714286" style="316" customWidth="1"/>
    <col min="4591" max="4591" width="11.8571428571429" style="316" customWidth="1"/>
    <col min="4592" max="4592" width="9.85714285714286" style="316" customWidth="1"/>
    <col min="4593" max="4593" width="3" style="316" customWidth="1"/>
    <col min="4594" max="4594" width="7.14285714285714" style="316" customWidth="1"/>
    <col min="4595" max="4595" width="22.8571428571429" style="316" customWidth="1"/>
    <col min="4596" max="4596" width="7.14285714285714" style="316" customWidth="1"/>
    <col min="4597" max="4597" width="9" style="316" hidden="1" customWidth="1"/>
    <col min="4598" max="4598" width="8.85714285714286" style="316" customWidth="1"/>
    <col min="4599" max="4599" width="9.85714285714286" style="316" customWidth="1"/>
    <col min="4600" max="4600" width="10.5714285714286" style="316" customWidth="1"/>
    <col min="4601" max="4601" width="12.1428571428571" style="316" customWidth="1"/>
    <col min="4602" max="4602" width="11.1428571428571" style="316" customWidth="1"/>
    <col min="4603" max="4603" width="6.85714285714286" style="316" customWidth="1"/>
    <col min="4604" max="4843" width="30.5714285714286" style="316" customWidth="1"/>
    <col min="4844" max="4844" width="6.57142857142857" style="316" customWidth="1"/>
    <col min="4845" max="4845" width="7.57142857142857" style="316" customWidth="1"/>
    <col min="4846" max="4846" width="4.85714285714286" style="316" customWidth="1"/>
    <col min="4847" max="4847" width="11.8571428571429" style="316" customWidth="1"/>
    <col min="4848" max="4848" width="9.85714285714286" style="316" customWidth="1"/>
    <col min="4849" max="4849" width="3" style="316" customWidth="1"/>
    <col min="4850" max="4850" width="7.14285714285714" style="316" customWidth="1"/>
    <col min="4851" max="4851" width="22.8571428571429" style="316" customWidth="1"/>
    <col min="4852" max="4852" width="7.14285714285714" style="316" customWidth="1"/>
    <col min="4853" max="4853" width="9" style="316" hidden="1" customWidth="1"/>
    <col min="4854" max="4854" width="8.85714285714286" style="316" customWidth="1"/>
    <col min="4855" max="4855" width="9.85714285714286" style="316" customWidth="1"/>
    <col min="4856" max="4856" width="10.5714285714286" style="316" customWidth="1"/>
    <col min="4857" max="4857" width="12.1428571428571" style="316" customWidth="1"/>
    <col min="4858" max="4858" width="11.1428571428571" style="316" customWidth="1"/>
    <col min="4859" max="4859" width="6.85714285714286" style="316" customWidth="1"/>
    <col min="4860" max="5099" width="30.5714285714286" style="316" customWidth="1"/>
    <col min="5100" max="5100" width="6.57142857142857" style="316" customWidth="1"/>
    <col min="5101" max="5101" width="7.57142857142857" style="316" customWidth="1"/>
    <col min="5102" max="5102" width="4.85714285714286" style="316" customWidth="1"/>
    <col min="5103" max="5103" width="11.8571428571429" style="316" customWidth="1"/>
    <col min="5104" max="5104" width="9.85714285714286" style="316" customWidth="1"/>
    <col min="5105" max="5105" width="3" style="316" customWidth="1"/>
    <col min="5106" max="5106" width="7.14285714285714" style="316" customWidth="1"/>
    <col min="5107" max="5107" width="22.8571428571429" style="316" customWidth="1"/>
    <col min="5108" max="5108" width="7.14285714285714" style="316" customWidth="1"/>
    <col min="5109" max="5109" width="9" style="316" hidden="1" customWidth="1"/>
    <col min="5110" max="5110" width="8.85714285714286" style="316" customWidth="1"/>
    <col min="5111" max="5111" width="9.85714285714286" style="316" customWidth="1"/>
    <col min="5112" max="5112" width="10.5714285714286" style="316" customWidth="1"/>
    <col min="5113" max="5113" width="12.1428571428571" style="316" customWidth="1"/>
    <col min="5114" max="5114" width="11.1428571428571" style="316" customWidth="1"/>
    <col min="5115" max="5115" width="6.85714285714286" style="316" customWidth="1"/>
    <col min="5116" max="5355" width="30.5714285714286" style="316" customWidth="1"/>
    <col min="5356" max="5356" width="6.57142857142857" style="316" customWidth="1"/>
    <col min="5357" max="5357" width="7.57142857142857" style="316" customWidth="1"/>
    <col min="5358" max="5358" width="4.85714285714286" style="316" customWidth="1"/>
    <col min="5359" max="5359" width="11.8571428571429" style="316" customWidth="1"/>
    <col min="5360" max="5360" width="9.85714285714286" style="316" customWidth="1"/>
    <col min="5361" max="5361" width="3" style="316" customWidth="1"/>
    <col min="5362" max="5362" width="7.14285714285714" style="316" customWidth="1"/>
    <col min="5363" max="5363" width="22.8571428571429" style="316" customWidth="1"/>
    <col min="5364" max="5364" width="7.14285714285714" style="316" customWidth="1"/>
    <col min="5365" max="5365" width="9" style="316" hidden="1" customWidth="1"/>
    <col min="5366" max="5366" width="8.85714285714286" style="316" customWidth="1"/>
    <col min="5367" max="5367" width="9.85714285714286" style="316" customWidth="1"/>
    <col min="5368" max="5368" width="10.5714285714286" style="316" customWidth="1"/>
    <col min="5369" max="5369" width="12.1428571428571" style="316" customWidth="1"/>
    <col min="5370" max="5370" width="11.1428571428571" style="316" customWidth="1"/>
    <col min="5371" max="5371" width="6.85714285714286" style="316" customWidth="1"/>
    <col min="5372" max="5611" width="30.5714285714286" style="316" customWidth="1"/>
    <col min="5612" max="5612" width="6.57142857142857" style="316" customWidth="1"/>
    <col min="5613" max="5613" width="7.57142857142857" style="316" customWidth="1"/>
    <col min="5614" max="5614" width="4.85714285714286" style="316" customWidth="1"/>
    <col min="5615" max="5615" width="11.8571428571429" style="316" customWidth="1"/>
    <col min="5616" max="5616" width="9.85714285714286" style="316" customWidth="1"/>
    <col min="5617" max="5617" width="3" style="316" customWidth="1"/>
    <col min="5618" max="5618" width="7.14285714285714" style="316" customWidth="1"/>
    <col min="5619" max="5619" width="22.8571428571429" style="316" customWidth="1"/>
    <col min="5620" max="5620" width="7.14285714285714" style="316" customWidth="1"/>
    <col min="5621" max="5621" width="9" style="316" hidden="1" customWidth="1"/>
    <col min="5622" max="5622" width="8.85714285714286" style="316" customWidth="1"/>
    <col min="5623" max="5623" width="9.85714285714286" style="316" customWidth="1"/>
    <col min="5624" max="5624" width="10.5714285714286" style="316" customWidth="1"/>
    <col min="5625" max="5625" width="12.1428571428571" style="316" customWidth="1"/>
    <col min="5626" max="5626" width="11.1428571428571" style="316" customWidth="1"/>
    <col min="5627" max="5627" width="6.85714285714286" style="316" customWidth="1"/>
    <col min="5628" max="5867" width="30.5714285714286" style="316" customWidth="1"/>
    <col min="5868" max="5868" width="6.57142857142857" style="316" customWidth="1"/>
    <col min="5869" max="5869" width="7.57142857142857" style="316" customWidth="1"/>
    <col min="5870" max="5870" width="4.85714285714286" style="316" customWidth="1"/>
    <col min="5871" max="5871" width="11.8571428571429" style="316" customWidth="1"/>
    <col min="5872" max="5872" width="9.85714285714286" style="316" customWidth="1"/>
    <col min="5873" max="5873" width="3" style="316" customWidth="1"/>
    <col min="5874" max="5874" width="7.14285714285714" style="316" customWidth="1"/>
    <col min="5875" max="5875" width="22.8571428571429" style="316" customWidth="1"/>
    <col min="5876" max="5876" width="7.14285714285714" style="316" customWidth="1"/>
    <col min="5877" max="5877" width="9" style="316" hidden="1" customWidth="1"/>
    <col min="5878" max="5878" width="8.85714285714286" style="316" customWidth="1"/>
    <col min="5879" max="5879" width="9.85714285714286" style="316" customWidth="1"/>
    <col min="5880" max="5880" width="10.5714285714286" style="316" customWidth="1"/>
    <col min="5881" max="5881" width="12.1428571428571" style="316" customWidth="1"/>
    <col min="5882" max="5882" width="11.1428571428571" style="316" customWidth="1"/>
    <col min="5883" max="5883" width="6.85714285714286" style="316" customWidth="1"/>
    <col min="5884" max="6123" width="30.5714285714286" style="316" customWidth="1"/>
    <col min="6124" max="6124" width="6.57142857142857" style="316" customWidth="1"/>
    <col min="6125" max="6125" width="7.57142857142857" style="316" customWidth="1"/>
    <col min="6126" max="6126" width="4.85714285714286" style="316" customWidth="1"/>
    <col min="6127" max="6127" width="11.8571428571429" style="316" customWidth="1"/>
    <col min="6128" max="6128" width="9.85714285714286" style="316" customWidth="1"/>
    <col min="6129" max="6129" width="3" style="316" customWidth="1"/>
    <col min="6130" max="6130" width="7.14285714285714" style="316" customWidth="1"/>
    <col min="6131" max="6131" width="22.8571428571429" style="316" customWidth="1"/>
    <col min="6132" max="6132" width="7.14285714285714" style="316" customWidth="1"/>
    <col min="6133" max="6133" width="9" style="316" hidden="1" customWidth="1"/>
    <col min="6134" max="6134" width="8.85714285714286" style="316" customWidth="1"/>
    <col min="6135" max="6135" width="9.85714285714286" style="316" customWidth="1"/>
    <col min="6136" max="6136" width="10.5714285714286" style="316" customWidth="1"/>
    <col min="6137" max="6137" width="12.1428571428571" style="316" customWidth="1"/>
    <col min="6138" max="6138" width="11.1428571428571" style="316" customWidth="1"/>
    <col min="6139" max="6139" width="6.85714285714286" style="316" customWidth="1"/>
    <col min="6140" max="6379" width="30.5714285714286" style="316" customWidth="1"/>
    <col min="6380" max="6380" width="6.57142857142857" style="316" customWidth="1"/>
    <col min="6381" max="6381" width="7.57142857142857" style="316" customWidth="1"/>
    <col min="6382" max="6382" width="4.85714285714286" style="316" customWidth="1"/>
    <col min="6383" max="6383" width="11.8571428571429" style="316" customWidth="1"/>
    <col min="6384" max="6384" width="9.85714285714286" style="316" customWidth="1"/>
    <col min="6385" max="6385" width="3" style="316" customWidth="1"/>
    <col min="6386" max="6386" width="7.14285714285714" style="316" customWidth="1"/>
    <col min="6387" max="6387" width="22.8571428571429" style="316" customWidth="1"/>
    <col min="6388" max="6388" width="7.14285714285714" style="316" customWidth="1"/>
    <col min="6389" max="6389" width="9" style="316" hidden="1" customWidth="1"/>
    <col min="6390" max="6390" width="8.85714285714286" style="316" customWidth="1"/>
    <col min="6391" max="6391" width="9.85714285714286" style="316" customWidth="1"/>
    <col min="6392" max="6392" width="10.5714285714286" style="316" customWidth="1"/>
    <col min="6393" max="6393" width="12.1428571428571" style="316" customWidth="1"/>
    <col min="6394" max="6394" width="11.1428571428571" style="316" customWidth="1"/>
    <col min="6395" max="6395" width="6.85714285714286" style="316" customWidth="1"/>
    <col min="6396" max="6635" width="30.5714285714286" style="316" customWidth="1"/>
    <col min="6636" max="6636" width="6.57142857142857" style="316" customWidth="1"/>
    <col min="6637" max="6637" width="7.57142857142857" style="316" customWidth="1"/>
    <col min="6638" max="6638" width="4.85714285714286" style="316" customWidth="1"/>
    <col min="6639" max="6639" width="11.8571428571429" style="316" customWidth="1"/>
    <col min="6640" max="6640" width="9.85714285714286" style="316" customWidth="1"/>
    <col min="6641" max="6641" width="3" style="316" customWidth="1"/>
    <col min="6642" max="6642" width="7.14285714285714" style="316" customWidth="1"/>
    <col min="6643" max="6643" width="22.8571428571429" style="316" customWidth="1"/>
    <col min="6644" max="6644" width="7.14285714285714" style="316" customWidth="1"/>
    <col min="6645" max="6645" width="9" style="316" hidden="1" customWidth="1"/>
    <col min="6646" max="6646" width="8.85714285714286" style="316" customWidth="1"/>
    <col min="6647" max="6647" width="9.85714285714286" style="316" customWidth="1"/>
    <col min="6648" max="6648" width="10.5714285714286" style="316" customWidth="1"/>
    <col min="6649" max="6649" width="12.1428571428571" style="316" customWidth="1"/>
    <col min="6650" max="6650" width="11.1428571428571" style="316" customWidth="1"/>
    <col min="6651" max="6651" width="6.85714285714286" style="316" customWidth="1"/>
    <col min="6652" max="6891" width="30.5714285714286" style="316" customWidth="1"/>
    <col min="6892" max="6892" width="6.57142857142857" style="316" customWidth="1"/>
    <col min="6893" max="6893" width="7.57142857142857" style="316" customWidth="1"/>
    <col min="6894" max="6894" width="4.85714285714286" style="316" customWidth="1"/>
    <col min="6895" max="6895" width="11.8571428571429" style="316" customWidth="1"/>
    <col min="6896" max="6896" width="9.85714285714286" style="316" customWidth="1"/>
    <col min="6897" max="6897" width="3" style="316" customWidth="1"/>
    <col min="6898" max="6898" width="7.14285714285714" style="316" customWidth="1"/>
    <col min="6899" max="6899" width="22.8571428571429" style="316" customWidth="1"/>
    <col min="6900" max="6900" width="7.14285714285714" style="316" customWidth="1"/>
    <col min="6901" max="6901" width="9" style="316" hidden="1" customWidth="1"/>
    <col min="6902" max="6902" width="8.85714285714286" style="316" customWidth="1"/>
    <col min="6903" max="6903" width="9.85714285714286" style="316" customWidth="1"/>
    <col min="6904" max="6904" width="10.5714285714286" style="316" customWidth="1"/>
    <col min="6905" max="6905" width="12.1428571428571" style="316" customWidth="1"/>
    <col min="6906" max="6906" width="11.1428571428571" style="316" customWidth="1"/>
    <col min="6907" max="6907" width="6.85714285714286" style="316" customWidth="1"/>
    <col min="6908" max="7147" width="30.5714285714286" style="316" customWidth="1"/>
    <col min="7148" max="7148" width="6.57142857142857" style="316" customWidth="1"/>
    <col min="7149" max="7149" width="7.57142857142857" style="316" customWidth="1"/>
    <col min="7150" max="7150" width="4.85714285714286" style="316" customWidth="1"/>
    <col min="7151" max="7151" width="11.8571428571429" style="316" customWidth="1"/>
    <col min="7152" max="7152" width="9.85714285714286" style="316" customWidth="1"/>
    <col min="7153" max="7153" width="3" style="316" customWidth="1"/>
    <col min="7154" max="7154" width="7.14285714285714" style="316" customWidth="1"/>
    <col min="7155" max="7155" width="22.8571428571429" style="316" customWidth="1"/>
    <col min="7156" max="7156" width="7.14285714285714" style="316" customWidth="1"/>
    <col min="7157" max="7157" width="9" style="316" hidden="1" customWidth="1"/>
    <col min="7158" max="7158" width="8.85714285714286" style="316" customWidth="1"/>
    <col min="7159" max="7159" width="9.85714285714286" style="316" customWidth="1"/>
    <col min="7160" max="7160" width="10.5714285714286" style="316" customWidth="1"/>
    <col min="7161" max="7161" width="12.1428571428571" style="316" customWidth="1"/>
    <col min="7162" max="7162" width="11.1428571428571" style="316" customWidth="1"/>
    <col min="7163" max="7163" width="6.85714285714286" style="316" customWidth="1"/>
    <col min="7164" max="7403" width="30.5714285714286" style="316" customWidth="1"/>
    <col min="7404" max="7404" width="6.57142857142857" style="316" customWidth="1"/>
    <col min="7405" max="7405" width="7.57142857142857" style="316" customWidth="1"/>
    <col min="7406" max="7406" width="4.85714285714286" style="316" customWidth="1"/>
    <col min="7407" max="7407" width="11.8571428571429" style="316" customWidth="1"/>
    <col min="7408" max="7408" width="9.85714285714286" style="316" customWidth="1"/>
    <col min="7409" max="7409" width="3" style="316" customWidth="1"/>
    <col min="7410" max="7410" width="7.14285714285714" style="316" customWidth="1"/>
    <col min="7411" max="7411" width="22.8571428571429" style="316" customWidth="1"/>
    <col min="7412" max="7412" width="7.14285714285714" style="316" customWidth="1"/>
    <col min="7413" max="7413" width="9" style="316" hidden="1" customWidth="1"/>
    <col min="7414" max="7414" width="8.85714285714286" style="316" customWidth="1"/>
    <col min="7415" max="7415" width="9.85714285714286" style="316" customWidth="1"/>
    <col min="7416" max="7416" width="10.5714285714286" style="316" customWidth="1"/>
    <col min="7417" max="7417" width="12.1428571428571" style="316" customWidth="1"/>
    <col min="7418" max="7418" width="11.1428571428571" style="316" customWidth="1"/>
    <col min="7419" max="7419" width="6.85714285714286" style="316" customWidth="1"/>
    <col min="7420" max="7659" width="30.5714285714286" style="316" customWidth="1"/>
    <col min="7660" max="7660" width="6.57142857142857" style="316" customWidth="1"/>
    <col min="7661" max="7661" width="7.57142857142857" style="316" customWidth="1"/>
    <col min="7662" max="7662" width="4.85714285714286" style="316" customWidth="1"/>
    <col min="7663" max="7663" width="11.8571428571429" style="316" customWidth="1"/>
    <col min="7664" max="7664" width="9.85714285714286" style="316" customWidth="1"/>
    <col min="7665" max="7665" width="3" style="316" customWidth="1"/>
    <col min="7666" max="7666" width="7.14285714285714" style="316" customWidth="1"/>
    <col min="7667" max="7667" width="22.8571428571429" style="316" customWidth="1"/>
    <col min="7668" max="7668" width="7.14285714285714" style="316" customWidth="1"/>
    <col min="7669" max="7669" width="9" style="316" hidden="1" customWidth="1"/>
    <col min="7670" max="7670" width="8.85714285714286" style="316" customWidth="1"/>
    <col min="7671" max="7671" width="9.85714285714286" style="316" customWidth="1"/>
    <col min="7672" max="7672" width="10.5714285714286" style="316" customWidth="1"/>
    <col min="7673" max="7673" width="12.1428571428571" style="316" customWidth="1"/>
    <col min="7674" max="7674" width="11.1428571428571" style="316" customWidth="1"/>
    <col min="7675" max="7675" width="6.85714285714286" style="316" customWidth="1"/>
    <col min="7676" max="7915" width="30.5714285714286" style="316" customWidth="1"/>
    <col min="7916" max="7916" width="6.57142857142857" style="316" customWidth="1"/>
    <col min="7917" max="7917" width="7.57142857142857" style="316" customWidth="1"/>
    <col min="7918" max="7918" width="4.85714285714286" style="316" customWidth="1"/>
    <col min="7919" max="7919" width="11.8571428571429" style="316" customWidth="1"/>
    <col min="7920" max="7920" width="9.85714285714286" style="316" customWidth="1"/>
    <col min="7921" max="7921" width="3" style="316" customWidth="1"/>
    <col min="7922" max="7922" width="7.14285714285714" style="316" customWidth="1"/>
    <col min="7923" max="7923" width="22.8571428571429" style="316" customWidth="1"/>
    <col min="7924" max="7924" width="7.14285714285714" style="316" customWidth="1"/>
    <col min="7925" max="7925" width="9" style="316" hidden="1" customWidth="1"/>
    <col min="7926" max="7926" width="8.85714285714286" style="316" customWidth="1"/>
    <col min="7927" max="7927" width="9.85714285714286" style="316" customWidth="1"/>
    <col min="7928" max="7928" width="10.5714285714286" style="316" customWidth="1"/>
    <col min="7929" max="7929" width="12.1428571428571" style="316" customWidth="1"/>
    <col min="7930" max="7930" width="11.1428571428571" style="316" customWidth="1"/>
    <col min="7931" max="7931" width="6.85714285714286" style="316" customWidth="1"/>
    <col min="7932" max="8171" width="30.5714285714286" style="316" customWidth="1"/>
    <col min="8172" max="8172" width="6.57142857142857" style="316" customWidth="1"/>
    <col min="8173" max="8173" width="7.57142857142857" style="316" customWidth="1"/>
    <col min="8174" max="8174" width="4.85714285714286" style="316" customWidth="1"/>
    <col min="8175" max="8175" width="11.8571428571429" style="316" customWidth="1"/>
    <col min="8176" max="8176" width="9.85714285714286" style="316" customWidth="1"/>
    <col min="8177" max="8177" width="3" style="316" customWidth="1"/>
    <col min="8178" max="8178" width="7.14285714285714" style="316" customWidth="1"/>
    <col min="8179" max="8179" width="22.8571428571429" style="316" customWidth="1"/>
    <col min="8180" max="8180" width="7.14285714285714" style="316" customWidth="1"/>
    <col min="8181" max="8181" width="9" style="316" hidden="1" customWidth="1"/>
    <col min="8182" max="8182" width="8.85714285714286" style="316" customWidth="1"/>
    <col min="8183" max="8183" width="9.85714285714286" style="316" customWidth="1"/>
    <col min="8184" max="8184" width="10.5714285714286" style="316" customWidth="1"/>
    <col min="8185" max="8185" width="12.1428571428571" style="316" customWidth="1"/>
    <col min="8186" max="8186" width="11.1428571428571" style="316" customWidth="1"/>
    <col min="8187" max="8187" width="6.85714285714286" style="316" customWidth="1"/>
    <col min="8188" max="8427" width="30.5714285714286" style="316" customWidth="1"/>
    <col min="8428" max="8428" width="6.57142857142857" style="316" customWidth="1"/>
    <col min="8429" max="8429" width="7.57142857142857" style="316" customWidth="1"/>
    <col min="8430" max="8430" width="4.85714285714286" style="316" customWidth="1"/>
    <col min="8431" max="8431" width="11.8571428571429" style="316" customWidth="1"/>
    <col min="8432" max="8432" width="9.85714285714286" style="316" customWidth="1"/>
    <col min="8433" max="8433" width="3" style="316" customWidth="1"/>
    <col min="8434" max="8434" width="7.14285714285714" style="316" customWidth="1"/>
    <col min="8435" max="8435" width="22.8571428571429" style="316" customWidth="1"/>
    <col min="8436" max="8436" width="7.14285714285714" style="316" customWidth="1"/>
    <col min="8437" max="8437" width="9" style="316" hidden="1" customWidth="1"/>
    <col min="8438" max="8438" width="8.85714285714286" style="316" customWidth="1"/>
    <col min="8439" max="8439" width="9.85714285714286" style="316" customWidth="1"/>
    <col min="8440" max="8440" width="10.5714285714286" style="316" customWidth="1"/>
    <col min="8441" max="8441" width="12.1428571428571" style="316" customWidth="1"/>
    <col min="8442" max="8442" width="11.1428571428571" style="316" customWidth="1"/>
    <col min="8443" max="8443" width="6.85714285714286" style="316" customWidth="1"/>
    <col min="8444" max="8683" width="30.5714285714286" style="316" customWidth="1"/>
    <col min="8684" max="8684" width="6.57142857142857" style="316" customWidth="1"/>
    <col min="8685" max="8685" width="7.57142857142857" style="316" customWidth="1"/>
    <col min="8686" max="8686" width="4.85714285714286" style="316" customWidth="1"/>
    <col min="8687" max="8687" width="11.8571428571429" style="316" customWidth="1"/>
    <col min="8688" max="8688" width="9.85714285714286" style="316" customWidth="1"/>
    <col min="8689" max="8689" width="3" style="316" customWidth="1"/>
    <col min="8690" max="8690" width="7.14285714285714" style="316" customWidth="1"/>
    <col min="8691" max="8691" width="22.8571428571429" style="316" customWidth="1"/>
    <col min="8692" max="8692" width="7.14285714285714" style="316" customWidth="1"/>
    <col min="8693" max="8693" width="9" style="316" hidden="1" customWidth="1"/>
    <col min="8694" max="8694" width="8.85714285714286" style="316" customWidth="1"/>
    <col min="8695" max="8695" width="9.85714285714286" style="316" customWidth="1"/>
    <col min="8696" max="8696" width="10.5714285714286" style="316" customWidth="1"/>
    <col min="8697" max="8697" width="12.1428571428571" style="316" customWidth="1"/>
    <col min="8698" max="8698" width="11.1428571428571" style="316" customWidth="1"/>
    <col min="8699" max="8699" width="6.85714285714286" style="316" customWidth="1"/>
    <col min="8700" max="8939" width="30.5714285714286" style="316" customWidth="1"/>
    <col min="8940" max="8940" width="6.57142857142857" style="316" customWidth="1"/>
    <col min="8941" max="8941" width="7.57142857142857" style="316" customWidth="1"/>
    <col min="8942" max="8942" width="4.85714285714286" style="316" customWidth="1"/>
    <col min="8943" max="8943" width="11.8571428571429" style="316" customWidth="1"/>
    <col min="8944" max="8944" width="9.85714285714286" style="316" customWidth="1"/>
    <col min="8945" max="8945" width="3" style="316" customWidth="1"/>
    <col min="8946" max="8946" width="7.14285714285714" style="316" customWidth="1"/>
    <col min="8947" max="8947" width="22.8571428571429" style="316" customWidth="1"/>
    <col min="8948" max="8948" width="7.14285714285714" style="316" customWidth="1"/>
    <col min="8949" max="8949" width="9" style="316" hidden="1" customWidth="1"/>
    <col min="8950" max="8950" width="8.85714285714286" style="316" customWidth="1"/>
    <col min="8951" max="8951" width="9.85714285714286" style="316" customWidth="1"/>
    <col min="8952" max="8952" width="10.5714285714286" style="316" customWidth="1"/>
    <col min="8953" max="8953" width="12.1428571428571" style="316" customWidth="1"/>
    <col min="8954" max="8954" width="11.1428571428571" style="316" customWidth="1"/>
    <col min="8955" max="8955" width="6.85714285714286" style="316" customWidth="1"/>
    <col min="8956" max="9195" width="30.5714285714286" style="316" customWidth="1"/>
    <col min="9196" max="9196" width="6.57142857142857" style="316" customWidth="1"/>
    <col min="9197" max="9197" width="7.57142857142857" style="316" customWidth="1"/>
    <col min="9198" max="9198" width="4.85714285714286" style="316" customWidth="1"/>
    <col min="9199" max="9199" width="11.8571428571429" style="316" customWidth="1"/>
    <col min="9200" max="9200" width="9.85714285714286" style="316" customWidth="1"/>
    <col min="9201" max="9201" width="3" style="316" customWidth="1"/>
    <col min="9202" max="9202" width="7.14285714285714" style="316" customWidth="1"/>
    <col min="9203" max="9203" width="22.8571428571429" style="316" customWidth="1"/>
    <col min="9204" max="9204" width="7.14285714285714" style="316" customWidth="1"/>
    <col min="9205" max="9205" width="9" style="316" hidden="1" customWidth="1"/>
    <col min="9206" max="9206" width="8.85714285714286" style="316" customWidth="1"/>
    <col min="9207" max="9207" width="9.85714285714286" style="316" customWidth="1"/>
    <col min="9208" max="9208" width="10.5714285714286" style="316" customWidth="1"/>
    <col min="9209" max="9209" width="12.1428571428571" style="316" customWidth="1"/>
    <col min="9210" max="9210" width="11.1428571428571" style="316" customWidth="1"/>
    <col min="9211" max="9211" width="6.85714285714286" style="316" customWidth="1"/>
    <col min="9212" max="9451" width="30.5714285714286" style="316" customWidth="1"/>
    <col min="9452" max="9452" width="6.57142857142857" style="316" customWidth="1"/>
    <col min="9453" max="9453" width="7.57142857142857" style="316" customWidth="1"/>
    <col min="9454" max="9454" width="4.85714285714286" style="316" customWidth="1"/>
    <col min="9455" max="9455" width="11.8571428571429" style="316" customWidth="1"/>
    <col min="9456" max="9456" width="9.85714285714286" style="316" customWidth="1"/>
    <col min="9457" max="9457" width="3" style="316" customWidth="1"/>
    <col min="9458" max="9458" width="7.14285714285714" style="316" customWidth="1"/>
    <col min="9459" max="9459" width="22.8571428571429" style="316" customWidth="1"/>
    <col min="9460" max="9460" width="7.14285714285714" style="316" customWidth="1"/>
    <col min="9461" max="9461" width="9" style="316" hidden="1" customWidth="1"/>
    <col min="9462" max="9462" width="8.85714285714286" style="316" customWidth="1"/>
    <col min="9463" max="9463" width="9.85714285714286" style="316" customWidth="1"/>
    <col min="9464" max="9464" width="10.5714285714286" style="316" customWidth="1"/>
    <col min="9465" max="9465" width="12.1428571428571" style="316" customWidth="1"/>
    <col min="9466" max="9466" width="11.1428571428571" style="316" customWidth="1"/>
    <col min="9467" max="9467" width="6.85714285714286" style="316" customWidth="1"/>
    <col min="9468" max="9707" width="30.5714285714286" style="316" customWidth="1"/>
    <col min="9708" max="9708" width="6.57142857142857" style="316" customWidth="1"/>
    <col min="9709" max="9709" width="7.57142857142857" style="316" customWidth="1"/>
    <col min="9710" max="9710" width="4.85714285714286" style="316" customWidth="1"/>
    <col min="9711" max="9711" width="11.8571428571429" style="316" customWidth="1"/>
    <col min="9712" max="9712" width="9.85714285714286" style="316" customWidth="1"/>
    <col min="9713" max="9713" width="3" style="316" customWidth="1"/>
    <col min="9714" max="9714" width="7.14285714285714" style="316" customWidth="1"/>
    <col min="9715" max="9715" width="22.8571428571429" style="316" customWidth="1"/>
    <col min="9716" max="9716" width="7.14285714285714" style="316" customWidth="1"/>
    <col min="9717" max="9717" width="9" style="316" hidden="1" customWidth="1"/>
    <col min="9718" max="9718" width="8.85714285714286" style="316" customWidth="1"/>
    <col min="9719" max="9719" width="9.85714285714286" style="316" customWidth="1"/>
    <col min="9720" max="9720" width="10.5714285714286" style="316" customWidth="1"/>
    <col min="9721" max="9721" width="12.1428571428571" style="316" customWidth="1"/>
    <col min="9722" max="9722" width="11.1428571428571" style="316" customWidth="1"/>
    <col min="9723" max="9723" width="6.85714285714286" style="316" customWidth="1"/>
    <col min="9724" max="9963" width="30.5714285714286" style="316" customWidth="1"/>
    <col min="9964" max="9964" width="6.57142857142857" style="316" customWidth="1"/>
    <col min="9965" max="9965" width="7.57142857142857" style="316" customWidth="1"/>
    <col min="9966" max="9966" width="4.85714285714286" style="316" customWidth="1"/>
    <col min="9967" max="9967" width="11.8571428571429" style="316" customWidth="1"/>
    <col min="9968" max="9968" width="9.85714285714286" style="316" customWidth="1"/>
    <col min="9969" max="9969" width="3" style="316" customWidth="1"/>
    <col min="9970" max="9970" width="7.14285714285714" style="316" customWidth="1"/>
    <col min="9971" max="9971" width="22.8571428571429" style="316" customWidth="1"/>
    <col min="9972" max="9972" width="7.14285714285714" style="316" customWidth="1"/>
    <col min="9973" max="9973" width="9" style="316" hidden="1" customWidth="1"/>
    <col min="9974" max="9974" width="8.85714285714286" style="316" customWidth="1"/>
    <col min="9975" max="9975" width="9.85714285714286" style="316" customWidth="1"/>
    <col min="9976" max="9976" width="10.5714285714286" style="316" customWidth="1"/>
    <col min="9977" max="9977" width="12.1428571428571" style="316" customWidth="1"/>
    <col min="9978" max="9978" width="11.1428571428571" style="316" customWidth="1"/>
    <col min="9979" max="9979" width="6.85714285714286" style="316" customWidth="1"/>
    <col min="9980" max="10219" width="30.5714285714286" style="316" customWidth="1"/>
    <col min="10220" max="10220" width="6.57142857142857" style="316" customWidth="1"/>
    <col min="10221" max="10221" width="7.57142857142857" style="316" customWidth="1"/>
    <col min="10222" max="10222" width="4.85714285714286" style="316" customWidth="1"/>
    <col min="10223" max="10223" width="11.8571428571429" style="316" customWidth="1"/>
    <col min="10224" max="10224" width="9.85714285714286" style="316" customWidth="1"/>
    <col min="10225" max="10225" width="3" style="316" customWidth="1"/>
    <col min="10226" max="10226" width="7.14285714285714" style="316" customWidth="1"/>
    <col min="10227" max="10227" width="22.8571428571429" style="316" customWidth="1"/>
    <col min="10228" max="10228" width="7.14285714285714" style="316" customWidth="1"/>
    <col min="10229" max="10229" width="9" style="316" hidden="1" customWidth="1"/>
    <col min="10230" max="10230" width="8.85714285714286" style="316" customWidth="1"/>
    <col min="10231" max="10231" width="9.85714285714286" style="316" customWidth="1"/>
    <col min="10232" max="10232" width="10.5714285714286" style="316" customWidth="1"/>
    <col min="10233" max="10233" width="12.1428571428571" style="316" customWidth="1"/>
    <col min="10234" max="10234" width="11.1428571428571" style="316" customWidth="1"/>
    <col min="10235" max="10235" width="6.85714285714286" style="316" customWidth="1"/>
    <col min="10236" max="10475" width="30.5714285714286" style="316" customWidth="1"/>
    <col min="10476" max="10476" width="6.57142857142857" style="316" customWidth="1"/>
    <col min="10477" max="10477" width="7.57142857142857" style="316" customWidth="1"/>
    <col min="10478" max="10478" width="4.85714285714286" style="316" customWidth="1"/>
    <col min="10479" max="10479" width="11.8571428571429" style="316" customWidth="1"/>
    <col min="10480" max="10480" width="9.85714285714286" style="316" customWidth="1"/>
    <col min="10481" max="10481" width="3" style="316" customWidth="1"/>
    <col min="10482" max="10482" width="7.14285714285714" style="316" customWidth="1"/>
    <col min="10483" max="10483" width="22.8571428571429" style="316" customWidth="1"/>
    <col min="10484" max="10484" width="7.14285714285714" style="316" customWidth="1"/>
    <col min="10485" max="10485" width="9" style="316" hidden="1" customWidth="1"/>
    <col min="10486" max="10486" width="8.85714285714286" style="316" customWidth="1"/>
    <col min="10487" max="10487" width="9.85714285714286" style="316" customWidth="1"/>
    <col min="10488" max="10488" width="10.5714285714286" style="316" customWidth="1"/>
    <col min="10489" max="10489" width="12.1428571428571" style="316" customWidth="1"/>
    <col min="10490" max="10490" width="11.1428571428571" style="316" customWidth="1"/>
    <col min="10491" max="10491" width="6.85714285714286" style="316" customWidth="1"/>
    <col min="10492" max="10731" width="30.5714285714286" style="316" customWidth="1"/>
    <col min="10732" max="10732" width="6.57142857142857" style="316" customWidth="1"/>
    <col min="10733" max="10733" width="7.57142857142857" style="316" customWidth="1"/>
    <col min="10734" max="10734" width="4.85714285714286" style="316" customWidth="1"/>
    <col min="10735" max="10735" width="11.8571428571429" style="316" customWidth="1"/>
    <col min="10736" max="10736" width="9.85714285714286" style="316" customWidth="1"/>
    <col min="10737" max="10737" width="3" style="316" customWidth="1"/>
    <col min="10738" max="10738" width="7.14285714285714" style="316" customWidth="1"/>
    <col min="10739" max="10739" width="22.8571428571429" style="316" customWidth="1"/>
    <col min="10740" max="10740" width="7.14285714285714" style="316" customWidth="1"/>
    <col min="10741" max="10741" width="9" style="316" hidden="1" customWidth="1"/>
    <col min="10742" max="10742" width="8.85714285714286" style="316" customWidth="1"/>
    <col min="10743" max="10743" width="9.85714285714286" style="316" customWidth="1"/>
    <col min="10744" max="10744" width="10.5714285714286" style="316" customWidth="1"/>
    <col min="10745" max="10745" width="12.1428571428571" style="316" customWidth="1"/>
    <col min="10746" max="10746" width="11.1428571428571" style="316" customWidth="1"/>
    <col min="10747" max="10747" width="6.85714285714286" style="316" customWidth="1"/>
    <col min="10748" max="10987" width="30.5714285714286" style="316" customWidth="1"/>
    <col min="10988" max="10988" width="6.57142857142857" style="316" customWidth="1"/>
    <col min="10989" max="10989" width="7.57142857142857" style="316" customWidth="1"/>
    <col min="10990" max="10990" width="4.85714285714286" style="316" customWidth="1"/>
    <col min="10991" max="10991" width="11.8571428571429" style="316" customWidth="1"/>
    <col min="10992" max="10992" width="9.85714285714286" style="316" customWidth="1"/>
    <col min="10993" max="10993" width="3" style="316" customWidth="1"/>
    <col min="10994" max="10994" width="7.14285714285714" style="316" customWidth="1"/>
    <col min="10995" max="10995" width="22.8571428571429" style="316" customWidth="1"/>
    <col min="10996" max="10996" width="7.14285714285714" style="316" customWidth="1"/>
    <col min="10997" max="10997" width="9" style="316" hidden="1" customWidth="1"/>
    <col min="10998" max="10998" width="8.85714285714286" style="316" customWidth="1"/>
    <col min="10999" max="10999" width="9.85714285714286" style="316" customWidth="1"/>
    <col min="11000" max="11000" width="10.5714285714286" style="316" customWidth="1"/>
    <col min="11001" max="11001" width="12.1428571428571" style="316" customWidth="1"/>
    <col min="11002" max="11002" width="11.1428571428571" style="316" customWidth="1"/>
    <col min="11003" max="11003" width="6.85714285714286" style="316" customWidth="1"/>
    <col min="11004" max="11243" width="30.5714285714286" style="316" customWidth="1"/>
    <col min="11244" max="11244" width="6.57142857142857" style="316" customWidth="1"/>
    <col min="11245" max="11245" width="7.57142857142857" style="316" customWidth="1"/>
    <col min="11246" max="11246" width="4.85714285714286" style="316" customWidth="1"/>
    <col min="11247" max="11247" width="11.8571428571429" style="316" customWidth="1"/>
    <col min="11248" max="11248" width="9.85714285714286" style="316" customWidth="1"/>
    <col min="11249" max="11249" width="3" style="316" customWidth="1"/>
    <col min="11250" max="11250" width="7.14285714285714" style="316" customWidth="1"/>
    <col min="11251" max="11251" width="22.8571428571429" style="316" customWidth="1"/>
    <col min="11252" max="11252" width="7.14285714285714" style="316" customWidth="1"/>
    <col min="11253" max="11253" width="9" style="316" hidden="1" customWidth="1"/>
    <col min="11254" max="11254" width="8.85714285714286" style="316" customWidth="1"/>
    <col min="11255" max="11255" width="9.85714285714286" style="316" customWidth="1"/>
    <col min="11256" max="11256" width="10.5714285714286" style="316" customWidth="1"/>
    <col min="11257" max="11257" width="12.1428571428571" style="316" customWidth="1"/>
    <col min="11258" max="11258" width="11.1428571428571" style="316" customWidth="1"/>
    <col min="11259" max="11259" width="6.85714285714286" style="316" customWidth="1"/>
    <col min="11260" max="11499" width="30.5714285714286" style="316" customWidth="1"/>
    <col min="11500" max="11500" width="6.57142857142857" style="316" customWidth="1"/>
    <col min="11501" max="11501" width="7.57142857142857" style="316" customWidth="1"/>
    <col min="11502" max="11502" width="4.85714285714286" style="316" customWidth="1"/>
    <col min="11503" max="11503" width="11.8571428571429" style="316" customWidth="1"/>
    <col min="11504" max="11504" width="9.85714285714286" style="316" customWidth="1"/>
    <col min="11505" max="11505" width="3" style="316" customWidth="1"/>
    <col min="11506" max="11506" width="7.14285714285714" style="316" customWidth="1"/>
    <col min="11507" max="11507" width="22.8571428571429" style="316" customWidth="1"/>
    <col min="11508" max="11508" width="7.14285714285714" style="316" customWidth="1"/>
    <col min="11509" max="11509" width="9" style="316" hidden="1" customWidth="1"/>
    <col min="11510" max="11510" width="8.85714285714286" style="316" customWidth="1"/>
    <col min="11511" max="11511" width="9.85714285714286" style="316" customWidth="1"/>
    <col min="11512" max="11512" width="10.5714285714286" style="316" customWidth="1"/>
    <col min="11513" max="11513" width="12.1428571428571" style="316" customWidth="1"/>
    <col min="11514" max="11514" width="11.1428571428571" style="316" customWidth="1"/>
    <col min="11515" max="11515" width="6.85714285714286" style="316" customWidth="1"/>
    <col min="11516" max="11755" width="30.5714285714286" style="316" customWidth="1"/>
    <col min="11756" max="11756" width="6.57142857142857" style="316" customWidth="1"/>
    <col min="11757" max="11757" width="7.57142857142857" style="316" customWidth="1"/>
    <col min="11758" max="11758" width="4.85714285714286" style="316" customWidth="1"/>
    <col min="11759" max="11759" width="11.8571428571429" style="316" customWidth="1"/>
    <col min="11760" max="11760" width="9.85714285714286" style="316" customWidth="1"/>
    <col min="11761" max="11761" width="3" style="316" customWidth="1"/>
    <col min="11762" max="11762" width="7.14285714285714" style="316" customWidth="1"/>
    <col min="11763" max="11763" width="22.8571428571429" style="316" customWidth="1"/>
    <col min="11764" max="11764" width="7.14285714285714" style="316" customWidth="1"/>
    <col min="11765" max="11765" width="9" style="316" hidden="1" customWidth="1"/>
    <col min="11766" max="11766" width="8.85714285714286" style="316" customWidth="1"/>
    <col min="11767" max="11767" width="9.85714285714286" style="316" customWidth="1"/>
    <col min="11768" max="11768" width="10.5714285714286" style="316" customWidth="1"/>
    <col min="11769" max="11769" width="12.1428571428571" style="316" customWidth="1"/>
    <col min="11770" max="11770" width="11.1428571428571" style="316" customWidth="1"/>
    <col min="11771" max="11771" width="6.85714285714286" style="316" customWidth="1"/>
    <col min="11772" max="12011" width="30.5714285714286" style="316" customWidth="1"/>
    <col min="12012" max="12012" width="6.57142857142857" style="316" customWidth="1"/>
    <col min="12013" max="12013" width="7.57142857142857" style="316" customWidth="1"/>
    <col min="12014" max="12014" width="4.85714285714286" style="316" customWidth="1"/>
    <col min="12015" max="12015" width="11.8571428571429" style="316" customWidth="1"/>
    <col min="12016" max="12016" width="9.85714285714286" style="316" customWidth="1"/>
    <col min="12017" max="12017" width="3" style="316" customWidth="1"/>
    <col min="12018" max="12018" width="7.14285714285714" style="316" customWidth="1"/>
    <col min="12019" max="12019" width="22.8571428571429" style="316" customWidth="1"/>
    <col min="12020" max="12020" width="7.14285714285714" style="316" customWidth="1"/>
    <col min="12021" max="12021" width="9" style="316" hidden="1" customWidth="1"/>
    <col min="12022" max="12022" width="8.85714285714286" style="316" customWidth="1"/>
    <col min="12023" max="12023" width="9.85714285714286" style="316" customWidth="1"/>
    <col min="12024" max="12024" width="10.5714285714286" style="316" customWidth="1"/>
    <col min="12025" max="12025" width="12.1428571428571" style="316" customWidth="1"/>
    <col min="12026" max="12026" width="11.1428571428571" style="316" customWidth="1"/>
    <col min="12027" max="12027" width="6.85714285714286" style="316" customWidth="1"/>
    <col min="12028" max="12267" width="30.5714285714286" style="316" customWidth="1"/>
    <col min="12268" max="12268" width="6.57142857142857" style="316" customWidth="1"/>
    <col min="12269" max="12269" width="7.57142857142857" style="316" customWidth="1"/>
    <col min="12270" max="12270" width="4.85714285714286" style="316" customWidth="1"/>
    <col min="12271" max="12271" width="11.8571428571429" style="316" customWidth="1"/>
    <col min="12272" max="12272" width="9.85714285714286" style="316" customWidth="1"/>
    <col min="12273" max="12273" width="3" style="316" customWidth="1"/>
    <col min="12274" max="12274" width="7.14285714285714" style="316" customWidth="1"/>
    <col min="12275" max="12275" width="22.8571428571429" style="316" customWidth="1"/>
    <col min="12276" max="12276" width="7.14285714285714" style="316" customWidth="1"/>
    <col min="12277" max="12277" width="9" style="316" hidden="1" customWidth="1"/>
    <col min="12278" max="12278" width="8.85714285714286" style="316" customWidth="1"/>
    <col min="12279" max="12279" width="9.85714285714286" style="316" customWidth="1"/>
    <col min="12280" max="12280" width="10.5714285714286" style="316" customWidth="1"/>
    <col min="12281" max="12281" width="12.1428571428571" style="316" customWidth="1"/>
    <col min="12282" max="12282" width="11.1428571428571" style="316" customWidth="1"/>
    <col min="12283" max="12283" width="6.85714285714286" style="316" customWidth="1"/>
    <col min="12284" max="12523" width="30.5714285714286" style="316" customWidth="1"/>
    <col min="12524" max="12524" width="6.57142857142857" style="316" customWidth="1"/>
    <col min="12525" max="12525" width="7.57142857142857" style="316" customWidth="1"/>
    <col min="12526" max="12526" width="4.85714285714286" style="316" customWidth="1"/>
    <col min="12527" max="12527" width="11.8571428571429" style="316" customWidth="1"/>
    <col min="12528" max="12528" width="9.85714285714286" style="316" customWidth="1"/>
    <col min="12529" max="12529" width="3" style="316" customWidth="1"/>
    <col min="12530" max="12530" width="7.14285714285714" style="316" customWidth="1"/>
    <col min="12531" max="12531" width="22.8571428571429" style="316" customWidth="1"/>
    <col min="12532" max="12532" width="7.14285714285714" style="316" customWidth="1"/>
    <col min="12533" max="12533" width="9" style="316" hidden="1" customWidth="1"/>
    <col min="12534" max="12534" width="8.85714285714286" style="316" customWidth="1"/>
    <col min="12535" max="12535" width="9.85714285714286" style="316" customWidth="1"/>
    <col min="12536" max="12536" width="10.5714285714286" style="316" customWidth="1"/>
    <col min="12537" max="12537" width="12.1428571428571" style="316" customWidth="1"/>
    <col min="12538" max="12538" width="11.1428571428571" style="316" customWidth="1"/>
    <col min="12539" max="12539" width="6.85714285714286" style="316" customWidth="1"/>
    <col min="12540" max="12779" width="30.5714285714286" style="316" customWidth="1"/>
    <col min="12780" max="12780" width="6.57142857142857" style="316" customWidth="1"/>
    <col min="12781" max="12781" width="7.57142857142857" style="316" customWidth="1"/>
    <col min="12782" max="12782" width="4.85714285714286" style="316" customWidth="1"/>
    <col min="12783" max="12783" width="11.8571428571429" style="316" customWidth="1"/>
    <col min="12784" max="12784" width="9.85714285714286" style="316" customWidth="1"/>
    <col min="12785" max="12785" width="3" style="316" customWidth="1"/>
    <col min="12786" max="12786" width="7.14285714285714" style="316" customWidth="1"/>
    <col min="12787" max="12787" width="22.8571428571429" style="316" customWidth="1"/>
    <col min="12788" max="12788" width="7.14285714285714" style="316" customWidth="1"/>
    <col min="12789" max="12789" width="9" style="316" hidden="1" customWidth="1"/>
    <col min="12790" max="12790" width="8.85714285714286" style="316" customWidth="1"/>
    <col min="12791" max="12791" width="9.85714285714286" style="316" customWidth="1"/>
    <col min="12792" max="12792" width="10.5714285714286" style="316" customWidth="1"/>
    <col min="12793" max="12793" width="12.1428571428571" style="316" customWidth="1"/>
    <col min="12794" max="12794" width="11.1428571428571" style="316" customWidth="1"/>
    <col min="12795" max="12795" width="6.85714285714286" style="316" customWidth="1"/>
    <col min="12796" max="13035" width="30.5714285714286" style="316" customWidth="1"/>
    <col min="13036" max="13036" width="6.57142857142857" style="316" customWidth="1"/>
    <col min="13037" max="13037" width="7.57142857142857" style="316" customWidth="1"/>
    <col min="13038" max="13038" width="4.85714285714286" style="316" customWidth="1"/>
    <col min="13039" max="13039" width="11.8571428571429" style="316" customWidth="1"/>
    <col min="13040" max="13040" width="9.85714285714286" style="316" customWidth="1"/>
    <col min="13041" max="13041" width="3" style="316" customWidth="1"/>
    <col min="13042" max="13042" width="7.14285714285714" style="316" customWidth="1"/>
    <col min="13043" max="13043" width="22.8571428571429" style="316" customWidth="1"/>
    <col min="13044" max="13044" width="7.14285714285714" style="316" customWidth="1"/>
    <col min="13045" max="13045" width="9" style="316" hidden="1" customWidth="1"/>
    <col min="13046" max="13046" width="8.85714285714286" style="316" customWidth="1"/>
    <col min="13047" max="13047" width="9.85714285714286" style="316" customWidth="1"/>
    <col min="13048" max="13048" width="10.5714285714286" style="316" customWidth="1"/>
    <col min="13049" max="13049" width="12.1428571428571" style="316" customWidth="1"/>
    <col min="13050" max="13050" width="11.1428571428571" style="316" customWidth="1"/>
    <col min="13051" max="13051" width="6.85714285714286" style="316" customWidth="1"/>
    <col min="13052" max="13291" width="30.5714285714286" style="316" customWidth="1"/>
    <col min="13292" max="13292" width="6.57142857142857" style="316" customWidth="1"/>
    <col min="13293" max="13293" width="7.57142857142857" style="316" customWidth="1"/>
    <col min="13294" max="13294" width="4.85714285714286" style="316" customWidth="1"/>
    <col min="13295" max="13295" width="11.8571428571429" style="316" customWidth="1"/>
    <col min="13296" max="13296" width="9.85714285714286" style="316" customWidth="1"/>
    <col min="13297" max="13297" width="3" style="316" customWidth="1"/>
    <col min="13298" max="13298" width="7.14285714285714" style="316" customWidth="1"/>
    <col min="13299" max="13299" width="22.8571428571429" style="316" customWidth="1"/>
    <col min="13300" max="13300" width="7.14285714285714" style="316" customWidth="1"/>
    <col min="13301" max="13301" width="9" style="316" hidden="1" customWidth="1"/>
    <col min="13302" max="13302" width="8.85714285714286" style="316" customWidth="1"/>
    <col min="13303" max="13303" width="9.85714285714286" style="316" customWidth="1"/>
    <col min="13304" max="13304" width="10.5714285714286" style="316" customWidth="1"/>
    <col min="13305" max="13305" width="12.1428571428571" style="316" customWidth="1"/>
    <col min="13306" max="13306" width="11.1428571428571" style="316" customWidth="1"/>
    <col min="13307" max="13307" width="6.85714285714286" style="316" customWidth="1"/>
    <col min="13308" max="13547" width="30.5714285714286" style="316" customWidth="1"/>
    <col min="13548" max="13548" width="6.57142857142857" style="316" customWidth="1"/>
    <col min="13549" max="13549" width="7.57142857142857" style="316" customWidth="1"/>
    <col min="13550" max="13550" width="4.85714285714286" style="316" customWidth="1"/>
    <col min="13551" max="13551" width="11.8571428571429" style="316" customWidth="1"/>
    <col min="13552" max="13552" width="9.85714285714286" style="316" customWidth="1"/>
    <col min="13553" max="13553" width="3" style="316" customWidth="1"/>
    <col min="13554" max="13554" width="7.14285714285714" style="316" customWidth="1"/>
    <col min="13555" max="13555" width="22.8571428571429" style="316" customWidth="1"/>
    <col min="13556" max="13556" width="7.14285714285714" style="316" customWidth="1"/>
    <col min="13557" max="13557" width="9" style="316" hidden="1" customWidth="1"/>
    <col min="13558" max="13558" width="8.85714285714286" style="316" customWidth="1"/>
    <col min="13559" max="13559" width="9.85714285714286" style="316" customWidth="1"/>
    <col min="13560" max="13560" width="10.5714285714286" style="316" customWidth="1"/>
    <col min="13561" max="13561" width="12.1428571428571" style="316" customWidth="1"/>
    <col min="13562" max="13562" width="11.1428571428571" style="316" customWidth="1"/>
    <col min="13563" max="13563" width="6.85714285714286" style="316" customWidth="1"/>
    <col min="13564" max="13803" width="30.5714285714286" style="316" customWidth="1"/>
    <col min="13804" max="13804" width="6.57142857142857" style="316" customWidth="1"/>
    <col min="13805" max="13805" width="7.57142857142857" style="316" customWidth="1"/>
    <col min="13806" max="13806" width="4.85714285714286" style="316" customWidth="1"/>
    <col min="13807" max="13807" width="11.8571428571429" style="316" customWidth="1"/>
    <col min="13808" max="13808" width="9.85714285714286" style="316" customWidth="1"/>
    <col min="13809" max="13809" width="3" style="316" customWidth="1"/>
    <col min="13810" max="13810" width="7.14285714285714" style="316" customWidth="1"/>
    <col min="13811" max="13811" width="22.8571428571429" style="316" customWidth="1"/>
    <col min="13812" max="13812" width="7.14285714285714" style="316" customWidth="1"/>
    <col min="13813" max="13813" width="9" style="316" hidden="1" customWidth="1"/>
    <col min="13814" max="13814" width="8.85714285714286" style="316" customWidth="1"/>
    <col min="13815" max="13815" width="9.85714285714286" style="316" customWidth="1"/>
    <col min="13816" max="13816" width="10.5714285714286" style="316" customWidth="1"/>
    <col min="13817" max="13817" width="12.1428571428571" style="316" customWidth="1"/>
    <col min="13818" max="13818" width="11.1428571428571" style="316" customWidth="1"/>
    <col min="13819" max="13819" width="6.85714285714286" style="316" customWidth="1"/>
    <col min="13820" max="14059" width="30.5714285714286" style="316" customWidth="1"/>
    <col min="14060" max="14060" width="6.57142857142857" style="316" customWidth="1"/>
    <col min="14061" max="14061" width="7.57142857142857" style="316" customWidth="1"/>
    <col min="14062" max="14062" width="4.85714285714286" style="316" customWidth="1"/>
    <col min="14063" max="14063" width="11.8571428571429" style="316" customWidth="1"/>
    <col min="14064" max="14064" width="9.85714285714286" style="316" customWidth="1"/>
    <col min="14065" max="14065" width="3" style="316" customWidth="1"/>
    <col min="14066" max="14066" width="7.14285714285714" style="316" customWidth="1"/>
    <col min="14067" max="14067" width="22.8571428571429" style="316" customWidth="1"/>
    <col min="14068" max="14068" width="7.14285714285714" style="316" customWidth="1"/>
    <col min="14069" max="14069" width="9" style="316" hidden="1" customWidth="1"/>
    <col min="14070" max="14070" width="8.85714285714286" style="316" customWidth="1"/>
    <col min="14071" max="14071" width="9.85714285714286" style="316" customWidth="1"/>
    <col min="14072" max="14072" width="10.5714285714286" style="316" customWidth="1"/>
    <col min="14073" max="14073" width="12.1428571428571" style="316" customWidth="1"/>
    <col min="14074" max="14074" width="11.1428571428571" style="316" customWidth="1"/>
    <col min="14075" max="14075" width="6.85714285714286" style="316" customWidth="1"/>
    <col min="14076" max="14315" width="30.5714285714286" style="316" customWidth="1"/>
    <col min="14316" max="14316" width="6.57142857142857" style="316" customWidth="1"/>
    <col min="14317" max="14317" width="7.57142857142857" style="316" customWidth="1"/>
    <col min="14318" max="14318" width="4.85714285714286" style="316" customWidth="1"/>
    <col min="14319" max="14319" width="11.8571428571429" style="316" customWidth="1"/>
    <col min="14320" max="14320" width="9.85714285714286" style="316" customWidth="1"/>
    <col min="14321" max="14321" width="3" style="316" customWidth="1"/>
    <col min="14322" max="14322" width="7.14285714285714" style="316" customWidth="1"/>
    <col min="14323" max="14323" width="22.8571428571429" style="316" customWidth="1"/>
    <col min="14324" max="14324" width="7.14285714285714" style="316" customWidth="1"/>
    <col min="14325" max="14325" width="9" style="316" hidden="1" customWidth="1"/>
    <col min="14326" max="14326" width="8.85714285714286" style="316" customWidth="1"/>
    <col min="14327" max="14327" width="9.85714285714286" style="316" customWidth="1"/>
    <col min="14328" max="14328" width="10.5714285714286" style="316" customWidth="1"/>
    <col min="14329" max="14329" width="12.1428571428571" style="316" customWidth="1"/>
    <col min="14330" max="14330" width="11.1428571428571" style="316" customWidth="1"/>
    <col min="14331" max="14331" width="6.85714285714286" style="316" customWidth="1"/>
    <col min="14332" max="14571" width="30.5714285714286" style="316" customWidth="1"/>
    <col min="14572" max="14572" width="6.57142857142857" style="316" customWidth="1"/>
    <col min="14573" max="14573" width="7.57142857142857" style="316" customWidth="1"/>
    <col min="14574" max="14574" width="4.85714285714286" style="316" customWidth="1"/>
    <col min="14575" max="14575" width="11.8571428571429" style="316" customWidth="1"/>
    <col min="14576" max="14576" width="9.85714285714286" style="316" customWidth="1"/>
    <col min="14577" max="14577" width="3" style="316" customWidth="1"/>
    <col min="14578" max="14578" width="7.14285714285714" style="316" customWidth="1"/>
    <col min="14579" max="14579" width="22.8571428571429" style="316" customWidth="1"/>
    <col min="14580" max="14580" width="7.14285714285714" style="316" customWidth="1"/>
    <col min="14581" max="14581" width="9" style="316" hidden="1" customWidth="1"/>
    <col min="14582" max="14582" width="8.85714285714286" style="316" customWidth="1"/>
    <col min="14583" max="14583" width="9.85714285714286" style="316" customWidth="1"/>
    <col min="14584" max="14584" width="10.5714285714286" style="316" customWidth="1"/>
    <col min="14585" max="14585" width="12.1428571428571" style="316" customWidth="1"/>
    <col min="14586" max="14586" width="11.1428571428571" style="316" customWidth="1"/>
    <col min="14587" max="14587" width="6.85714285714286" style="316" customWidth="1"/>
    <col min="14588" max="14827" width="30.5714285714286" style="316" customWidth="1"/>
    <col min="14828" max="14828" width="6.57142857142857" style="316" customWidth="1"/>
    <col min="14829" max="14829" width="7.57142857142857" style="316" customWidth="1"/>
    <col min="14830" max="14830" width="4.85714285714286" style="316" customWidth="1"/>
    <col min="14831" max="14831" width="11.8571428571429" style="316" customWidth="1"/>
    <col min="14832" max="14832" width="9.85714285714286" style="316" customWidth="1"/>
    <col min="14833" max="14833" width="3" style="316" customWidth="1"/>
    <col min="14834" max="14834" width="7.14285714285714" style="316" customWidth="1"/>
    <col min="14835" max="14835" width="22.8571428571429" style="316" customWidth="1"/>
    <col min="14836" max="14836" width="7.14285714285714" style="316" customWidth="1"/>
    <col min="14837" max="14837" width="9" style="316" hidden="1" customWidth="1"/>
    <col min="14838" max="14838" width="8.85714285714286" style="316" customWidth="1"/>
    <col min="14839" max="14839" width="9.85714285714286" style="316" customWidth="1"/>
    <col min="14840" max="14840" width="10.5714285714286" style="316" customWidth="1"/>
    <col min="14841" max="14841" width="12.1428571428571" style="316" customWidth="1"/>
    <col min="14842" max="14842" width="11.1428571428571" style="316" customWidth="1"/>
    <col min="14843" max="14843" width="6.85714285714286" style="316" customWidth="1"/>
    <col min="14844" max="15083" width="30.5714285714286" style="316" customWidth="1"/>
    <col min="15084" max="15084" width="6.57142857142857" style="316" customWidth="1"/>
    <col min="15085" max="15085" width="7.57142857142857" style="316" customWidth="1"/>
    <col min="15086" max="15086" width="4.85714285714286" style="316" customWidth="1"/>
    <col min="15087" max="15087" width="11.8571428571429" style="316" customWidth="1"/>
    <col min="15088" max="15088" width="9.85714285714286" style="316" customWidth="1"/>
    <col min="15089" max="15089" width="3" style="316" customWidth="1"/>
    <col min="15090" max="15090" width="7.14285714285714" style="316" customWidth="1"/>
    <col min="15091" max="15091" width="22.8571428571429" style="316" customWidth="1"/>
    <col min="15092" max="15092" width="7.14285714285714" style="316" customWidth="1"/>
    <col min="15093" max="15093" width="9" style="316" hidden="1" customWidth="1"/>
    <col min="15094" max="15094" width="8.85714285714286" style="316" customWidth="1"/>
    <col min="15095" max="15095" width="9.85714285714286" style="316" customWidth="1"/>
    <col min="15096" max="15096" width="10.5714285714286" style="316" customWidth="1"/>
    <col min="15097" max="15097" width="12.1428571428571" style="316" customWidth="1"/>
    <col min="15098" max="15098" width="11.1428571428571" style="316" customWidth="1"/>
    <col min="15099" max="15099" width="6.85714285714286" style="316" customWidth="1"/>
    <col min="15100" max="15339" width="30.5714285714286" style="316" customWidth="1"/>
    <col min="15340" max="15340" width="6.57142857142857" style="316" customWidth="1"/>
    <col min="15341" max="15341" width="7.57142857142857" style="316" customWidth="1"/>
    <col min="15342" max="15342" width="4.85714285714286" style="316" customWidth="1"/>
    <col min="15343" max="15343" width="11.8571428571429" style="316" customWidth="1"/>
    <col min="15344" max="15344" width="9.85714285714286" style="316" customWidth="1"/>
    <col min="15345" max="15345" width="3" style="316" customWidth="1"/>
    <col min="15346" max="15346" width="7.14285714285714" style="316" customWidth="1"/>
    <col min="15347" max="15347" width="22.8571428571429" style="316" customWidth="1"/>
    <col min="15348" max="15348" width="7.14285714285714" style="316" customWidth="1"/>
    <col min="15349" max="15349" width="9" style="316" hidden="1" customWidth="1"/>
    <col min="15350" max="15350" width="8.85714285714286" style="316" customWidth="1"/>
    <col min="15351" max="15351" width="9.85714285714286" style="316" customWidth="1"/>
    <col min="15352" max="15352" width="10.5714285714286" style="316" customWidth="1"/>
    <col min="15353" max="15353" width="12.1428571428571" style="316" customWidth="1"/>
    <col min="15354" max="15354" width="11.1428571428571" style="316" customWidth="1"/>
    <col min="15355" max="15355" width="6.85714285714286" style="316" customWidth="1"/>
    <col min="15356" max="15595" width="30.5714285714286" style="316" customWidth="1"/>
    <col min="15596" max="15596" width="6.57142857142857" style="316" customWidth="1"/>
    <col min="15597" max="15597" width="7.57142857142857" style="316" customWidth="1"/>
    <col min="15598" max="15598" width="4.85714285714286" style="316" customWidth="1"/>
    <col min="15599" max="15599" width="11.8571428571429" style="316" customWidth="1"/>
    <col min="15600" max="15600" width="9.85714285714286" style="316" customWidth="1"/>
    <col min="15601" max="15601" width="3" style="316" customWidth="1"/>
    <col min="15602" max="15602" width="7.14285714285714" style="316" customWidth="1"/>
    <col min="15603" max="15603" width="22.8571428571429" style="316" customWidth="1"/>
    <col min="15604" max="15604" width="7.14285714285714" style="316" customWidth="1"/>
    <col min="15605" max="15605" width="9" style="316" hidden="1" customWidth="1"/>
    <col min="15606" max="15606" width="8.85714285714286" style="316" customWidth="1"/>
    <col min="15607" max="15607" width="9.85714285714286" style="316" customWidth="1"/>
    <col min="15608" max="15608" width="10.5714285714286" style="316" customWidth="1"/>
    <col min="15609" max="15609" width="12.1428571428571" style="316" customWidth="1"/>
    <col min="15610" max="15610" width="11.1428571428571" style="316" customWidth="1"/>
    <col min="15611" max="15611" width="6.85714285714286" style="316" customWidth="1"/>
    <col min="15612" max="15851" width="30.5714285714286" style="316" customWidth="1"/>
    <col min="15852" max="15852" width="6.57142857142857" style="316" customWidth="1"/>
    <col min="15853" max="15853" width="7.57142857142857" style="316" customWidth="1"/>
    <col min="15854" max="15854" width="4.85714285714286" style="316" customWidth="1"/>
    <col min="15855" max="15855" width="11.8571428571429" style="316" customWidth="1"/>
    <col min="15856" max="15856" width="9.85714285714286" style="316" customWidth="1"/>
    <col min="15857" max="15857" width="3" style="316" customWidth="1"/>
    <col min="15858" max="15858" width="7.14285714285714" style="316" customWidth="1"/>
    <col min="15859" max="15859" width="22.8571428571429" style="316" customWidth="1"/>
    <col min="15860" max="15860" width="7.14285714285714" style="316" customWidth="1"/>
    <col min="15861" max="15861" width="9" style="316" hidden="1" customWidth="1"/>
    <col min="15862" max="15862" width="8.85714285714286" style="316" customWidth="1"/>
    <col min="15863" max="15863" width="9.85714285714286" style="316" customWidth="1"/>
    <col min="15864" max="15864" width="10.5714285714286" style="316" customWidth="1"/>
    <col min="15865" max="15865" width="12.1428571428571" style="316" customWidth="1"/>
    <col min="15866" max="15866" width="11.1428571428571" style="316" customWidth="1"/>
    <col min="15867" max="15867" width="6.85714285714286" style="316" customWidth="1"/>
    <col min="15868" max="16107" width="30.5714285714286" style="316" customWidth="1"/>
    <col min="16108" max="16108" width="6.57142857142857" style="316" customWidth="1"/>
    <col min="16109" max="16109" width="7.57142857142857" style="316" customWidth="1"/>
    <col min="16110" max="16110" width="4.85714285714286" style="316" customWidth="1"/>
    <col min="16111" max="16111" width="11.8571428571429" style="316" customWidth="1"/>
    <col min="16112" max="16112" width="9.85714285714286" style="316" customWidth="1"/>
    <col min="16113" max="16113" width="3" style="316" customWidth="1"/>
    <col min="16114" max="16114" width="7.14285714285714" style="316" customWidth="1"/>
    <col min="16115" max="16115" width="22.8571428571429" style="316" customWidth="1"/>
    <col min="16116" max="16116" width="7.14285714285714" style="316" customWidth="1"/>
    <col min="16117" max="16117" width="9" style="316" hidden="1" customWidth="1"/>
    <col min="16118" max="16118" width="8.85714285714286" style="316" customWidth="1"/>
    <col min="16119" max="16119" width="9.85714285714286" style="316" customWidth="1"/>
    <col min="16120" max="16120" width="10.5714285714286" style="316" customWidth="1"/>
    <col min="16121" max="16121" width="12.1428571428571" style="316" customWidth="1"/>
    <col min="16122" max="16122" width="11.1428571428571" style="316" customWidth="1"/>
    <col min="16123" max="16123" width="6.85714285714286" style="316" customWidth="1"/>
    <col min="16124" max="16384" width="30.5714285714286" style="316" customWidth="1"/>
  </cols>
  <sheetData>
    <row r="1" spans="1:24" ht="15.5">
      <c r="A1" s="1252" t="s">
        <v>47</v>
      </c>
      <c r="B1" s="1253"/>
      <c r="C1" s="1253"/>
      <c r="D1" s="1253"/>
      <c r="E1" s="1253"/>
      <c r="F1" s="1253"/>
      <c r="G1" s="1253"/>
      <c r="H1" s="1253"/>
      <c r="I1" s="1253"/>
      <c r="J1" s="1253"/>
      <c r="K1" s="1253"/>
      <c r="L1" s="1253"/>
      <c r="M1" s="1253"/>
      <c r="N1" s="1253"/>
      <c r="O1" s="1253"/>
      <c r="P1" s="1253"/>
      <c r="Q1" s="1253"/>
      <c r="R1" s="1253"/>
      <c r="S1" s="1253"/>
      <c r="T1" s="1253"/>
      <c r="U1" s="1253"/>
      <c r="V1" s="1253"/>
      <c r="W1" s="1253"/>
      <c r="X1" s="1254"/>
    </row>
    <row r="2" spans="1:24" ht="15.5">
      <c r="A2" s="1255" t="s">
        <v>48</v>
      </c>
      <c r="B2" s="1256"/>
      <c r="C2" s="1256"/>
      <c r="D2" s="1256"/>
      <c r="E2" s="1256"/>
      <c r="F2" s="1256"/>
      <c r="G2" s="1256"/>
      <c r="H2" s="1256"/>
      <c r="I2" s="1256"/>
      <c r="J2" s="1256"/>
      <c r="K2" s="1256"/>
      <c r="L2" s="1256"/>
      <c r="M2" s="1256"/>
      <c r="N2" s="1256"/>
      <c r="O2" s="1256"/>
      <c r="P2" s="1256"/>
      <c r="Q2" s="1256"/>
      <c r="R2" s="1256"/>
      <c r="S2" s="1256"/>
      <c r="T2" s="1256"/>
      <c r="U2" s="1256"/>
      <c r="V2" s="1256"/>
      <c r="W2" s="1256"/>
      <c r="X2" s="1257"/>
    </row>
    <row r="3" spans="1:24" ht="15.5">
      <c r="A3" s="1255" t="s">
        <v>49</v>
      </c>
      <c r="B3" s="1256"/>
      <c r="C3" s="1256"/>
      <c r="D3" s="1256"/>
      <c r="E3" s="1256"/>
      <c r="F3" s="1256"/>
      <c r="G3" s="1256"/>
      <c r="H3" s="1256"/>
      <c r="I3" s="1256"/>
      <c r="J3" s="1256"/>
      <c r="K3" s="1256"/>
      <c r="L3" s="1256"/>
      <c r="M3" s="1256"/>
      <c r="N3" s="1256"/>
      <c r="O3" s="1256"/>
      <c r="P3" s="1256"/>
      <c r="Q3" s="1256"/>
      <c r="R3" s="1256"/>
      <c r="S3" s="1256"/>
      <c r="T3" s="1256"/>
      <c r="U3" s="1256"/>
      <c r="V3" s="1256"/>
      <c r="W3" s="1256"/>
      <c r="X3" s="1257"/>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1" ht="13">
      <c r="A6" s="316" t="s">
        <v>181</v>
      </c>
    </row>
    <row r="7" spans="1:7" ht="13" customHeight="1">
      <c r="A7" s="1302" t="s">
        <v>166</v>
      </c>
      <c r="B7" s="1302" t="s">
        <v>167</v>
      </c>
      <c r="C7" s="1304" t="s">
        <v>182</v>
      </c>
      <c r="D7" s="1302" t="s">
        <v>168</v>
      </c>
      <c r="E7" s="1303" t="s">
        <v>227</v>
      </c>
      <c r="F7" s="1303" t="s">
        <v>228</v>
      </c>
      <c r="G7" s="1303" t="s">
        <v>229</v>
      </c>
    </row>
    <row r="8" spans="1:7" ht="13">
      <c r="A8" s="1303"/>
      <c r="B8" s="1303"/>
      <c r="C8" s="1304"/>
      <c r="D8" s="1303"/>
      <c r="E8" s="1305"/>
      <c r="F8" s="1305"/>
      <c r="G8" s="1305"/>
    </row>
    <row r="9" spans="1:7" ht="14.5">
      <c r="A9" s="320">
        <v>1</v>
      </c>
      <c r="B9" s="321" t="s">
        <v>233</v>
      </c>
      <c r="C9" s="322"/>
      <c r="D9" s="309"/>
      <c r="E9" s="328"/>
      <c r="F9" s="320"/>
      <c r="G9" s="315"/>
    </row>
    <row r="10" spans="1:7" ht="14.25" customHeight="1">
      <c r="A10" s="320">
        <f>A9+1</f>
        <v>2</v>
      </c>
      <c r="B10" s="315" t="s">
        <v>249</v>
      </c>
      <c r="C10" s="322"/>
      <c r="D10" s="315"/>
      <c r="E10" s="315"/>
      <c r="F10" s="315" t="s">
        <v>191</v>
      </c>
      <c r="G10" s="322"/>
    </row>
    <row r="11" spans="1:7" ht="13">
      <c r="A11" s="320">
        <f t="shared" si="0" ref="A11:A40">A10+1</f>
        <v>3</v>
      </c>
      <c r="B11" s="315" t="s">
        <v>365</v>
      </c>
      <c r="C11" s="322"/>
      <c r="D11" s="315"/>
      <c r="E11" s="315"/>
      <c r="F11" s="315" t="s">
        <v>191</v>
      </c>
      <c r="G11" s="322"/>
    </row>
    <row r="12" spans="1:9" ht="15.5">
      <c r="A12" s="320">
        <f t="shared" si="0"/>
        <v>4</v>
      </c>
      <c r="B12" s="315" t="s">
        <v>401</v>
      </c>
      <c r="C12" s="322"/>
      <c r="D12" s="315"/>
      <c r="E12" s="315"/>
      <c r="F12" s="315"/>
      <c r="G12" s="322"/>
      <c r="I12" s="330"/>
    </row>
    <row r="13" spans="1:8" ht="13">
      <c r="A13" s="320">
        <f t="shared" si="0"/>
        <v>5</v>
      </c>
      <c r="B13" s="315" t="s">
        <v>402</v>
      </c>
      <c r="C13" s="322"/>
      <c r="D13" s="315"/>
      <c r="E13" s="315"/>
      <c r="F13" s="315" t="s">
        <v>1267</v>
      </c>
      <c r="G13" s="322"/>
      <c r="H13" s="316" t="s">
        <v>1268</v>
      </c>
    </row>
    <row r="14" spans="1:7" ht="13">
      <c r="A14" s="320">
        <f t="shared" si="0"/>
        <v>6</v>
      </c>
      <c r="B14" s="315" t="s">
        <v>1080</v>
      </c>
      <c r="C14" s="322"/>
      <c r="D14" s="315"/>
      <c r="E14" s="315"/>
      <c r="F14" s="315"/>
      <c r="G14" s="322"/>
    </row>
    <row r="15" spans="1:7" ht="13">
      <c r="A15" s="320">
        <f t="shared" si="0"/>
        <v>7</v>
      </c>
      <c r="B15" s="315" t="s">
        <v>367</v>
      </c>
      <c r="C15" s="322"/>
      <c r="D15" s="315"/>
      <c r="E15" s="315"/>
      <c r="F15" s="315" t="s">
        <v>191</v>
      </c>
      <c r="G15" s="322"/>
    </row>
    <row r="16" spans="1:7" ht="13">
      <c r="A16" s="320">
        <f t="shared" si="0"/>
        <v>8</v>
      </c>
      <c r="B16" s="315" t="s">
        <v>230</v>
      </c>
      <c r="C16" s="337"/>
      <c r="D16" s="337"/>
      <c r="E16" s="337"/>
      <c r="F16" s="337"/>
      <c r="G16" s="337"/>
    </row>
    <row r="17" spans="1:7" ht="13">
      <c r="A17" s="320">
        <f t="shared" si="0"/>
        <v>9</v>
      </c>
      <c r="B17" s="315" t="s">
        <v>235</v>
      </c>
      <c r="C17" s="315"/>
      <c r="D17" s="337"/>
      <c r="E17" s="337"/>
      <c r="F17" s="337"/>
      <c r="G17" s="337"/>
    </row>
    <row r="18" spans="1:7" ht="13">
      <c r="A18" s="320">
        <f t="shared" si="0"/>
        <v>10</v>
      </c>
      <c r="B18" s="320" t="s">
        <v>396</v>
      </c>
      <c r="C18" s="336"/>
      <c r="D18" s="336"/>
      <c r="E18" s="490"/>
      <c r="F18" s="336"/>
      <c r="G18" s="337"/>
    </row>
    <row r="19" spans="1:7" ht="13">
      <c r="A19" s="320">
        <f t="shared" si="0"/>
        <v>11</v>
      </c>
      <c r="B19" s="320" t="s">
        <v>244</v>
      </c>
      <c r="C19" s="336"/>
      <c r="D19" s="336"/>
      <c r="E19" s="336"/>
      <c r="F19" s="336"/>
      <c r="G19" s="336"/>
    </row>
    <row r="20" spans="1:7" ht="13">
      <c r="A20" s="320">
        <f t="shared" si="0"/>
        <v>12</v>
      </c>
      <c r="B20" s="315" t="s">
        <v>335</v>
      </c>
      <c r="C20" s="333"/>
      <c r="D20" s="337"/>
      <c r="E20" s="337"/>
      <c r="F20" s="337"/>
      <c r="G20" s="333"/>
    </row>
    <row r="21" spans="1:7" ht="13">
      <c r="A21" s="320">
        <f t="shared" si="0"/>
        <v>13</v>
      </c>
      <c r="B21" s="315" t="s">
        <v>251</v>
      </c>
      <c r="C21" s="333"/>
      <c r="D21" s="337"/>
      <c r="E21" s="337"/>
      <c r="F21" s="337"/>
      <c r="G21" s="333"/>
    </row>
    <row r="22" spans="1:7" ht="13">
      <c r="A22" s="320">
        <f t="shared" si="0"/>
        <v>14</v>
      </c>
      <c r="B22" s="315" t="s">
        <v>254</v>
      </c>
      <c r="C22" s="337"/>
      <c r="D22" s="337"/>
      <c r="E22" s="337"/>
      <c r="F22" s="337"/>
      <c r="G22" s="337"/>
    </row>
    <row r="23" spans="1:7" ht="13">
      <c r="A23" s="320">
        <f t="shared" si="0"/>
        <v>15</v>
      </c>
      <c r="B23" s="315" t="s">
        <v>288</v>
      </c>
      <c r="C23" s="333"/>
      <c r="D23" s="337"/>
      <c r="E23" s="337"/>
      <c r="F23" s="337"/>
      <c r="G23" s="333"/>
    </row>
    <row r="24" spans="1:7" ht="13">
      <c r="A24" s="320">
        <f t="shared" si="0"/>
        <v>16</v>
      </c>
      <c r="B24" s="315" t="s">
        <v>313</v>
      </c>
      <c r="C24" s="333"/>
      <c r="D24" s="337"/>
      <c r="E24" s="337"/>
      <c r="F24" s="337"/>
      <c r="G24" s="333"/>
    </row>
    <row r="25" spans="1:7" ht="13">
      <c r="A25" s="320">
        <f t="shared" si="0"/>
        <v>17</v>
      </c>
      <c r="B25" s="315" t="s">
        <v>426</v>
      </c>
      <c r="C25" s="333"/>
      <c r="D25" s="337"/>
      <c r="E25" s="337"/>
      <c r="F25" s="337"/>
      <c r="G25" s="333"/>
    </row>
    <row r="26" spans="1:7" ht="13">
      <c r="A26" s="320">
        <f t="shared" si="0"/>
        <v>18</v>
      </c>
      <c r="B26" s="315" t="s">
        <v>431</v>
      </c>
      <c r="C26" s="333"/>
      <c r="D26" s="337"/>
      <c r="E26" s="337"/>
      <c r="F26" s="337"/>
      <c r="G26" s="333"/>
    </row>
    <row r="27" spans="1:7" ht="13">
      <c r="A27" s="320">
        <f t="shared" si="0"/>
        <v>19</v>
      </c>
      <c r="B27" s="315" t="s">
        <v>1254</v>
      </c>
      <c r="C27" s="333"/>
      <c r="D27" s="337"/>
      <c r="E27" s="337"/>
      <c r="F27" s="337"/>
      <c r="G27" s="333"/>
    </row>
    <row r="28" spans="1:7" ht="13">
      <c r="A28" s="320">
        <f t="shared" si="0"/>
        <v>20</v>
      </c>
      <c r="B28" s="315" t="s">
        <v>1255</v>
      </c>
      <c r="C28" s="333"/>
      <c r="D28" s="337"/>
      <c r="E28" s="337"/>
      <c r="F28" s="337"/>
      <c r="G28" s="333"/>
    </row>
    <row r="29" spans="1:7" ht="13">
      <c r="A29" s="320">
        <f t="shared" si="0"/>
        <v>21</v>
      </c>
      <c r="B29" s="315" t="s">
        <v>1253</v>
      </c>
      <c r="C29" s="333"/>
      <c r="D29" s="337"/>
      <c r="E29" s="337"/>
      <c r="F29" s="337"/>
      <c r="G29" s="333"/>
    </row>
    <row r="30" spans="1:7" ht="13">
      <c r="A30" s="320">
        <f t="shared" si="0"/>
        <v>22</v>
      </c>
      <c r="B30" s="315" t="s">
        <v>1256</v>
      </c>
      <c r="C30" s="333"/>
      <c r="D30" s="337"/>
      <c r="E30" s="337"/>
      <c r="F30" s="337"/>
      <c r="G30" s="333"/>
    </row>
    <row r="31" spans="1:7" ht="13">
      <c r="A31" s="320">
        <f t="shared" si="0"/>
        <v>23</v>
      </c>
      <c r="B31" s="315" t="s">
        <v>1257</v>
      </c>
      <c r="C31" s="333"/>
      <c r="D31" s="337"/>
      <c r="E31" s="337"/>
      <c r="F31" s="337"/>
      <c r="G31" s="333"/>
    </row>
    <row r="32" spans="1:7" ht="13">
      <c r="A32" s="320">
        <f t="shared" si="0"/>
        <v>24</v>
      </c>
      <c r="B32" s="315" t="s">
        <v>287</v>
      </c>
      <c r="C32" s="333"/>
      <c r="D32" s="337"/>
      <c r="E32" s="337"/>
      <c r="F32" s="337"/>
      <c r="G32" s="333"/>
    </row>
    <row r="33" spans="1:7" ht="13">
      <c r="A33" s="320">
        <f t="shared" si="0"/>
        <v>25</v>
      </c>
      <c r="B33" s="315" t="s">
        <v>703</v>
      </c>
      <c r="C33" s="333"/>
      <c r="D33" s="337"/>
      <c r="E33" s="337"/>
      <c r="F33" s="337"/>
      <c r="G33" s="333"/>
    </row>
    <row r="34" spans="1:7" ht="13">
      <c r="A34" s="320">
        <f t="shared" si="0"/>
        <v>26</v>
      </c>
      <c r="B34" s="315" t="s">
        <v>1263</v>
      </c>
      <c r="C34" s="333"/>
      <c r="D34" s="337"/>
      <c r="E34" s="337"/>
      <c r="F34" s="337"/>
      <c r="G34" s="333"/>
    </row>
    <row r="35" spans="1:7" ht="13">
      <c r="A35" s="320">
        <f t="shared" si="0"/>
        <v>27</v>
      </c>
      <c r="B35" s="315" t="s">
        <v>1264</v>
      </c>
      <c r="C35" s="333"/>
      <c r="D35" s="337"/>
      <c r="E35" s="337"/>
      <c r="F35" s="337"/>
      <c r="G35" s="333"/>
    </row>
    <row r="36" spans="1:7" ht="13">
      <c r="A36" s="320">
        <f t="shared" si="0"/>
        <v>28</v>
      </c>
      <c r="B36" s="315" t="s">
        <v>1262</v>
      </c>
      <c r="C36" s="322"/>
      <c r="D36" s="337"/>
      <c r="E36" s="337"/>
      <c r="F36" s="337"/>
      <c r="G36" s="333"/>
    </row>
    <row r="37" spans="1:7" ht="13">
      <c r="A37" s="320">
        <f t="shared" si="0"/>
        <v>29</v>
      </c>
      <c r="B37" s="315" t="s">
        <v>694</v>
      </c>
      <c r="C37" s="322"/>
      <c r="D37" s="337"/>
      <c r="E37" s="337"/>
      <c r="F37" s="337"/>
      <c r="G37" s="333"/>
    </row>
    <row r="38" spans="1:7" ht="13">
      <c r="A38" s="320">
        <f t="shared" si="0"/>
        <v>30</v>
      </c>
      <c r="B38" s="315" t="s">
        <v>1272</v>
      </c>
      <c r="C38" s="322"/>
      <c r="D38" s="337"/>
      <c r="E38" s="337"/>
      <c r="F38" s="337"/>
      <c r="G38" s="333"/>
    </row>
    <row r="39" spans="1:7" ht="13">
      <c r="A39" s="336">
        <f t="shared" si="0"/>
        <v>31</v>
      </c>
      <c r="B39" s="528" t="s">
        <v>773</v>
      </c>
      <c r="C39" s="333"/>
      <c r="D39" s="337"/>
      <c r="E39" s="337"/>
      <c r="F39" s="337"/>
      <c r="G39" s="333"/>
    </row>
    <row r="40" spans="1:7" ht="13" thickBot="1">
      <c r="A40" s="336">
        <f t="shared" si="0"/>
        <v>32</v>
      </c>
      <c r="B40" s="528" t="s">
        <v>779</v>
      </c>
      <c r="C40" s="333"/>
      <c r="D40" s="337"/>
      <c r="E40" s="337"/>
      <c r="F40" s="337"/>
      <c r="G40" s="333"/>
    </row>
  </sheetData>
  <autoFilter ref="A7:G36"/>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priority="1" dxfId="271"/>
    <cfRule type="duplicateValues" priority="9" dxfId="271"/>
    <cfRule type="duplicateValues" priority="10" dxfId="271"/>
    <cfRule type="duplicateValues" priority="15" dxfId="271"/>
    <cfRule type="duplicateValues" priority="16" dxfId="271"/>
  </conditionalFormatting>
  <conditionalFormatting sqref="B7:B8 B10">
    <cfRule type="duplicateValues" priority="1879" dxfId="299"/>
  </conditionalFormatting>
  <conditionalFormatting sqref="B1:B8 B10:B38 B41:B1048576">
    <cfRule type="duplicateValues" priority="21" dxfId="271"/>
  </conditionalFormatting>
  <conditionalFormatting sqref="B7:B8 B10:B13 B16 B18:B22">
    <cfRule type="duplicateValues" priority="2012" dxfId="299" stopIfTrue="1"/>
    <cfRule type="duplicateValues" priority="2013" dxfId="299"/>
  </conditionalFormatting>
  <conditionalFormatting sqref="B7:B8 B10:B13 B16 B18:B22">
    <cfRule type="duplicateValues" priority="2022" dxfId="299"/>
  </conditionalFormatting>
  <conditionalFormatting sqref="B1:B6 B23:B38 B41:B1048576">
    <cfRule type="duplicateValues" priority="35" dxfId="299"/>
  </conditionalFormatting>
  <conditionalFormatting sqref="B23:B38 B41:B64911">
    <cfRule type="duplicateValues" priority="2036" dxfId="299" stopIfTrue="1"/>
  </conditionalFormatting>
  <conditionalFormatting sqref="B23:B38 B41:B1048576">
    <cfRule type="duplicateValues" priority="53" dxfId="299"/>
  </conditionalFormatting>
  <conditionalFormatting sqref="D10">
    <cfRule type="duplicateValues" priority="1893" dxfId="299"/>
    <cfRule type="duplicateValues" priority="1894" dxfId="299"/>
    <cfRule type="duplicateValues" priority="1895" dxfId="299" stopIfTrue="1"/>
  </conditionalFormatting>
  <dataValidations count="1">
    <dataValidation type="list" allowBlank="1" showInputMessage="1" showErrorMessage="1" sqref="C64968:C64976 ID64968:ID64976 RZ64968:RZ64976 ABV64968:ABV64976 ALR64968:ALR64976 AVN64968:AVN64976 BFJ64968:BFJ64976 BPF64968:BPF64976 BZB64968:BZB64976 CIX64968:CIX64976 CST64968:CST64976 DCP64968:DCP64976 DML64968:DML64976 DWH64968:DWH64976 EGD64968:EGD64976 EPZ64968:EPZ64976 EZV64968:EZV64976 FJR64968:FJR64976 FTN64968:FTN64976 GDJ64968:GDJ64976 GNF64968:GNF64976 GXB64968:GXB64976 HGX64968:HGX64976 HQT64968:HQT64976 IAP64968:IAP64976 IKL64968:IKL64976 IUH64968:IUH64976 JED64968:JED64976 JNZ64968:JNZ64976 JXV64968:JXV64976 KHR64968:KHR64976 KRN64968:KRN64976 LBJ64968:LBJ64976 LLF64968:LLF64976 LVB64968:LVB64976 MEX64968:MEX64976 MOT64968:MOT64976 MYP64968:MYP64976 NIL64968:NIL64976 NSH64968:NSH64976 OCD64968:OCD64976 OLZ64968:OLZ64976 OVV64968:OVV64976 PFR64968:PFR64976 PPN64968:PPN64976 PZJ64968:PZJ64976 QJF64968:QJF64976 QTB64968:QTB64976 RCX64968:RCX64976 RMT64968:RMT64976 RWP64968:RWP64976 SGL64968:SGL64976 SQH64968:SQH64976 TAD64968:TAD64976 TJZ64968:TJZ64976 TTV64968:TTV64976 UDR64968:UDR64976 UNN64968:UNN64976 UXJ64968:UXJ64976 VHF64968:VHF64976 VRB64968:VRB64976 WAX64968:WAX64976 WKT64968:WKT64976 WUP64968:WUP64976 C130504:C130512 ID130504:ID130512 RZ130504:RZ130512 ABV130504:ABV130512 ALR130504:ALR130512 AVN130504:AVN130512 BFJ130504:BFJ130512 BPF130504:BPF130512 BZB130504:BZB130512 CIX130504:CIX130512 CST130504:CST130512 DCP130504:DCP130512 DML130504:DML130512 DWH130504:DWH130512 EGD130504:EGD130512 EPZ130504:EPZ130512 EZV130504:EZV130512 FJR130504:FJR130512 FTN130504:FTN130512 GDJ130504:GDJ130512 GNF130504:GNF130512 GXB130504:GXB130512 HGX130504:HGX130512 HQT130504:HQT130512 IAP130504:IAP130512 IKL130504:IKL130512 IUH130504:IUH130512 JED130504:JED130512 JNZ130504:JNZ130512 JXV130504:JXV130512 KHR130504:KHR130512 KRN130504:KRN130512 LBJ130504:LBJ130512 LLF130504:LLF130512 LVB130504:LVB130512 MEX130504:MEX130512 MOT130504:MOT130512 MYP130504:MYP130512 NIL130504:NIL130512 NSH130504:NSH130512 OCD130504:OCD130512 OLZ130504:OLZ130512 OVV130504:OVV130512 PFR130504:PFR130512 PPN130504:PPN130512 PZJ130504:PZJ130512 QJF130504:QJF130512 QTB130504:QTB130512 RCX130504:RCX130512 RMT130504:RMT130512 RWP130504:RWP130512 SGL130504:SGL130512 SQH130504:SQH130512 TAD130504:TAD130512 TJZ130504:TJZ130512 TTV130504:TTV130512 UDR130504:UDR130512 UNN130504:UNN130512 UXJ130504:UXJ130512 VHF130504:VHF130512 VRB130504:VRB130512 WAX130504:WAX130512 WKT130504:WKT130512 WUP130504:WUP130512 C196040:C196048 ID196040:ID196048 RZ196040:RZ196048 ABV196040:ABV196048 ALR196040:ALR196048 AVN196040:AVN196048 BFJ196040:BFJ196048 BPF196040:BPF196048 BZB196040:BZB196048 CIX196040:CIX196048 CST196040:CST196048 DCP196040:DCP196048 DML196040:DML196048 DWH196040:DWH196048 EGD196040:EGD196048 EPZ196040:EPZ196048 EZV196040:EZV196048 FJR196040:FJR196048 FTN196040:FTN196048 GDJ196040:GDJ196048 GNF196040:GNF196048 GXB196040:GXB196048 HGX196040:HGX196048 HQT196040:HQT196048 IAP196040:IAP196048 IKL196040:IKL196048 IUH196040:IUH196048 JED196040:JED196048 JNZ196040:JNZ196048 JXV196040:JXV196048 KHR196040:KHR196048 KRN196040:KRN196048 LBJ196040:LBJ196048 LLF196040:LLF196048 LVB196040:LVB196048 MEX196040:MEX196048 MOT196040:MOT196048 MYP196040:MYP196048 NIL196040:NIL196048 NSH196040:NSH196048 OCD196040:OCD196048 OLZ196040:OLZ196048 OVV196040:OVV196048 PFR196040:PFR196048 PPN196040:PPN196048 PZJ196040:PZJ196048 QJF196040:QJF196048 QTB196040:QTB196048 RCX196040:RCX196048 RMT196040:RMT196048 RWP196040:RWP196048 SGL196040:SGL196048 SQH196040:SQH196048 TAD196040:TAD196048 TJZ196040:TJZ196048 TTV196040:TTV196048 UDR196040:UDR196048 UNN196040:UNN196048 UXJ196040:UXJ196048 VHF196040:VHF196048 VRB196040:VRB196048 WAX196040:WAX196048 WKT196040:WKT196048 WUP196040:WUP196048 C261576:C261584 ID261576:ID261584 RZ261576:RZ261584 ABV261576:ABV261584 ALR261576:ALR261584 AVN261576:AVN261584 BFJ261576:BFJ261584 BPF261576:BPF261584 BZB261576:BZB261584 CIX261576:CIX261584 CST261576:CST261584 DCP261576:DCP261584 DML261576:DML261584 DWH261576:DWH261584 EGD261576:EGD261584 EPZ261576:EPZ261584 EZV261576:EZV261584 FJR261576:FJR261584 FTN261576:FTN261584 GDJ261576:GDJ261584 GNF261576:GNF261584 GXB261576:GXB261584 HGX261576:HGX261584 HQT261576:HQT261584 IAP261576:IAP261584 IKL261576:IKL261584 IUH261576:IUH261584 JED261576:JED261584 JNZ261576:JNZ261584 JXV261576:JXV261584 KHR261576:KHR261584 KRN261576:KRN261584 LBJ261576:LBJ261584 LLF261576:LLF261584 LVB261576:LVB261584 MEX261576:MEX261584 MOT261576:MOT261584 MYP261576:MYP261584 NIL261576:NIL261584 NSH261576:NSH261584 OCD261576:OCD261584 OLZ261576:OLZ261584 OVV261576:OVV261584 PFR261576:PFR261584 PPN261576:PPN261584 PZJ261576:PZJ261584 QJF261576:QJF261584 QTB261576:QTB261584 RCX261576:RCX261584 RMT261576:RMT261584 RWP261576:RWP261584 SGL261576:SGL261584 SQH261576:SQH261584 TAD261576:TAD261584 TJZ261576:TJZ261584 TTV261576:TTV261584 UDR261576:UDR261584 UNN261576:UNN261584 UXJ261576:UXJ261584 VHF261576:VHF261584 VRB261576:VRB261584 WAX261576:WAX261584 WKT261576:WKT261584 WUP261576:WUP261584 C327112:C327120 ID327112:ID327120 RZ327112:RZ327120 ABV327112:ABV327120 ALR327112:ALR327120 AVN327112:AVN327120 BFJ327112:BFJ327120 BPF327112:BPF327120 BZB327112:BZB327120 CIX327112:CIX327120 CST327112:CST327120 DCP327112:DCP327120 DML327112:DML327120 DWH327112:DWH327120 EGD327112:EGD327120 EPZ327112:EPZ327120 EZV327112:EZV327120 FJR327112:FJR327120 FTN327112:FTN327120 GDJ327112:GDJ327120 GNF327112:GNF327120 GXB327112:GXB327120 HGX327112:HGX327120 HQT327112:HQT327120 IAP327112:IAP327120 IKL327112:IKL327120 IUH327112:IUH327120 JED327112:JED327120 JNZ327112:JNZ327120 JXV327112:JXV327120 KHR327112:KHR327120 KRN327112:KRN327120 LBJ327112:LBJ327120 LLF327112:LLF327120 LVB327112:LVB327120 MEX327112:MEX327120 MOT327112:MOT327120 MYP327112:MYP327120 NIL327112:NIL327120 NSH327112:NSH327120 OCD327112:OCD327120 OLZ327112:OLZ327120 OVV327112:OVV327120 PFR327112:PFR327120 PPN327112:PPN327120 PZJ327112:PZJ327120 QJF327112:QJF327120 QTB327112:QTB327120 RCX327112:RCX327120 RMT327112:RMT327120 RWP327112:RWP327120 SGL327112:SGL327120 SQH327112:SQH327120 TAD327112:TAD327120 TJZ327112:TJZ327120 TTV327112:TTV327120 UDR327112:UDR327120 UNN327112:UNN327120 UXJ327112:UXJ327120 VHF327112:VHF327120 VRB327112:VRB327120 WAX327112:WAX327120 WKT327112:WKT327120 WUP327112:WUP327120 C392648:C392656 ID392648:ID392656 RZ392648:RZ392656 ABV392648:ABV392656 ALR392648:ALR392656 AVN392648:AVN392656 BFJ392648:BFJ392656 BPF392648:BPF392656 BZB392648:BZB392656 CIX392648:CIX392656 CST392648:CST392656 DCP392648:DCP392656 DML392648:DML392656 DWH392648:DWH392656 EGD392648:EGD392656 EPZ392648:EPZ392656 EZV392648:EZV392656 FJR392648:FJR392656 FTN392648:FTN392656 GDJ392648:GDJ392656 GNF392648:GNF392656 GXB392648:GXB392656 HGX392648:HGX392656 HQT392648:HQT392656 IAP392648:IAP392656 IKL392648:IKL392656 IUH392648:IUH392656 JED392648:JED392656 JNZ392648:JNZ392656 JXV392648:JXV392656 KHR392648:KHR392656 KRN392648:KRN392656 LBJ392648:LBJ392656 LLF392648:LLF392656 LVB392648:LVB392656 MEX392648:MEX392656 MOT392648:MOT392656 MYP392648:MYP392656 NIL392648:NIL392656 NSH392648:NSH392656 OCD392648:OCD392656 OLZ392648:OLZ392656 OVV392648:OVV392656 PFR392648:PFR392656 PPN392648:PPN392656 PZJ392648:PZJ392656 QJF392648:QJF392656 QTB392648:QTB392656 RCX392648:RCX392656 RMT392648:RMT392656 RWP392648:RWP392656 SGL392648:SGL392656 SQH392648:SQH392656 TAD392648:TAD392656 TJZ392648:TJZ392656 TTV392648:TTV392656 UDR392648:UDR392656 UNN392648:UNN392656 UXJ392648:UXJ392656 VHF392648:VHF392656 VRB392648:VRB392656 WAX392648:WAX392656 WKT392648:WKT392656 WUP392648:WUP392656 C458184:C458192 ID458184:ID458192 RZ458184:RZ458192 ABV458184:ABV458192 ALR458184:ALR458192 AVN458184:AVN458192 BFJ458184:BFJ458192 BPF458184:BPF458192 BZB458184:BZB458192 CIX458184:CIX458192 CST458184:CST458192 DCP458184:DCP458192 DML458184:DML458192 DWH458184:DWH458192 EGD458184:EGD458192 EPZ458184:EPZ458192 EZV458184:EZV458192 FJR458184:FJR458192 FTN458184:FTN458192 GDJ458184:GDJ458192 GNF458184:GNF458192 GXB458184:GXB458192 HGX458184:HGX458192 HQT458184:HQT458192 IAP458184:IAP458192 IKL458184:IKL458192 IUH458184:IUH458192 JED458184:JED458192 JNZ458184:JNZ458192 JXV458184:JXV458192 KHR458184:KHR458192 KRN458184:KRN458192 LBJ458184:LBJ458192 LLF458184:LLF458192 LVB458184:LVB458192 MEX458184:MEX458192 MOT458184:MOT458192 MYP458184:MYP458192 NIL458184:NIL458192 NSH458184:NSH458192 OCD458184:OCD458192 OLZ458184:OLZ458192 OVV458184:OVV458192 PFR458184:PFR458192 PPN458184:PPN458192 PZJ458184:PZJ458192 QJF458184:QJF458192 QTB458184:QTB458192 RCX458184:RCX458192 RMT458184:RMT458192 RWP458184:RWP458192 SGL458184:SGL458192 SQH458184:SQH458192 TAD458184:TAD458192 TJZ458184:TJZ458192 TTV458184:TTV458192 UDR458184:UDR458192 UNN458184:UNN458192 UXJ458184:UXJ458192 VHF458184:VHF458192 VRB458184:VRB458192 WAX458184:WAX458192 WKT458184:WKT458192 WUP458184:WUP458192 C523720:C523728 ID523720:ID523728 RZ523720:RZ523728 ABV523720:ABV523728 ALR523720:ALR523728 AVN523720:AVN523728 BFJ523720:BFJ523728 BPF523720:BPF523728 BZB523720:BZB523728 CIX523720:CIX523728 CST523720:CST523728 DCP523720:DCP523728 DML523720:DML523728 DWH523720:DWH523728 EGD523720:EGD523728 EPZ523720:EPZ523728 EZV523720:EZV523728 FJR523720:FJR523728 FTN523720:FTN523728 GDJ523720:GDJ523728 GNF523720:GNF523728 GXB523720:GXB523728 HGX523720:HGX523728 HQT523720:HQT523728 IAP523720:IAP523728 IKL523720:IKL523728 IUH523720:IUH523728 JED523720:JED523728 JNZ523720:JNZ523728 JXV523720:JXV523728 KHR523720:KHR523728 KRN523720:KRN523728 LBJ523720:LBJ523728 LLF523720:LLF523728 LVB523720:LVB523728 MEX523720:MEX523728 MOT523720:MOT523728 MYP523720:MYP523728 NIL523720:NIL523728 NSH523720:NSH523728 OCD523720:OCD523728 OLZ523720:OLZ523728 OVV523720:OVV523728 PFR523720:PFR523728 PPN523720:PPN523728 PZJ523720:PZJ523728 QJF523720:QJF523728 QTB523720:QTB523728 RCX523720:RCX523728 RMT523720:RMT523728 RWP523720:RWP523728 SGL523720:SGL523728 SQH523720:SQH523728 TAD523720:TAD523728 TJZ523720:TJZ523728 TTV523720:TTV523728 UDR523720:UDR523728 UNN523720:UNN523728 UXJ523720:UXJ523728 VHF523720:VHF523728 VRB523720:VRB523728 WAX523720:WAX523728 WKT523720:WKT523728 WUP523720:WUP523728 C589256:C589264 ID589256:ID589264 RZ589256:RZ589264 ABV589256:ABV589264 ALR589256:ALR589264 AVN589256:AVN589264 BFJ589256:BFJ589264 BPF589256:BPF589264 BZB589256:BZB589264 CIX589256:CIX589264 CST589256:CST589264 DCP589256:DCP589264 DML589256:DML589264 DWH589256:DWH589264 EGD589256:EGD589264 EPZ589256:EPZ589264 EZV589256:EZV589264 FJR589256:FJR589264 FTN589256:FTN589264 GDJ589256:GDJ589264 GNF589256:GNF589264 GXB589256:GXB589264 HGX589256:HGX589264 HQT589256:HQT589264 IAP589256:IAP589264 IKL589256:IKL589264 IUH589256:IUH589264 JED589256:JED589264 JNZ589256:JNZ589264 JXV589256:JXV589264 KHR589256:KHR589264 KRN589256:KRN589264 LBJ589256:LBJ589264 LLF589256:LLF589264 LVB589256:LVB589264 MEX589256:MEX589264 MOT589256:MOT589264 MYP589256:MYP589264 NIL589256:NIL589264 NSH589256:NSH589264 OCD589256:OCD589264 OLZ589256:OLZ589264 OVV589256:OVV589264 PFR589256:PFR589264 PPN589256:PPN589264 PZJ589256:PZJ589264 QJF589256:QJF589264 QTB589256:QTB589264 RCX589256:RCX589264 RMT589256:RMT589264 RWP589256:RWP589264 SGL589256:SGL589264 SQH589256:SQH589264 TAD589256:TAD589264 TJZ589256:TJZ589264 TTV589256:TTV589264 UDR589256:UDR589264 UNN589256:UNN589264 UXJ589256:UXJ589264 VHF589256:VHF589264 VRB589256:VRB589264 WAX589256:WAX589264 WKT589256:WKT589264 WUP589256:WUP589264 C654792:C654800 ID654792:ID654800 RZ654792:RZ654800 ABV654792:ABV654800 ALR654792:ALR654800 AVN654792:AVN654800 BFJ654792:BFJ654800 BPF654792:BPF654800 BZB654792:BZB654800 CIX654792:CIX654800 CST654792:CST654800 DCP654792:DCP654800 DML654792:DML654800 DWH654792:DWH654800 EGD654792:EGD654800 EPZ654792:EPZ654800 EZV654792:EZV654800 FJR654792:FJR654800 FTN654792:FTN654800 GDJ654792:GDJ654800 GNF654792:GNF654800 GXB654792:GXB654800 HGX654792:HGX654800 HQT654792:HQT654800 IAP654792:IAP654800 IKL654792:IKL654800 IUH654792:IUH654800 JED654792:JED654800 JNZ654792:JNZ654800 JXV654792:JXV654800 KHR654792:KHR654800 KRN654792:KRN654800 LBJ654792:LBJ654800 LLF654792:LLF654800 LVB654792:LVB654800 MEX654792:MEX654800 MOT654792:MOT654800 MYP654792:MYP654800 NIL654792:NIL654800 NSH654792:NSH654800 OCD654792:OCD654800 OLZ654792:OLZ654800 OVV654792:OVV654800 PFR654792:PFR654800 PPN654792:PPN654800 PZJ654792:PZJ654800 QJF654792:QJF654800 QTB654792:QTB654800 RCX654792:RCX654800 RMT654792:RMT654800 RWP654792:RWP654800 SGL654792:SGL654800 SQH654792:SQH654800 TAD654792:TAD654800 TJZ654792:TJZ654800 TTV654792:TTV654800 UDR654792:UDR654800 UNN654792:UNN654800 UXJ654792:UXJ654800 VHF654792:VHF654800 VRB654792:VRB654800 WAX654792:WAX654800 WKT654792:WKT654800 WUP654792:WUP654800 C720328:C720336 ID720328:ID720336 RZ720328:RZ720336 ABV720328:ABV720336 ALR720328:ALR720336 AVN720328:AVN720336 BFJ720328:BFJ720336 BPF720328:BPF720336 BZB720328:BZB720336 CIX720328:CIX720336 CST720328:CST720336 DCP720328:DCP720336 DML720328:DML720336 DWH720328:DWH720336 EGD720328:EGD720336 EPZ720328:EPZ720336 EZV720328:EZV720336 FJR720328:FJR720336 FTN720328:FTN720336 GDJ720328:GDJ720336 GNF720328:GNF720336 GXB720328:GXB720336 HGX720328:HGX720336 HQT720328:HQT720336 IAP720328:IAP720336 IKL720328:IKL720336 IUH720328:IUH720336 JED720328:JED720336 JNZ720328:JNZ720336 JXV720328:JXV720336 KHR720328:KHR720336 KRN720328:KRN720336 LBJ720328:LBJ720336 LLF720328:LLF720336 LVB720328:LVB720336 MEX720328:MEX720336 MOT720328:MOT720336 MYP720328:MYP720336 NIL720328:NIL720336 NSH720328:NSH720336 OCD720328:OCD720336 OLZ720328:OLZ720336 OVV720328:OVV720336 PFR720328:PFR720336 PPN720328:PPN720336 PZJ720328:PZJ720336 QJF720328:QJF720336 QTB720328:QTB720336 RCX720328:RCX720336 RMT720328:RMT720336 RWP720328:RWP720336 SGL720328:SGL720336 SQH720328:SQH720336 TAD720328:TAD720336 TJZ720328:TJZ720336 TTV720328:TTV720336 UDR720328:UDR720336 UNN720328:UNN720336 UXJ720328:UXJ720336 VHF720328:VHF720336 VRB720328:VRB720336 WAX720328:WAX720336 WKT720328:WKT720336 WUP720328:WUP720336 C785864:C785872 ID785864:ID785872 RZ785864:RZ785872 ABV785864:ABV785872 ALR785864:ALR785872 AVN785864:AVN785872 BFJ785864:BFJ785872 BPF785864:BPF785872 BZB785864:BZB785872 CIX785864:CIX785872 CST785864:CST785872 DCP785864:DCP785872 DML785864:DML785872 DWH785864:DWH785872 EGD785864:EGD785872 EPZ785864:EPZ785872 EZV785864:EZV785872 FJR785864:FJR785872 FTN785864:FTN785872 GDJ785864:GDJ785872 GNF785864:GNF785872 GXB785864:GXB785872 HGX785864:HGX785872 HQT785864:HQT785872 IAP785864:IAP785872 IKL785864:IKL785872 IUH785864:IUH785872 JED785864:JED785872 JNZ785864:JNZ785872 JXV785864:JXV785872 KHR785864:KHR785872 KRN785864:KRN785872 LBJ785864:LBJ785872 LLF785864:LLF785872 LVB785864:LVB785872 MEX785864:MEX785872 MOT785864:MOT785872 MYP785864:MYP785872 NIL785864:NIL785872 NSH785864:NSH785872 OCD785864:OCD785872 OLZ785864:OLZ785872 OVV785864:OVV785872 PFR785864:PFR785872 PPN785864:PPN785872 PZJ785864:PZJ785872 QJF785864:QJF785872 QTB785864:QTB785872 RCX785864:RCX785872 RMT785864:RMT785872 RWP785864:RWP785872 SGL785864:SGL785872 SQH785864:SQH785872 TAD785864:TAD785872 TJZ785864:TJZ785872 TTV785864:TTV785872 UDR785864:UDR785872 UNN785864:UNN785872 UXJ785864:UXJ785872 VHF785864:VHF785872 VRB785864:VRB785872 WAX785864:WAX785872 WKT785864:WKT785872 WUP785864:WUP785872 C851400:C851408 ID851400:ID851408 RZ851400:RZ851408 ABV851400:ABV851408 ALR851400:ALR851408 AVN851400:AVN851408 BFJ851400:BFJ851408 BPF851400:BPF851408 BZB851400:BZB851408 CIX851400:CIX851408 CST851400:CST851408 DCP851400:DCP851408 DML851400:DML851408 DWH851400:DWH851408 EGD851400:EGD851408 EPZ851400:EPZ851408 EZV851400:EZV851408 FJR851400:FJR851408 FTN851400:FTN851408 GDJ851400:GDJ851408 GNF851400:GNF851408 GXB851400:GXB851408 HGX851400:HGX851408 HQT851400:HQT851408 IAP851400:IAP851408 IKL851400:IKL851408 IUH851400:IUH851408 JED851400:JED851408 JNZ851400:JNZ851408 JXV851400:JXV851408 KHR851400:KHR851408 KRN851400:KRN851408 LBJ851400:LBJ851408 LLF851400:LLF851408 LVB851400:LVB851408 MEX851400:MEX851408 MOT851400:MOT851408 MYP851400:MYP851408 NIL851400:NIL851408 NSH851400:NSH851408 OCD851400:OCD851408 OLZ851400:OLZ851408 OVV851400:OVV851408 PFR851400:PFR851408 PPN851400:PPN851408 PZJ851400:PZJ851408 QJF851400:QJF851408 QTB851400:QTB851408 RCX851400:RCX851408 RMT851400:RMT851408 RWP851400:RWP851408 SGL851400:SGL851408 SQH851400:SQH851408 TAD851400:TAD851408 TJZ851400:TJZ851408 TTV851400:TTV851408 UDR851400:UDR851408 UNN851400:UNN851408 UXJ851400:UXJ851408 VHF851400:VHF851408 VRB851400:VRB851408 WAX851400:WAX851408 WKT851400:WKT851408 WUP851400:WUP851408 C916936:C916944 ID916936:ID916944 RZ916936:RZ916944 ABV916936:ABV916944 ALR916936:ALR916944 AVN916936:AVN916944 BFJ916936:BFJ916944 BPF916936:BPF916944 BZB916936:BZB916944 CIX916936:CIX916944 CST916936:CST916944 DCP916936:DCP916944 DML916936:DML916944 DWH916936:DWH916944 EGD916936:EGD916944 EPZ916936:EPZ916944 EZV916936:EZV916944 FJR916936:FJR916944 FTN916936:FTN916944 GDJ916936:GDJ916944 GNF916936:GNF916944 GXB916936:GXB916944 HGX916936:HGX916944 HQT916936:HQT916944 IAP916936:IAP916944 IKL916936:IKL916944 IUH916936:IUH916944 JED916936:JED916944 JNZ916936:JNZ916944 JXV916936:JXV916944 KHR916936:KHR916944 KRN916936:KRN916944 LBJ916936:LBJ916944 LLF916936:LLF916944 LVB916936:LVB916944 MEX916936:MEX916944 MOT916936:MOT916944 MYP916936:MYP916944 NIL916936:NIL916944 NSH916936:NSH916944 OCD916936:OCD916944 OLZ916936:OLZ916944 OVV916936:OVV916944 PFR916936:PFR916944 PPN916936:PPN916944 PZJ916936:PZJ916944 QJF916936:QJF916944 QTB916936:QTB916944 RCX916936:RCX916944 RMT916936:RMT916944 RWP916936:RWP916944 SGL916936:SGL916944 SQH916936:SQH916944 TAD916936:TAD916944 TJZ916936:TJZ916944 TTV916936:TTV916944 UDR916936:UDR916944 UNN916936:UNN916944 UXJ916936:UXJ916944 VHF916936:VHF916944 VRB916936:VRB916944 WAX916936:WAX916944 WKT916936:WKT916944 WUP916936:WUP916944 C982472:C982480 ID982472:ID982480 RZ982472:RZ982480 ABV982472:ABV982480 ALR982472:ALR982480 AVN982472:AVN982480 BFJ982472:BFJ982480 BPF982472:BPF982480 BZB982472:BZB982480 CIX982472:CIX982480 CST982472:CST982480 DCP982472:DCP982480 DML982472:DML982480 DWH982472:DWH982480 EGD982472:EGD982480 EPZ982472:EPZ982480 EZV982472:EZV982480 FJR982472:FJR982480 FTN982472:FTN982480 GDJ982472:GDJ982480 GNF982472:GNF982480 GXB982472:GXB982480 HGX982472:HGX982480 HQT982472:HQT982480 IAP982472:IAP982480 IKL982472:IKL982480 IUH982472:IUH982480 JED982472:JED982480 JNZ982472:JNZ982480 JXV982472:JXV982480 KHR982472:KHR982480 KRN982472:KRN982480 LBJ982472:LBJ982480 LLF982472:LLF982480 LVB982472:LVB982480 MEX982472:MEX982480 MOT982472:MOT982480 MYP982472:MYP982480 NIL982472:NIL982480 NSH982472:NSH982480 OCD982472:OCD982480 OLZ982472:OLZ982480 OVV982472:OVV982480 PFR982472:PFR982480 PPN982472:PPN982480 PZJ982472:PZJ982480 QJF982472:QJF982480 QTB982472:QTB982480 RCX982472:RCX982480 RMT982472:RMT982480 RWP982472:RWP982480 SGL982472:SGL982480 SQH982472:SQH982480 TAD982472:TAD982480 TJZ982472:TJZ982480 TTV982472:TTV982480 UDR982472:UDR982480 UNN982472:UNN982480 UXJ982472:UXJ982480 VHF982472:VHF982480 VRB982472:VRB982480 WAX982472:WAX982480 WKT982472:WKT982480 WUP982472:WUP98248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topLeftCell="A1">
      <selection pane="topLeft" activeCell="B3" sqref="B3:B26"/>
    </sheetView>
  </sheetViews>
  <sheetFormatPr defaultRowHeight="14.5"/>
  <cols>
    <col min="6" max="7" width="11.5714285714286" bestFit="1" customWidth="1"/>
    <col min="8" max="8" width="10.4285714285714" bestFit="1" customWidth="1"/>
  </cols>
  <sheetData>
    <row r="1" spans="2:8" ht="14.5">
      <c r="B1" s="821" t="s">
        <v>1553</v>
      </c>
      <c r="C1" s="821" t="s">
        <v>1081</v>
      </c>
      <c r="D1" s="821" t="s">
        <v>1055</v>
      </c>
      <c r="E1" s="310"/>
      <c r="F1" s="821" t="s">
        <v>169</v>
      </c>
      <c r="G1" s="827" t="s">
        <v>170</v>
      </c>
      <c r="H1" s="310" t="s">
        <v>1554</v>
      </c>
    </row>
    <row r="2" spans="2:8" ht="14.5">
      <c r="B2" s="588">
        <v>1</v>
      </c>
      <c r="C2" s="589" t="s">
        <v>232</v>
      </c>
      <c r="D2" s="589" t="s">
        <v>146</v>
      </c>
      <c r="E2" s="594"/>
      <c r="F2" s="594" t="s">
        <v>173</v>
      </c>
      <c r="G2" s="592">
        <v>45799</v>
      </c>
      <c r="H2" s="592">
        <v>45812</v>
      </c>
    </row>
    <row r="3" spans="2:8" ht="14.5">
      <c r="B3" s="588">
        <f>B2+1</f>
        <v>2</v>
      </c>
      <c r="C3" s="590" t="s">
        <v>440</v>
      </c>
      <c r="D3" s="590" t="s">
        <v>205</v>
      </c>
      <c r="E3" s="594"/>
      <c r="F3" s="594" t="s">
        <v>173</v>
      </c>
      <c r="G3" s="593">
        <v>45807</v>
      </c>
      <c r="H3" s="593">
        <v>45813</v>
      </c>
    </row>
    <row r="4" spans="2:8" ht="14.5">
      <c r="B4" s="588">
        <f t="shared" si="0" ref="B4:B26">B3+1</f>
        <v>3</v>
      </c>
      <c r="C4" s="589" t="s">
        <v>1284</v>
      </c>
      <c r="D4" s="589" t="s">
        <v>79</v>
      </c>
      <c r="E4" s="594"/>
      <c r="F4" s="594" t="s">
        <v>255</v>
      </c>
      <c r="G4" s="592">
        <v>45805</v>
      </c>
      <c r="H4" s="592">
        <v>45814</v>
      </c>
    </row>
    <row r="5" spans="2:8" ht="14.5">
      <c r="B5" s="588">
        <f t="shared" si="0"/>
        <v>4</v>
      </c>
      <c r="C5" s="590" t="s">
        <v>1309</v>
      </c>
      <c r="D5" s="590" t="s">
        <v>79</v>
      </c>
      <c r="E5" s="594"/>
      <c r="F5" s="594" t="s">
        <v>173</v>
      </c>
      <c r="G5" s="823">
        <v>45809</v>
      </c>
      <c r="H5" s="823">
        <v>45815</v>
      </c>
    </row>
    <row r="6" spans="2:8" ht="14.5">
      <c r="B6" s="588">
        <f t="shared" si="0"/>
        <v>5</v>
      </c>
      <c r="C6" s="590" t="s">
        <v>774</v>
      </c>
      <c r="D6" s="590" t="s">
        <v>146</v>
      </c>
      <c r="E6" s="594"/>
      <c r="F6" s="594" t="s">
        <v>173</v>
      </c>
      <c r="G6" s="592">
        <v>45810</v>
      </c>
      <c r="H6" s="592">
        <v>45816</v>
      </c>
    </row>
    <row r="7" spans="2:8" ht="14.5">
      <c r="B7" s="588">
        <f t="shared" si="0"/>
        <v>6</v>
      </c>
      <c r="C7" s="590" t="s">
        <v>356</v>
      </c>
      <c r="D7" s="590" t="s">
        <v>146</v>
      </c>
      <c r="E7" s="594"/>
      <c r="F7" s="594" t="s">
        <v>173</v>
      </c>
      <c r="G7" s="592">
        <v>45810</v>
      </c>
      <c r="H7" s="592">
        <v>45818</v>
      </c>
    </row>
    <row r="8" spans="2:8" ht="14.5">
      <c r="B8" s="588">
        <f t="shared" si="0"/>
        <v>7</v>
      </c>
      <c r="C8" s="590" t="s">
        <v>1311</v>
      </c>
      <c r="D8" s="590" t="s">
        <v>89</v>
      </c>
      <c r="E8" s="594"/>
      <c r="F8" s="594" t="s">
        <v>173</v>
      </c>
      <c r="G8" s="593">
        <v>45877</v>
      </c>
      <c r="H8" s="824">
        <v>45820</v>
      </c>
    </row>
    <row r="9" spans="2:8" ht="14.5">
      <c r="B9" s="588">
        <f t="shared" si="0"/>
        <v>8</v>
      </c>
      <c r="C9" s="590" t="s">
        <v>777</v>
      </c>
      <c r="D9" s="590" t="s">
        <v>146</v>
      </c>
      <c r="E9" s="594"/>
      <c r="F9" s="594" t="s">
        <v>173</v>
      </c>
      <c r="G9" s="593">
        <v>45812</v>
      </c>
      <c r="H9" s="593">
        <v>45820</v>
      </c>
    </row>
    <row r="10" spans="2:8" ht="14.5">
      <c r="B10" s="588">
        <f t="shared" si="0"/>
        <v>9</v>
      </c>
      <c r="C10" s="590" t="s">
        <v>1310</v>
      </c>
      <c r="D10" s="590" t="s">
        <v>107</v>
      </c>
      <c r="E10" s="594"/>
      <c r="F10" s="594" t="s">
        <v>173</v>
      </c>
      <c r="G10" s="592">
        <v>45813</v>
      </c>
      <c r="H10" s="592">
        <v>45823</v>
      </c>
    </row>
    <row r="11" spans="2:8" ht="14.5">
      <c r="B11" s="588">
        <f t="shared" si="0"/>
        <v>10</v>
      </c>
      <c r="C11" s="589" t="s">
        <v>355</v>
      </c>
      <c r="D11" s="589" t="s">
        <v>205</v>
      </c>
      <c r="E11" s="594"/>
      <c r="F11" s="594" t="s">
        <v>173</v>
      </c>
      <c r="G11" s="592">
        <v>45818</v>
      </c>
      <c r="H11" s="592">
        <v>45823</v>
      </c>
    </row>
    <row r="12" spans="2:8" ht="14.5">
      <c r="B12" s="588">
        <f t="shared" si="0"/>
        <v>11</v>
      </c>
      <c r="C12" s="590" t="s">
        <v>157</v>
      </c>
      <c r="D12" s="590" t="s">
        <v>79</v>
      </c>
      <c r="E12" s="594"/>
      <c r="F12" s="594" t="s">
        <v>173</v>
      </c>
      <c r="G12" s="593">
        <v>45816</v>
      </c>
      <c r="H12" s="592">
        <v>45823</v>
      </c>
    </row>
    <row r="13" spans="2:8" ht="14.5">
      <c r="B13" s="588">
        <f t="shared" si="0"/>
        <v>12</v>
      </c>
      <c r="C13" s="590" t="s">
        <v>123</v>
      </c>
      <c r="D13" s="590" t="s">
        <v>79</v>
      </c>
      <c r="E13" s="594"/>
      <c r="F13" s="594" t="s">
        <v>173</v>
      </c>
      <c r="G13" s="592">
        <v>45821</v>
      </c>
      <c r="H13" s="823">
        <v>45824</v>
      </c>
    </row>
    <row r="14" spans="2:8" ht="14.5">
      <c r="B14" s="588">
        <f t="shared" si="0"/>
        <v>13</v>
      </c>
      <c r="C14" s="590" t="s">
        <v>776</v>
      </c>
      <c r="D14" s="590" t="s">
        <v>146</v>
      </c>
      <c r="E14" s="594"/>
      <c r="F14" s="594" t="s">
        <v>173</v>
      </c>
      <c r="G14" s="592">
        <v>45821</v>
      </c>
      <c r="H14" s="592">
        <v>45824</v>
      </c>
    </row>
    <row r="15" spans="2:8" ht="14.5">
      <c r="B15" s="588">
        <f t="shared" si="0"/>
        <v>14</v>
      </c>
      <c r="C15" s="590" t="s">
        <v>121</v>
      </c>
      <c r="D15" s="590" t="s">
        <v>96</v>
      </c>
      <c r="E15" s="594"/>
      <c r="F15" s="594" t="s">
        <v>173</v>
      </c>
      <c r="G15" s="593">
        <v>45824</v>
      </c>
      <c r="H15" s="824">
        <v>45828</v>
      </c>
    </row>
    <row r="16" spans="2:8" ht="14.5">
      <c r="B16" s="588">
        <f t="shared" si="0"/>
        <v>15</v>
      </c>
      <c r="C16" s="590" t="s">
        <v>773</v>
      </c>
      <c r="D16" s="590" t="s">
        <v>146</v>
      </c>
      <c r="E16" s="594"/>
      <c r="F16" s="594" t="s">
        <v>173</v>
      </c>
      <c r="G16" s="592">
        <v>45823</v>
      </c>
      <c r="H16" s="592">
        <v>45829</v>
      </c>
    </row>
    <row r="17" spans="2:8" ht="14.5">
      <c r="B17" s="588">
        <f t="shared" si="0"/>
        <v>16</v>
      </c>
      <c r="C17" s="591" t="s">
        <v>779</v>
      </c>
      <c r="D17" s="591" t="s">
        <v>146</v>
      </c>
      <c r="E17" s="595"/>
      <c r="F17" s="595" t="s">
        <v>173</v>
      </c>
      <c r="G17" s="596">
        <v>45823</v>
      </c>
      <c r="H17" s="596">
        <v>45830</v>
      </c>
    </row>
    <row r="18" spans="2:8" ht="14.5">
      <c r="B18" s="588">
        <f t="shared" si="0"/>
        <v>17</v>
      </c>
      <c r="C18" s="591" t="s">
        <v>378</v>
      </c>
      <c r="D18" s="591" t="s">
        <v>83</v>
      </c>
      <c r="E18" s="595"/>
      <c r="F18" s="595" t="s">
        <v>255</v>
      </c>
      <c r="G18" s="596">
        <v>45824</v>
      </c>
      <c r="H18" s="596">
        <v>45831</v>
      </c>
    </row>
    <row r="19" spans="2:8" ht="14.5">
      <c r="B19" s="588">
        <f t="shared" si="0"/>
        <v>18</v>
      </c>
      <c r="C19" s="576" t="s">
        <v>772</v>
      </c>
      <c r="D19" s="576" t="s">
        <v>146</v>
      </c>
      <c r="E19" s="320"/>
      <c r="F19" s="320" t="s">
        <v>173</v>
      </c>
      <c r="G19" s="600">
        <v>45830</v>
      </c>
      <c r="H19" s="600">
        <v>45833</v>
      </c>
    </row>
    <row r="20" spans="2:8" ht="14.5">
      <c r="B20" s="588">
        <f t="shared" si="0"/>
        <v>19</v>
      </c>
      <c r="C20" s="587" t="s">
        <v>775</v>
      </c>
      <c r="D20" s="587" t="s">
        <v>146</v>
      </c>
      <c r="E20" s="796"/>
      <c r="F20" s="796" t="s">
        <v>173</v>
      </c>
      <c r="G20" s="601">
        <v>45830</v>
      </c>
      <c r="H20" s="601">
        <v>45833</v>
      </c>
    </row>
    <row r="21" spans="2:8" ht="14.5">
      <c r="B21" s="588">
        <f t="shared" si="0"/>
        <v>20</v>
      </c>
      <c r="C21" s="604" t="s">
        <v>1431</v>
      </c>
      <c r="D21" s="604" t="s">
        <v>83</v>
      </c>
      <c r="E21" s="797"/>
      <c r="F21" s="797" t="s">
        <v>173</v>
      </c>
      <c r="G21" s="605">
        <v>45828</v>
      </c>
      <c r="H21" s="825">
        <v>45834</v>
      </c>
    </row>
    <row r="22" spans="2:8" ht="14.5">
      <c r="B22" s="588">
        <f t="shared" si="0"/>
        <v>21</v>
      </c>
      <c r="C22" s="576" t="s">
        <v>1262</v>
      </c>
      <c r="D22" s="576" t="s">
        <v>89</v>
      </c>
      <c r="E22" s="320"/>
      <c r="F22" s="320" t="s">
        <v>173</v>
      </c>
      <c r="G22" s="603">
        <v>45825</v>
      </c>
      <c r="H22" s="606">
        <v>45835</v>
      </c>
    </row>
    <row r="23" spans="2:8" ht="14.5">
      <c r="B23" s="588">
        <f t="shared" si="0"/>
        <v>22</v>
      </c>
      <c r="C23" s="587" t="s">
        <v>335</v>
      </c>
      <c r="D23" s="587" t="s">
        <v>149</v>
      </c>
      <c r="E23" s="796"/>
      <c r="F23" s="796" t="s">
        <v>255</v>
      </c>
      <c r="G23" s="510">
        <v>45833</v>
      </c>
      <c r="H23" s="826">
        <v>45838</v>
      </c>
    </row>
    <row r="24" spans="2:8" ht="14.5">
      <c r="B24" s="588">
        <f t="shared" si="0"/>
        <v>23</v>
      </c>
      <c r="C24" s="576" t="s">
        <v>1312</v>
      </c>
      <c r="D24" s="576" t="s">
        <v>79</v>
      </c>
      <c r="E24" s="320"/>
      <c r="F24" s="320" t="s">
        <v>173</v>
      </c>
      <c r="G24" s="600">
        <v>45818</v>
      </c>
      <c r="H24" s="789">
        <v>45838</v>
      </c>
    </row>
    <row r="25" spans="2:8" ht="14.5">
      <c r="B25" s="588">
        <f t="shared" si="0"/>
        <v>24</v>
      </c>
      <c r="C25" s="514" t="s">
        <v>771</v>
      </c>
      <c r="D25" s="514" t="s">
        <v>149</v>
      </c>
      <c r="E25" s="315"/>
      <c r="F25" s="315" t="s">
        <v>173</v>
      </c>
      <c r="G25" s="606">
        <v>45833</v>
      </c>
      <c r="H25" s="789">
        <v>45838</v>
      </c>
    </row>
    <row r="26" spans="2:8" ht="14.5" thickBot="1">
      <c r="B26" s="588">
        <f t="shared" si="0"/>
        <v>25</v>
      </c>
      <c r="C26" s="514" t="s">
        <v>780</v>
      </c>
      <c r="D26" s="514" t="s">
        <v>146</v>
      </c>
      <c r="E26" s="315"/>
      <c r="F26" s="315" t="s">
        <v>173</v>
      </c>
      <c r="G26" s="510">
        <v>45833</v>
      </c>
      <c r="H26" s="789">
        <v>45838</v>
      </c>
    </row>
  </sheetData>
  <conditionalFormatting sqref="C1">
    <cfRule type="duplicateValues" priority="1" dxfId="271"/>
  </conditionalFormatting>
  <conditionalFormatting sqref="C2:C9 C11:C26">
    <cfRule type="duplicateValues" priority="6" dxfId="299"/>
    <cfRule type="duplicateValues" priority="7" dxfId="299"/>
    <cfRule type="duplicateValues" priority="8" dxfId="299" stopIfTrue="1"/>
  </conditionalFormatting>
  <conditionalFormatting sqref="C2:C26">
    <cfRule type="duplicateValues" priority="2" dxfId="271"/>
  </conditionalFormatting>
  <conditionalFormatting sqref="C10">
    <cfRule type="duplicateValues" priority="3" dxfId="299"/>
    <cfRule type="duplicateValues" priority="4" dxfId="299"/>
    <cfRule type="duplicateValues" priority="5" dxfId="299" stopIfTrue="1"/>
  </conditionalFormatting>
  <pageMargins left="0.708661417322835" right="0.708661417322835" top="0.748031496062992" bottom="0.748031496062992" header="0.31496062992126" footer="0.31496062992126"/>
  <pageSetup orientation="portrait" paperSize="9"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zoomScale="91" zoomScaleNormal="91" workbookViewId="0" topLeftCell="A53">
      <selection pane="topLeft" activeCell="S73" sqref="S73"/>
    </sheetView>
  </sheetViews>
  <sheetFormatPr defaultRowHeight="14.5"/>
  <cols>
    <col min="24" max="24" width="11.4285714285714" bestFit="1" customWidth="1"/>
    <col min="25" max="25" width="13.8571428571429" bestFit="1" customWidth="1"/>
    <col min="26" max="26" width="24.5714285714286" bestFit="1" customWidth="1"/>
  </cols>
  <sheetData>
    <row r="1" spans="1:26" ht="18.5">
      <c r="A1" s="1348"/>
      <c r="B1" s="1348"/>
      <c r="C1" s="1348"/>
      <c r="D1" s="1348"/>
      <c r="E1" s="1348"/>
      <c r="F1" s="1348"/>
      <c r="G1" s="1348"/>
      <c r="H1" s="1348"/>
      <c r="I1" s="1348"/>
      <c r="J1" s="1348"/>
      <c r="K1" s="1348"/>
      <c r="L1" s="1348"/>
      <c r="M1" s="1348"/>
      <c r="N1" s="1348"/>
      <c r="O1" s="1348"/>
      <c r="P1" s="1348"/>
      <c r="Q1" s="1348"/>
      <c r="R1" s="1348"/>
      <c r="S1" s="1348"/>
      <c r="T1" s="1348"/>
      <c r="U1" s="1348"/>
      <c r="V1" s="1348"/>
      <c r="W1" s="1348"/>
      <c r="X1" s="1348"/>
      <c r="Y1" s="1348"/>
      <c r="Z1" s="1348"/>
    </row>
    <row r="2" spans="1:26" ht="18.5">
      <c r="A2" s="1349" t="s">
        <v>1850</v>
      </c>
      <c r="B2" s="1349"/>
      <c r="C2" s="1349"/>
      <c r="D2" s="1349"/>
      <c r="E2" s="1349"/>
      <c r="F2" s="1349"/>
      <c r="G2" s="1349"/>
      <c r="H2" s="1349"/>
      <c r="I2" s="1349"/>
      <c r="J2" s="1349"/>
      <c r="K2" s="1349"/>
      <c r="L2" s="1349"/>
      <c r="M2" s="1349"/>
      <c r="N2" s="1349"/>
      <c r="O2" s="1349"/>
      <c r="P2" s="1349"/>
      <c r="Q2" s="1349"/>
      <c r="R2" s="1349"/>
      <c r="S2" s="1349"/>
      <c r="T2" s="1349"/>
      <c r="U2" s="1349"/>
      <c r="V2" s="1349"/>
      <c r="W2" s="1349"/>
      <c r="X2" s="1349"/>
      <c r="Y2" s="1349"/>
      <c r="Z2" s="1349"/>
    </row>
    <row r="3" spans="1:26" ht="18.5">
      <c r="A3" s="1350" t="s">
        <v>1851</v>
      </c>
      <c r="B3" s="1350"/>
      <c r="C3" s="1350"/>
      <c r="D3" s="1350"/>
      <c r="E3" s="1350"/>
      <c r="F3" s="1350"/>
      <c r="G3" s="1350"/>
      <c r="H3" s="1350"/>
      <c r="I3" s="1350"/>
      <c r="J3" s="1350"/>
      <c r="K3" s="1350"/>
      <c r="L3" s="1350"/>
      <c r="M3" s="1350"/>
      <c r="N3" s="1350"/>
      <c r="O3" s="1350"/>
      <c r="P3" s="1350"/>
      <c r="Q3" s="1350"/>
      <c r="R3" s="1350"/>
      <c r="S3" s="1350"/>
      <c r="T3" s="1350"/>
      <c r="U3" s="1350"/>
      <c r="V3" s="1350"/>
      <c r="W3" s="1350"/>
      <c r="X3" s="1350"/>
      <c r="Y3" s="1350"/>
      <c r="Z3" s="1350"/>
    </row>
    <row r="4" spans="1:26" ht="18.5">
      <c r="A4" s="1351" t="s">
        <v>1930</v>
      </c>
      <c r="B4" s="1351"/>
      <c r="C4" s="1351"/>
      <c r="D4" s="1351"/>
      <c r="E4" s="1351"/>
      <c r="F4" s="1351"/>
      <c r="G4" s="1351"/>
      <c r="H4" s="1351"/>
      <c r="I4" s="1351"/>
      <c r="J4" s="1351"/>
      <c r="K4" s="1351"/>
      <c r="L4" s="1351"/>
      <c r="M4" s="1351"/>
      <c r="N4" s="1351"/>
      <c r="O4" s="1351"/>
      <c r="P4" s="1351"/>
      <c r="Q4" s="1351"/>
      <c r="R4" s="1351"/>
      <c r="S4" s="1351"/>
      <c r="T4" s="1351"/>
      <c r="U4" s="1351"/>
      <c r="V4" s="1351"/>
      <c r="W4" s="1351"/>
      <c r="X4" s="1351"/>
      <c r="Y4" s="1351"/>
      <c r="Z4" s="1351"/>
    </row>
    <row r="5" spans="1:26" ht="18.5">
      <c r="A5" s="1349" t="s">
        <v>1931</v>
      </c>
      <c r="B5" s="1349"/>
      <c r="C5" s="1349"/>
      <c r="D5" s="1349"/>
      <c r="E5" s="1349"/>
      <c r="F5" s="1349"/>
      <c r="G5" s="1349"/>
      <c r="H5" s="1349"/>
      <c r="I5" s="1349"/>
      <c r="J5" s="1349"/>
      <c r="K5" s="1349"/>
      <c r="L5" s="1349"/>
      <c r="M5" s="1349"/>
      <c r="N5" s="1349"/>
      <c r="O5" s="1349"/>
      <c r="P5" s="1349"/>
      <c r="Q5" s="1349"/>
      <c r="R5" s="1349"/>
      <c r="S5" s="1349"/>
      <c r="T5" s="1349"/>
      <c r="U5" s="1349"/>
      <c r="V5" s="1349"/>
      <c r="W5" s="1349"/>
      <c r="X5" s="1349"/>
      <c r="Y5" s="1349"/>
      <c r="Z5" s="1349"/>
    </row>
    <row r="6" spans="1:26" ht="21">
      <c r="A6" s="1346" t="s">
        <v>836</v>
      </c>
      <c r="B6" s="1346"/>
      <c r="C6" s="1346"/>
      <c r="D6" s="1346"/>
      <c r="E6" s="1346"/>
      <c r="F6" s="1346"/>
      <c r="G6" s="1347" t="s">
        <v>1855</v>
      </c>
      <c r="H6" s="1347"/>
      <c r="I6" s="1347"/>
      <c r="J6" s="1347"/>
      <c r="K6" s="1347"/>
      <c r="L6" s="1347"/>
      <c r="M6" s="1347"/>
      <c r="N6" s="1347"/>
      <c r="O6" s="1347"/>
      <c r="P6" s="1347"/>
      <c r="Q6" s="1347"/>
      <c r="R6" s="1347"/>
      <c r="S6" s="1347"/>
      <c r="T6" s="1347"/>
      <c r="U6" s="1347"/>
      <c r="V6" s="1347"/>
      <c r="W6" s="1347"/>
      <c r="X6" s="1347"/>
      <c r="Y6" s="1347"/>
      <c r="Z6" s="1347"/>
    </row>
    <row r="7" spans="1:26" ht="14.5">
      <c r="A7" s="1352" t="s">
        <v>838</v>
      </c>
      <c r="B7" s="1353" t="s">
        <v>839</v>
      </c>
      <c r="C7" s="1352" t="s">
        <v>75</v>
      </c>
      <c r="D7" s="1353" t="s">
        <v>1856</v>
      </c>
      <c r="E7" s="1354" t="s">
        <v>1857</v>
      </c>
      <c r="F7" s="1352" t="s">
        <v>1858</v>
      </c>
      <c r="G7" s="1356" t="s">
        <v>1859</v>
      </c>
      <c r="H7" s="1356" t="s">
        <v>1860</v>
      </c>
      <c r="I7" s="1356" t="s">
        <v>1861</v>
      </c>
      <c r="J7" s="1356" t="s">
        <v>1862</v>
      </c>
      <c r="K7" s="1356" t="s">
        <v>1863</v>
      </c>
      <c r="L7" s="1356" t="s">
        <v>52</v>
      </c>
      <c r="M7" s="1356" t="s">
        <v>1864</v>
      </c>
      <c r="N7" s="1356" t="s">
        <v>1865</v>
      </c>
      <c r="O7" s="1356" t="s">
        <v>1866</v>
      </c>
      <c r="P7" s="1359" t="s">
        <v>1867</v>
      </c>
      <c r="Q7" s="1356" t="s">
        <v>1868</v>
      </c>
      <c r="R7" s="1356" t="s">
        <v>1869</v>
      </c>
      <c r="S7" s="1356"/>
      <c r="T7" s="1356"/>
      <c r="U7" s="1356" t="s">
        <v>1870</v>
      </c>
      <c r="V7" s="1356"/>
      <c r="W7" s="1356"/>
      <c r="X7" s="1357" t="s">
        <v>1871</v>
      </c>
      <c r="Y7" s="1357"/>
      <c r="Z7" s="1358" t="s">
        <v>1872</v>
      </c>
    </row>
    <row r="8" spans="1:26" ht="26">
      <c r="A8" s="1352"/>
      <c r="B8" s="1353"/>
      <c r="C8" s="1352"/>
      <c r="D8" s="1353"/>
      <c r="E8" s="1354"/>
      <c r="F8" s="1352"/>
      <c r="G8" s="1356"/>
      <c r="H8" s="1356"/>
      <c r="I8" s="1356"/>
      <c r="J8" s="1356"/>
      <c r="K8" s="1356"/>
      <c r="L8" s="1356"/>
      <c r="M8" s="1356"/>
      <c r="N8" s="1356"/>
      <c r="O8" s="1356"/>
      <c r="P8" s="1359"/>
      <c r="Q8" s="1356"/>
      <c r="R8" s="1205" t="s">
        <v>851</v>
      </c>
      <c r="S8" s="1205" t="s">
        <v>852</v>
      </c>
      <c r="T8" s="1205" t="s">
        <v>444</v>
      </c>
      <c r="U8" s="1205" t="s">
        <v>851</v>
      </c>
      <c r="V8" s="1205" t="s">
        <v>852</v>
      </c>
      <c r="W8" s="1205" t="s">
        <v>444</v>
      </c>
      <c r="X8" s="1207" t="s">
        <v>1873</v>
      </c>
      <c r="Y8" s="1207" t="s">
        <v>1874</v>
      </c>
      <c r="Z8" s="1358"/>
    </row>
    <row r="9" spans="1:26" ht="14.5">
      <c r="A9" s="354">
        <v>1</v>
      </c>
      <c r="B9" s="318" t="s">
        <v>1810</v>
      </c>
      <c r="C9" s="318" t="s">
        <v>1810</v>
      </c>
      <c r="D9" s="1223" t="s">
        <v>1875</v>
      </c>
      <c r="E9" s="521"/>
      <c r="F9" s="1355">
        <f>E10</f>
        <v>174.263</v>
      </c>
      <c r="G9" s="354">
        <v>1</v>
      </c>
      <c r="H9" s="318" t="s">
        <v>1932</v>
      </c>
      <c r="I9" s="318" t="s">
        <v>1810</v>
      </c>
      <c r="J9" s="1223">
        <v>46.30</v>
      </c>
      <c r="K9" s="521"/>
      <c r="L9" s="1355">
        <f>K10</f>
        <v>143.312</v>
      </c>
      <c r="M9" s="521">
        <v>0</v>
      </c>
      <c r="N9" s="1210">
        <v>253.455</v>
      </c>
      <c r="O9" s="521" t="s">
        <v>1875</v>
      </c>
      <c r="P9" s="1210">
        <f>K10</f>
        <v>143.312</v>
      </c>
      <c r="Q9" s="1210">
        <v>73</v>
      </c>
      <c r="R9" s="521">
        <v>0</v>
      </c>
      <c r="S9" s="521">
        <v>75</v>
      </c>
      <c r="T9" s="521">
        <v>75</v>
      </c>
      <c r="U9" s="521">
        <v>0</v>
      </c>
      <c r="V9" s="521">
        <v>75</v>
      </c>
      <c r="W9" s="521">
        <v>75</v>
      </c>
      <c r="X9" s="1224">
        <v>723713</v>
      </c>
      <c r="Y9" s="1224">
        <v>2905256</v>
      </c>
      <c r="Z9" s="1214" t="s">
        <v>1922</v>
      </c>
    </row>
    <row r="10" spans="1:26" ht="25">
      <c r="A10" s="354"/>
      <c r="B10" s="318"/>
      <c r="C10" s="318"/>
      <c r="D10" s="1223"/>
      <c r="E10" s="1210">
        <v>174.263</v>
      </c>
      <c r="F10" s="1355"/>
      <c r="G10" s="354"/>
      <c r="H10" s="318"/>
      <c r="I10" s="318"/>
      <c r="J10" s="1223"/>
      <c r="K10" s="1210">
        <v>143.312</v>
      </c>
      <c r="L10" s="1355"/>
      <c r="M10" s="1225" t="s">
        <v>1933</v>
      </c>
      <c r="N10" s="1210"/>
      <c r="O10" s="521"/>
      <c r="P10" s="1210"/>
      <c r="Q10" s="1226"/>
      <c r="R10" s="1226"/>
      <c r="S10" s="1226"/>
      <c r="T10" s="1226"/>
      <c r="U10" s="1226"/>
      <c r="V10" s="1226"/>
      <c r="W10" s="1226"/>
      <c r="X10" s="1226"/>
      <c r="Y10" s="1226"/>
      <c r="Z10" s="1214" t="s">
        <v>1934</v>
      </c>
    </row>
    <row r="11" spans="1:26" ht="14.5">
      <c r="A11" s="354">
        <v>2</v>
      </c>
      <c r="B11" s="318" t="s">
        <v>1877</v>
      </c>
      <c r="C11" s="318" t="s">
        <v>1817</v>
      </c>
      <c r="D11" s="521" t="s">
        <v>1935</v>
      </c>
      <c r="E11" s="1210"/>
      <c r="F11" s="1355">
        <f>SUM(E12:E28)</f>
        <v>2912.04</v>
      </c>
      <c r="G11" s="354">
        <v>2</v>
      </c>
      <c r="H11" s="318" t="s">
        <v>1877</v>
      </c>
      <c r="I11" s="318" t="s">
        <v>1817</v>
      </c>
      <c r="J11" s="1223">
        <v>73.75</v>
      </c>
      <c r="K11" s="1210"/>
      <c r="L11" s="1355">
        <f>SUM(K12:K28)</f>
        <v>3083.3430000000003</v>
      </c>
      <c r="M11" s="1210">
        <f>K10+M9</f>
        <v>143.312</v>
      </c>
      <c r="N11" s="1210">
        <v>256.062</v>
      </c>
      <c r="O11" s="521" t="s">
        <v>1936</v>
      </c>
      <c r="P11" s="1210">
        <f>K12+K10</f>
        <v>527.002</v>
      </c>
      <c r="Q11" s="1212">
        <v>265</v>
      </c>
      <c r="R11" s="521">
        <v>134</v>
      </c>
      <c r="S11" s="521">
        <v>252</v>
      </c>
      <c r="T11" s="540">
        <v>386</v>
      </c>
      <c r="U11" s="521">
        <v>129</v>
      </c>
      <c r="V11" s="521">
        <v>230</v>
      </c>
      <c r="W11" s="540">
        <v>358</v>
      </c>
      <c r="X11" s="776">
        <v>723824.35</v>
      </c>
      <c r="Y11" s="776">
        <v>2905166.347</v>
      </c>
      <c r="Z11" s="1227" t="s">
        <v>1937</v>
      </c>
    </row>
    <row r="12" spans="1:26" ht="14.5">
      <c r="A12" s="354"/>
      <c r="B12" s="318"/>
      <c r="C12" s="318"/>
      <c r="D12" s="521"/>
      <c r="E12" s="1210">
        <v>325</v>
      </c>
      <c r="F12" s="1355"/>
      <c r="G12" s="354"/>
      <c r="H12" s="318"/>
      <c r="I12" s="318"/>
      <c r="J12" s="1223"/>
      <c r="K12" s="1210">
        <v>383.69</v>
      </c>
      <c r="L12" s="1355"/>
      <c r="M12" s="521"/>
      <c r="N12" s="1210"/>
      <c r="O12" s="521"/>
      <c r="P12" s="1210"/>
      <c r="Q12" s="1210"/>
      <c r="R12" s="521"/>
      <c r="S12" s="521"/>
      <c r="T12" s="540"/>
      <c r="U12" s="521"/>
      <c r="V12" s="521"/>
      <c r="W12" s="540"/>
      <c r="X12" s="776"/>
      <c r="Y12" s="776"/>
      <c r="Z12" s="1214" t="s">
        <v>1938</v>
      </c>
    </row>
    <row r="13" spans="1:26" ht="14.5">
      <c r="A13" s="354">
        <v>3</v>
      </c>
      <c r="B13" s="318" t="s">
        <v>1939</v>
      </c>
      <c r="C13" s="318" t="s">
        <v>1894</v>
      </c>
      <c r="D13" s="521" t="s">
        <v>1875</v>
      </c>
      <c r="E13" s="1210"/>
      <c r="F13" s="1355"/>
      <c r="G13" s="354">
        <v>3</v>
      </c>
      <c r="H13" s="318" t="s">
        <v>1939</v>
      </c>
      <c r="I13" s="318" t="s">
        <v>1818</v>
      </c>
      <c r="J13" s="1223">
        <v>68.95</v>
      </c>
      <c r="K13" s="1210"/>
      <c r="L13" s="1355"/>
      <c r="M13" s="1210">
        <f>K12+M11</f>
        <v>527.002</v>
      </c>
      <c r="N13" s="1210">
        <v>252.393</v>
      </c>
      <c r="O13" s="521" t="s">
        <v>1875</v>
      </c>
      <c r="P13" s="1210">
        <f>K12+K14</f>
        <v>701.0260000000001</v>
      </c>
      <c r="Q13" s="1212">
        <v>351</v>
      </c>
      <c r="R13" s="521">
        <v>132</v>
      </c>
      <c r="S13" s="521">
        <v>155</v>
      </c>
      <c r="T13" s="540">
        <v>287</v>
      </c>
      <c r="U13" s="521">
        <v>155</v>
      </c>
      <c r="V13" s="521">
        <v>157</v>
      </c>
      <c r="W13" s="540">
        <v>312</v>
      </c>
      <c r="X13" s="776">
        <v>724163.447</v>
      </c>
      <c r="Y13" s="776">
        <v>2905345.894</v>
      </c>
      <c r="Z13" s="1214"/>
    </row>
    <row r="14" spans="1:26" ht="14.5">
      <c r="A14" s="354"/>
      <c r="B14" s="318"/>
      <c r="C14" s="318"/>
      <c r="D14" s="521"/>
      <c r="E14" s="1210">
        <v>315</v>
      </c>
      <c r="F14" s="1355"/>
      <c r="G14" s="354"/>
      <c r="H14" s="318"/>
      <c r="I14" s="318"/>
      <c r="J14" s="1223"/>
      <c r="K14" s="1210">
        <v>317.336</v>
      </c>
      <c r="L14" s="1355"/>
      <c r="M14" s="521"/>
      <c r="N14" s="1210"/>
      <c r="O14" s="521"/>
      <c r="P14" s="1210"/>
      <c r="Q14" s="1212"/>
      <c r="R14" s="521"/>
      <c r="S14" s="521"/>
      <c r="T14" s="540"/>
      <c r="U14" s="521"/>
      <c r="V14" s="521"/>
      <c r="W14" s="540"/>
      <c r="X14" s="776"/>
      <c r="Y14" s="776"/>
      <c r="Z14" s="1214" t="s">
        <v>1940</v>
      </c>
    </row>
    <row r="15" spans="1:26" ht="14.5">
      <c r="A15" s="354">
        <v>4</v>
      </c>
      <c r="B15" s="318" t="s">
        <v>1941</v>
      </c>
      <c r="C15" s="318" t="s">
        <v>1818</v>
      </c>
      <c r="D15" s="521" t="s">
        <v>1875</v>
      </c>
      <c r="E15" s="1210"/>
      <c r="F15" s="1355"/>
      <c r="G15" s="354">
        <v>4</v>
      </c>
      <c r="H15" s="318" t="s">
        <v>1941</v>
      </c>
      <c r="I15" s="318" t="s">
        <v>1818</v>
      </c>
      <c r="J15" s="1223">
        <v>68.95</v>
      </c>
      <c r="K15" s="1210"/>
      <c r="L15" s="1355"/>
      <c r="M15" s="1210">
        <f t="shared" si="0" ref="M15">K14+M13</f>
        <v>844.338</v>
      </c>
      <c r="N15" s="1210">
        <v>252.922</v>
      </c>
      <c r="O15" s="521" t="s">
        <v>1875</v>
      </c>
      <c r="P15" s="1210">
        <v>613.925</v>
      </c>
      <c r="Q15" s="1212">
        <v>306.9625</v>
      </c>
      <c r="R15" s="521">
        <v>163</v>
      </c>
      <c r="S15" s="521">
        <v>121</v>
      </c>
      <c r="T15" s="540">
        <v>284</v>
      </c>
      <c r="U15" s="521">
        <v>161</v>
      </c>
      <c r="V15" s="521">
        <v>132</v>
      </c>
      <c r="W15" s="540">
        <v>293</v>
      </c>
      <c r="X15" s="776">
        <v>724443.896</v>
      </c>
      <c r="Y15" s="776">
        <v>2905494.387</v>
      </c>
      <c r="Z15" s="1214"/>
    </row>
    <row r="16" spans="1:26" ht="14.5">
      <c r="A16" s="354"/>
      <c r="B16" s="318"/>
      <c r="C16" s="318"/>
      <c r="D16" s="521"/>
      <c r="E16" s="1210">
        <v>296.194</v>
      </c>
      <c r="F16" s="1355"/>
      <c r="G16" s="354"/>
      <c r="H16" s="318"/>
      <c r="I16" s="318"/>
      <c r="J16" s="1223"/>
      <c r="K16" s="1210">
        <v>296.59</v>
      </c>
      <c r="L16" s="1355"/>
      <c r="M16" s="521"/>
      <c r="N16" s="1210"/>
      <c r="O16" s="521"/>
      <c r="P16" s="1210"/>
      <c r="Q16" s="1212"/>
      <c r="R16" s="521"/>
      <c r="S16" s="521"/>
      <c r="T16" s="540"/>
      <c r="U16" s="521"/>
      <c r="V16" s="521"/>
      <c r="W16" s="540"/>
      <c r="X16" s="776"/>
      <c r="Y16" s="776"/>
      <c r="Z16" s="1214"/>
    </row>
    <row r="17" spans="1:26" ht="14.5">
      <c r="A17" s="354">
        <v>5</v>
      </c>
      <c r="B17" s="318" t="s">
        <v>1942</v>
      </c>
      <c r="C17" s="318" t="s">
        <v>1818</v>
      </c>
      <c r="D17" s="521" t="s">
        <v>1943</v>
      </c>
      <c r="E17" s="1210"/>
      <c r="F17" s="1355"/>
      <c r="G17" s="354">
        <v>5</v>
      </c>
      <c r="H17" s="318" t="s">
        <v>1251</v>
      </c>
      <c r="I17" s="318" t="s">
        <v>1819</v>
      </c>
      <c r="J17" s="1223">
        <v>70.75</v>
      </c>
      <c r="K17" s="1210"/>
      <c r="L17" s="1355"/>
      <c r="M17" s="1210">
        <f t="shared" si="1" ref="M17">K16+M15</f>
        <v>1140.9279999999999</v>
      </c>
      <c r="N17" s="1210">
        <v>252.912</v>
      </c>
      <c r="O17" s="521" t="s">
        <v>1944</v>
      </c>
      <c r="P17" s="1210">
        <v>663.829</v>
      </c>
      <c r="Q17" s="1212">
        <v>331.9145</v>
      </c>
      <c r="R17" s="521">
        <v>176</v>
      </c>
      <c r="S17" s="521">
        <v>195</v>
      </c>
      <c r="T17" s="540">
        <v>371</v>
      </c>
      <c r="U17" s="521">
        <v>165</v>
      </c>
      <c r="V17" s="521">
        <v>191</v>
      </c>
      <c r="W17" s="540">
        <v>356</v>
      </c>
      <c r="X17" s="776">
        <v>724706.01</v>
      </c>
      <c r="Y17" s="776">
        <v>2905633.173</v>
      </c>
      <c r="Z17" s="1213"/>
    </row>
    <row r="18" spans="1:26" ht="14.5">
      <c r="A18" s="354"/>
      <c r="B18" s="318"/>
      <c r="C18" s="318"/>
      <c r="D18" s="521"/>
      <c r="E18" s="1210">
        <v>335</v>
      </c>
      <c r="F18" s="1355"/>
      <c r="G18" s="354"/>
      <c r="H18" s="318"/>
      <c r="I18" s="318"/>
      <c r="J18" s="1223"/>
      <c r="K18" s="1210">
        <v>367.239</v>
      </c>
      <c r="L18" s="1355"/>
      <c r="M18" s="521"/>
      <c r="N18" s="1210"/>
      <c r="O18" s="521"/>
      <c r="P18" s="1210"/>
      <c r="Q18" s="1212"/>
      <c r="R18" s="521"/>
      <c r="S18" s="521"/>
      <c r="T18" s="540"/>
      <c r="U18" s="521"/>
      <c r="V18" s="521"/>
      <c r="W18" s="540"/>
      <c r="X18" s="776"/>
      <c r="Y18" s="776"/>
      <c r="Z18" s="1214"/>
    </row>
    <row r="19" spans="1:26" ht="14.5">
      <c r="A19" s="354">
        <v>6</v>
      </c>
      <c r="B19" s="318" t="s">
        <v>1945</v>
      </c>
      <c r="C19" s="318" t="s">
        <v>146</v>
      </c>
      <c r="D19" s="521" t="s">
        <v>1875</v>
      </c>
      <c r="E19" s="1210"/>
      <c r="F19" s="1355"/>
      <c r="G19" s="354">
        <v>6</v>
      </c>
      <c r="H19" s="318" t="s">
        <v>1700</v>
      </c>
      <c r="I19" s="318" t="s">
        <v>146</v>
      </c>
      <c r="J19" s="1223">
        <v>71.95</v>
      </c>
      <c r="K19" s="1210"/>
      <c r="L19" s="1355"/>
      <c r="M19" s="1210">
        <f t="shared" si="2" ref="M19">K18+M17</f>
        <v>1508.167</v>
      </c>
      <c r="N19" s="1210">
        <v>251.735</v>
      </c>
      <c r="O19" s="521" t="s">
        <v>1875</v>
      </c>
      <c r="P19" s="1210">
        <v>710.508</v>
      </c>
      <c r="Q19" s="1212">
        <v>355.254</v>
      </c>
      <c r="R19" s="521">
        <v>173</v>
      </c>
      <c r="S19" s="521">
        <v>188</v>
      </c>
      <c r="T19" s="540">
        <v>361</v>
      </c>
      <c r="U19" s="521">
        <v>177</v>
      </c>
      <c r="V19" s="521">
        <v>183</v>
      </c>
      <c r="W19" s="540">
        <v>360</v>
      </c>
      <c r="X19" s="776">
        <v>724948.536</v>
      </c>
      <c r="Y19" s="776">
        <v>2905908.937</v>
      </c>
      <c r="Z19" s="1214"/>
    </row>
    <row r="20" spans="1:26" ht="14.5">
      <c r="A20" s="354"/>
      <c r="B20" s="318"/>
      <c r="C20" s="318"/>
      <c r="D20" s="521"/>
      <c r="E20" s="1210">
        <v>320</v>
      </c>
      <c r="F20" s="1355"/>
      <c r="G20" s="354"/>
      <c r="H20" s="318"/>
      <c r="I20" s="318"/>
      <c r="J20" s="1223"/>
      <c r="K20" s="1210">
        <v>343.268</v>
      </c>
      <c r="L20" s="1355"/>
      <c r="M20" s="521"/>
      <c r="N20" s="1210"/>
      <c r="O20" s="521"/>
      <c r="P20" s="1210"/>
      <c r="Q20" s="1212"/>
      <c r="R20" s="521"/>
      <c r="S20" s="521"/>
      <c r="T20" s="540"/>
      <c r="U20" s="521"/>
      <c r="V20" s="521"/>
      <c r="W20" s="540"/>
      <c r="X20" s="776"/>
      <c r="Y20" s="776"/>
      <c r="Z20" s="1214" t="s">
        <v>454</v>
      </c>
    </row>
    <row r="21" spans="1:26" ht="14.5">
      <c r="A21" s="354">
        <v>7</v>
      </c>
      <c r="B21" s="318" t="s">
        <v>1946</v>
      </c>
      <c r="C21" s="318" t="s">
        <v>1818</v>
      </c>
      <c r="D21" s="521" t="s">
        <v>1875</v>
      </c>
      <c r="E21" s="1210"/>
      <c r="F21" s="1355"/>
      <c r="G21" s="354">
        <v>7</v>
      </c>
      <c r="H21" s="318" t="s">
        <v>1813</v>
      </c>
      <c r="I21" s="318" t="s">
        <v>1818</v>
      </c>
      <c r="J21" s="1223">
        <v>68.95</v>
      </c>
      <c r="K21" s="1210"/>
      <c r="L21" s="1355"/>
      <c r="M21" s="1210">
        <f t="shared" si="3" ref="M21">K20+M19</f>
        <v>1851.435</v>
      </c>
      <c r="N21" s="1210">
        <v>252.173</v>
      </c>
      <c r="O21" s="521" t="s">
        <v>1875</v>
      </c>
      <c r="P21" s="1210">
        <v>641.98</v>
      </c>
      <c r="Q21" s="1212">
        <v>320.99</v>
      </c>
      <c r="R21" s="521">
        <v>155</v>
      </c>
      <c r="S21" s="521">
        <v>132</v>
      </c>
      <c r="T21" s="540">
        <v>287</v>
      </c>
      <c r="U21" s="521">
        <v>162</v>
      </c>
      <c r="V21" s="521">
        <v>139</v>
      </c>
      <c r="W21" s="540">
        <v>301</v>
      </c>
      <c r="X21" s="776">
        <v>725175.231</v>
      </c>
      <c r="Y21" s="776">
        <v>2906166.701</v>
      </c>
      <c r="Z21" s="1214"/>
    </row>
    <row r="22" spans="1:26" ht="14.5">
      <c r="A22" s="354"/>
      <c r="B22" s="318"/>
      <c r="C22" s="318"/>
      <c r="D22" s="521"/>
      <c r="E22" s="1210">
        <v>349.269</v>
      </c>
      <c r="F22" s="1355"/>
      <c r="G22" s="354"/>
      <c r="H22" s="318"/>
      <c r="I22" s="318"/>
      <c r="J22" s="1223"/>
      <c r="K22" s="1210">
        <v>298.712</v>
      </c>
      <c r="L22" s="1355"/>
      <c r="M22" s="521"/>
      <c r="N22" s="1210"/>
      <c r="O22" s="521"/>
      <c r="P22" s="1210"/>
      <c r="Q22" s="1212"/>
      <c r="R22" s="521"/>
      <c r="S22" s="521"/>
      <c r="T22" s="540"/>
      <c r="U22" s="521"/>
      <c r="V22" s="521"/>
      <c r="W22" s="540"/>
      <c r="X22" s="776"/>
      <c r="Y22" s="776"/>
      <c r="Z22" s="1214" t="s">
        <v>1947</v>
      </c>
    </row>
    <row r="23" spans="1:26" ht="14.5">
      <c r="A23" s="354">
        <v>8</v>
      </c>
      <c r="B23" s="318" t="s">
        <v>1948</v>
      </c>
      <c r="C23" s="318" t="s">
        <v>1894</v>
      </c>
      <c r="D23" s="521" t="s">
        <v>1949</v>
      </c>
      <c r="E23" s="1210"/>
      <c r="F23" s="1355"/>
      <c r="G23" s="354">
        <v>8</v>
      </c>
      <c r="H23" s="318" t="s">
        <v>1814</v>
      </c>
      <c r="I23" s="318" t="s">
        <v>146</v>
      </c>
      <c r="J23" s="1223">
        <v>71.95</v>
      </c>
      <c r="K23" s="1210"/>
      <c r="L23" s="1355"/>
      <c r="M23" s="1210">
        <f t="shared" si="4" ref="M23">K22+M21</f>
        <v>2150.147</v>
      </c>
      <c r="N23" s="1210">
        <v>251.524</v>
      </c>
      <c r="O23" s="521" t="s">
        <v>1875</v>
      </c>
      <c r="P23" s="1210">
        <v>683.011</v>
      </c>
      <c r="Q23" s="1212">
        <v>341.5055</v>
      </c>
      <c r="R23" s="521">
        <v>167</v>
      </c>
      <c r="S23" s="521">
        <v>185</v>
      </c>
      <c r="T23" s="540">
        <v>352</v>
      </c>
      <c r="U23" s="521">
        <v>161</v>
      </c>
      <c r="V23" s="521">
        <v>188</v>
      </c>
      <c r="W23" s="540">
        <v>349</v>
      </c>
      <c r="X23" s="776">
        <v>725372.502</v>
      </c>
      <c r="Y23" s="776">
        <v>2906391.008</v>
      </c>
      <c r="Z23" s="1213"/>
    </row>
    <row r="24" spans="1:26" ht="14.5">
      <c r="A24" s="354"/>
      <c r="B24" s="318"/>
      <c r="C24" s="318"/>
      <c r="D24" s="521"/>
      <c r="E24" s="1210">
        <v>310</v>
      </c>
      <c r="F24" s="1355"/>
      <c r="G24" s="354"/>
      <c r="H24" s="318"/>
      <c r="I24" s="318"/>
      <c r="J24" s="1223"/>
      <c r="K24" s="1210">
        <v>384.299</v>
      </c>
      <c r="L24" s="1355"/>
      <c r="M24" s="521"/>
      <c r="N24" s="1210"/>
      <c r="O24" s="521"/>
      <c r="P24" s="1210"/>
      <c r="Q24" s="1212"/>
      <c r="R24" s="521"/>
      <c r="S24" s="521"/>
      <c r="T24" s="540"/>
      <c r="U24" s="521"/>
      <c r="V24" s="521"/>
      <c r="W24" s="540"/>
      <c r="X24" s="776"/>
      <c r="Y24" s="776"/>
      <c r="Z24" s="1214" t="s">
        <v>1950</v>
      </c>
    </row>
    <row r="25" spans="1:26" ht="14.5">
      <c r="A25" s="354">
        <v>9</v>
      </c>
      <c r="B25" s="318" t="s">
        <v>1951</v>
      </c>
      <c r="C25" s="318" t="s">
        <v>1818</v>
      </c>
      <c r="D25" s="521" t="s">
        <v>1875</v>
      </c>
      <c r="E25" s="1210"/>
      <c r="F25" s="1355"/>
      <c r="G25" s="354">
        <v>9</v>
      </c>
      <c r="H25" s="318" t="s">
        <v>1815</v>
      </c>
      <c r="I25" s="318" t="s">
        <v>149</v>
      </c>
      <c r="J25" s="1223">
        <v>74.95</v>
      </c>
      <c r="K25" s="1210"/>
      <c r="L25" s="1355"/>
      <c r="M25" s="1210">
        <f t="shared" si="5" ref="M25">K24+M23</f>
        <v>2534.446</v>
      </c>
      <c r="N25" s="1210">
        <v>249.746</v>
      </c>
      <c r="O25" s="521" t="s">
        <v>1875</v>
      </c>
      <c r="P25" s="1210">
        <v>740.3979999999999</v>
      </c>
      <c r="Q25" s="1212">
        <v>370.19899999999996</v>
      </c>
      <c r="R25" s="521">
        <v>199</v>
      </c>
      <c r="S25" s="521">
        <v>231</v>
      </c>
      <c r="T25" s="540">
        <v>431</v>
      </c>
      <c r="U25" s="521">
        <v>197</v>
      </c>
      <c r="V25" s="521">
        <v>212</v>
      </c>
      <c r="W25" s="540">
        <v>410</v>
      </c>
      <c r="X25" s="776">
        <v>725626.294</v>
      </c>
      <c r="Y25" s="776">
        <v>2906679.582</v>
      </c>
      <c r="Z25" s="1214"/>
    </row>
    <row r="26" spans="1:26" ht="14.5">
      <c r="A26" s="354"/>
      <c r="B26" s="318"/>
      <c r="C26" s="318"/>
      <c r="D26" s="521"/>
      <c r="E26" s="1210">
        <v>400</v>
      </c>
      <c r="F26" s="1355"/>
      <c r="G26" s="354"/>
      <c r="H26" s="318"/>
      <c r="I26" s="318"/>
      <c r="J26" s="1223"/>
      <c r="K26" s="1210">
        <v>356.099</v>
      </c>
      <c r="L26" s="1355"/>
      <c r="M26" s="521"/>
      <c r="N26" s="1210"/>
      <c r="O26" s="521"/>
      <c r="P26" s="1210"/>
      <c r="Q26" s="1212"/>
      <c r="R26" s="521"/>
      <c r="S26" s="521"/>
      <c r="T26" s="540"/>
      <c r="U26" s="521"/>
      <c r="V26" s="521"/>
      <c r="W26" s="540"/>
      <c r="X26" s="776"/>
      <c r="Y26" s="776"/>
      <c r="Z26" s="1214" t="s">
        <v>454</v>
      </c>
    </row>
    <row r="27" spans="1:26" ht="14.5">
      <c r="A27" s="354">
        <v>10</v>
      </c>
      <c r="B27" s="318" t="s">
        <v>1952</v>
      </c>
      <c r="C27" s="318" t="s">
        <v>1894</v>
      </c>
      <c r="D27" s="521" t="s">
        <v>1875</v>
      </c>
      <c r="E27" s="1210"/>
      <c r="F27" s="1355"/>
      <c r="G27" s="354">
        <v>10</v>
      </c>
      <c r="H27" s="318" t="s">
        <v>1816</v>
      </c>
      <c r="I27" s="318" t="s">
        <v>1818</v>
      </c>
      <c r="J27" s="1223">
        <v>68.95</v>
      </c>
      <c r="K27" s="1210"/>
      <c r="L27" s="1355"/>
      <c r="M27" s="1210">
        <f t="shared" si="6" ref="M27">K26+M25</f>
        <v>2890.545</v>
      </c>
      <c r="N27" s="1210">
        <v>247.223</v>
      </c>
      <c r="O27" s="521" t="s">
        <v>1875</v>
      </c>
      <c r="P27" s="1210">
        <v>692.2090000000001</v>
      </c>
      <c r="Q27" s="1212">
        <v>346.10450000000003</v>
      </c>
      <c r="R27" s="521">
        <v>125</v>
      </c>
      <c r="S27" s="521">
        <v>155</v>
      </c>
      <c r="T27" s="540">
        <v>280</v>
      </c>
      <c r="U27" s="521">
        <v>145</v>
      </c>
      <c r="V27" s="521">
        <v>160</v>
      </c>
      <c r="W27" s="540">
        <v>305</v>
      </c>
      <c r="X27" s="776">
        <v>725861.462</v>
      </c>
      <c r="Y27" s="776">
        <v>2906946.981</v>
      </c>
      <c r="Z27" s="1214"/>
    </row>
    <row r="28" spans="1:26" ht="14.5">
      <c r="A28" s="354"/>
      <c r="B28" s="318"/>
      <c r="C28" s="318"/>
      <c r="D28" s="521"/>
      <c r="E28" s="1210">
        <v>261.577</v>
      </c>
      <c r="F28" s="1355"/>
      <c r="G28" s="354"/>
      <c r="H28" s="318"/>
      <c r="I28" s="318"/>
      <c r="J28" s="1223"/>
      <c r="K28" s="1210">
        <v>336.11</v>
      </c>
      <c r="L28" s="1355"/>
      <c r="M28" s="521"/>
      <c r="N28" s="1210"/>
      <c r="O28" s="521"/>
      <c r="P28" s="1210"/>
      <c r="Q28" s="1212"/>
      <c r="R28" s="521"/>
      <c r="S28" s="521"/>
      <c r="T28" s="540"/>
      <c r="U28" s="521"/>
      <c r="V28" s="521"/>
      <c r="W28" s="540"/>
      <c r="X28" s="776"/>
      <c r="Y28" s="776"/>
      <c r="Z28" s="1214" t="s">
        <v>454</v>
      </c>
    </row>
    <row r="29" spans="1:26" ht="14.5">
      <c r="A29" s="354">
        <v>11</v>
      </c>
      <c r="B29" s="318" t="s">
        <v>1880</v>
      </c>
      <c r="C29" s="318" t="s">
        <v>1802</v>
      </c>
      <c r="D29" s="521" t="s">
        <v>1953</v>
      </c>
      <c r="E29" s="1210"/>
      <c r="F29" s="1355">
        <f>SUM(E30:E32)</f>
        <v>572.317</v>
      </c>
      <c r="G29" s="354">
        <v>11</v>
      </c>
      <c r="H29" s="318" t="s">
        <v>1883</v>
      </c>
      <c r="I29" s="318" t="s">
        <v>1819</v>
      </c>
      <c r="J29" s="1223">
        <v>70.75</v>
      </c>
      <c r="K29" s="1210"/>
      <c r="L29" s="1355">
        <f>SUM(K30:K32)</f>
        <v>833.5409999999999</v>
      </c>
      <c r="M29" s="1210">
        <f t="shared" si="7" ref="M29">K28+M27</f>
        <v>3226.655</v>
      </c>
      <c r="N29" s="1210">
        <v>245.676</v>
      </c>
      <c r="O29" s="521" t="s">
        <v>1954</v>
      </c>
      <c r="P29" s="1210">
        <v>752.234</v>
      </c>
      <c r="Q29" s="1212">
        <v>376.117</v>
      </c>
      <c r="R29" s="521">
        <v>182</v>
      </c>
      <c r="S29" s="521">
        <v>200</v>
      </c>
      <c r="T29" s="540">
        <v>382</v>
      </c>
      <c r="U29" s="521">
        <v>177</v>
      </c>
      <c r="V29" s="521">
        <v>203</v>
      </c>
      <c r="W29" s="540">
        <v>380</v>
      </c>
      <c r="X29" s="776">
        <v>726083.43</v>
      </c>
      <c r="Y29" s="776">
        <v>2907199.37</v>
      </c>
      <c r="Z29" s="1214"/>
    </row>
    <row r="30" spans="1:26" ht="14.5">
      <c r="A30" s="354"/>
      <c r="B30" s="318"/>
      <c r="C30" s="318"/>
      <c r="D30" s="521"/>
      <c r="E30" s="1210">
        <v>285</v>
      </c>
      <c r="F30" s="1355"/>
      <c r="G30" s="354"/>
      <c r="H30" s="318"/>
      <c r="I30" s="318"/>
      <c r="J30" s="1223"/>
      <c r="K30" s="1210">
        <v>416.124</v>
      </c>
      <c r="L30" s="1355"/>
      <c r="M30" s="521"/>
      <c r="N30" s="1210"/>
      <c r="O30" s="521"/>
      <c r="P30" s="1210"/>
      <c r="Q30" s="1212"/>
      <c r="R30" s="521"/>
      <c r="S30" s="521"/>
      <c r="T30" s="540"/>
      <c r="U30" s="521"/>
      <c r="V30" s="521"/>
      <c r="W30" s="540"/>
      <c r="X30" s="776"/>
      <c r="Y30" s="776"/>
      <c r="Z30" s="1214"/>
    </row>
    <row r="31" spans="1:26" ht="14.5">
      <c r="A31" s="354">
        <v>12</v>
      </c>
      <c r="B31" s="318" t="s">
        <v>1955</v>
      </c>
      <c r="C31" s="318" t="s">
        <v>1818</v>
      </c>
      <c r="D31" s="521" t="s">
        <v>1875</v>
      </c>
      <c r="E31" s="1210"/>
      <c r="F31" s="1355"/>
      <c r="G31" s="354">
        <v>12</v>
      </c>
      <c r="H31" s="318" t="s">
        <v>486</v>
      </c>
      <c r="I31" s="318" t="s">
        <v>149</v>
      </c>
      <c r="J31" s="1223">
        <v>74.95</v>
      </c>
      <c r="K31" s="1210"/>
      <c r="L31" s="1355"/>
      <c r="M31" s="1210">
        <f t="shared" si="8" ref="M31">K30+M29</f>
        <v>3642.7790000000005</v>
      </c>
      <c r="N31" s="1210">
        <v>244.995</v>
      </c>
      <c r="O31" s="521" t="s">
        <v>1875</v>
      </c>
      <c r="P31" s="1210">
        <v>833.5409999999999</v>
      </c>
      <c r="Q31" s="1212">
        <v>416.77049999999997</v>
      </c>
      <c r="R31" s="521">
        <v>217</v>
      </c>
      <c r="S31" s="521">
        <v>204</v>
      </c>
      <c r="T31" s="540">
        <v>421</v>
      </c>
      <c r="U31" s="521">
        <v>215</v>
      </c>
      <c r="V31" s="521">
        <v>206</v>
      </c>
      <c r="W31" s="540">
        <v>421</v>
      </c>
      <c r="X31" s="776">
        <v>726415.465</v>
      </c>
      <c r="Y31" s="776">
        <v>2907450.193</v>
      </c>
      <c r="Z31" s="1214"/>
    </row>
    <row r="32" spans="1:26" ht="14.5">
      <c r="A32" s="354"/>
      <c r="B32" s="318"/>
      <c r="C32" s="318"/>
      <c r="D32" s="521"/>
      <c r="E32" s="1210">
        <v>287.317</v>
      </c>
      <c r="F32" s="1355"/>
      <c r="G32" s="354"/>
      <c r="H32" s="318"/>
      <c r="I32" s="318"/>
      <c r="J32" s="1223"/>
      <c r="K32" s="1210">
        <v>417.417</v>
      </c>
      <c r="L32" s="1355"/>
      <c r="M32" s="521"/>
      <c r="N32" s="1210"/>
      <c r="O32" s="521"/>
      <c r="P32" s="1210"/>
      <c r="Q32" s="1212"/>
      <c r="R32" s="521"/>
      <c r="S32" s="521"/>
      <c r="T32" s="540"/>
      <c r="U32" s="521"/>
      <c r="V32" s="521"/>
      <c r="W32" s="540"/>
      <c r="X32" s="776"/>
      <c r="Y32" s="776"/>
      <c r="Z32" s="1214" t="s">
        <v>1956</v>
      </c>
    </row>
    <row r="33" spans="1:26" ht="14.5">
      <c r="A33" s="354">
        <v>13</v>
      </c>
      <c r="B33" s="318" t="s">
        <v>1883</v>
      </c>
      <c r="C33" s="318" t="s">
        <v>1819</v>
      </c>
      <c r="D33" s="521" t="s">
        <v>1957</v>
      </c>
      <c r="E33" s="1210"/>
      <c r="F33" s="1355">
        <f>SUM(E34:E40)</f>
        <v>1510.095</v>
      </c>
      <c r="G33" s="354">
        <v>13</v>
      </c>
      <c r="H33" s="318" t="s">
        <v>1958</v>
      </c>
      <c r="I33" s="318" t="s">
        <v>146</v>
      </c>
      <c r="J33" s="1223">
        <v>71.95</v>
      </c>
      <c r="K33" s="1210"/>
      <c r="L33" s="1355">
        <f>SUM(K34:K40)</f>
        <v>1536.038</v>
      </c>
      <c r="M33" s="1210">
        <f t="shared" si="9" ref="M33">K32+M31</f>
        <v>4060.1960000000004</v>
      </c>
      <c r="N33" s="1210">
        <v>248.945</v>
      </c>
      <c r="O33" s="521" t="s">
        <v>1875</v>
      </c>
      <c r="P33" s="1210">
        <v>815.155</v>
      </c>
      <c r="Q33" s="1212">
        <v>407.5775</v>
      </c>
      <c r="R33" s="521">
        <v>214</v>
      </c>
      <c r="S33" s="521">
        <v>173</v>
      </c>
      <c r="T33" s="540">
        <v>387</v>
      </c>
      <c r="U33" s="521">
        <v>213</v>
      </c>
      <c r="V33" s="521">
        <v>182</v>
      </c>
      <c r="W33" s="540">
        <v>394</v>
      </c>
      <c r="X33" s="776">
        <v>726748.531</v>
      </c>
      <c r="Y33" s="776">
        <v>2907701.796</v>
      </c>
      <c r="Z33" s="1214"/>
    </row>
    <row r="34" spans="1:26" ht="14.5">
      <c r="A34" s="354"/>
      <c r="B34" s="318"/>
      <c r="C34" s="318"/>
      <c r="D34" s="521"/>
      <c r="E34" s="1210">
        <v>375</v>
      </c>
      <c r="F34" s="1355"/>
      <c r="G34" s="354"/>
      <c r="H34" s="318"/>
      <c r="I34" s="318"/>
      <c r="J34" s="1223"/>
      <c r="K34" s="1210">
        <v>397.738</v>
      </c>
      <c r="L34" s="1355"/>
      <c r="M34" s="521"/>
      <c r="N34" s="1210"/>
      <c r="O34" s="521"/>
      <c r="P34" s="1210"/>
      <c r="Q34" s="1212"/>
      <c r="R34" s="521"/>
      <c r="S34" s="521"/>
      <c r="T34" s="540"/>
      <c r="U34" s="521"/>
      <c r="V34" s="521"/>
      <c r="W34" s="540"/>
      <c r="X34" s="776"/>
      <c r="Y34" s="776"/>
      <c r="Z34" s="1214"/>
    </row>
    <row r="35" spans="1:26" ht="14.5">
      <c r="A35" s="354">
        <v>14</v>
      </c>
      <c r="B35" s="318" t="s">
        <v>486</v>
      </c>
      <c r="C35" s="318" t="s">
        <v>146</v>
      </c>
      <c r="D35" s="521" t="s">
        <v>1875</v>
      </c>
      <c r="E35" s="1210"/>
      <c r="F35" s="1355"/>
      <c r="G35" s="354">
        <v>14</v>
      </c>
      <c r="H35" s="318" t="s">
        <v>1959</v>
      </c>
      <c r="I35" s="318" t="s">
        <v>149</v>
      </c>
      <c r="J35" s="1223">
        <v>74.95</v>
      </c>
      <c r="K35" s="1210"/>
      <c r="L35" s="1355"/>
      <c r="M35" s="1210">
        <f t="shared" si="10" ref="M35">K34+M33</f>
        <v>4457.934</v>
      </c>
      <c r="N35" s="1210">
        <v>250.871</v>
      </c>
      <c r="O35" s="521" t="s">
        <v>1875</v>
      </c>
      <c r="P35" s="1210">
        <v>814.2280000000001</v>
      </c>
      <c r="Q35" s="1212">
        <v>407.11400000000003</v>
      </c>
      <c r="R35" s="521">
        <v>225</v>
      </c>
      <c r="S35" s="521">
        <v>228</v>
      </c>
      <c r="T35" s="540">
        <v>453</v>
      </c>
      <c r="U35" s="521">
        <v>218</v>
      </c>
      <c r="V35" s="521">
        <v>223</v>
      </c>
      <c r="W35" s="540">
        <v>441</v>
      </c>
      <c r="X35" s="776">
        <v>727065.895</v>
      </c>
      <c r="Y35" s="776">
        <v>2907941.536</v>
      </c>
      <c r="Z35" s="1214"/>
    </row>
    <row r="36" spans="1:26" ht="14.5">
      <c r="A36" s="354"/>
      <c r="B36" s="318"/>
      <c r="C36" s="318"/>
      <c r="D36" s="521"/>
      <c r="E36" s="1210">
        <v>375</v>
      </c>
      <c r="F36" s="1355"/>
      <c r="G36" s="354"/>
      <c r="H36" s="318"/>
      <c r="I36" s="318"/>
      <c r="J36" s="1223"/>
      <c r="K36" s="1210">
        <v>416.49</v>
      </c>
      <c r="L36" s="1355"/>
      <c r="M36" s="521"/>
      <c r="N36" s="1210"/>
      <c r="O36" s="521"/>
      <c r="P36" s="1210"/>
      <c r="Q36" s="1212"/>
      <c r="R36" s="521"/>
      <c r="S36" s="521"/>
      <c r="T36" s="540"/>
      <c r="U36" s="521"/>
      <c r="V36" s="521"/>
      <c r="W36" s="540"/>
      <c r="X36" s="776"/>
      <c r="Y36" s="776"/>
      <c r="Z36" s="1214" t="s">
        <v>1960</v>
      </c>
    </row>
    <row r="37" spans="1:26" ht="14.5">
      <c r="A37" s="354">
        <v>15</v>
      </c>
      <c r="B37" s="318" t="s">
        <v>1958</v>
      </c>
      <c r="C37" s="318" t="s">
        <v>146</v>
      </c>
      <c r="D37" s="521" t="s">
        <v>1875</v>
      </c>
      <c r="E37" s="1210"/>
      <c r="F37" s="1355"/>
      <c r="G37" s="354">
        <v>15</v>
      </c>
      <c r="H37" s="318" t="s">
        <v>489</v>
      </c>
      <c r="I37" s="318" t="s">
        <v>146</v>
      </c>
      <c r="J37" s="1223">
        <v>71.95</v>
      </c>
      <c r="K37" s="1210"/>
      <c r="L37" s="1355"/>
      <c r="M37" s="1210">
        <f t="shared" si="11" ref="M37">K36+M35</f>
        <v>4874.424</v>
      </c>
      <c r="N37" s="1210">
        <v>249.994</v>
      </c>
      <c r="O37" s="521" t="s">
        <v>1875</v>
      </c>
      <c r="P37" s="1210">
        <v>771.1469999999999</v>
      </c>
      <c r="Q37" s="1212">
        <v>385.57349999999997</v>
      </c>
      <c r="R37" s="521">
        <v>189</v>
      </c>
      <c r="S37" s="521">
        <v>199</v>
      </c>
      <c r="T37" s="540">
        <v>388</v>
      </c>
      <c r="U37" s="521">
        <v>195</v>
      </c>
      <c r="V37" s="521">
        <v>193</v>
      </c>
      <c r="W37" s="540">
        <v>388</v>
      </c>
      <c r="X37" s="776">
        <v>727398.222</v>
      </c>
      <c r="Y37" s="776">
        <v>2908192.58</v>
      </c>
      <c r="Z37" s="1214"/>
    </row>
    <row r="38" spans="1:26" ht="14.5">
      <c r="A38" s="354"/>
      <c r="B38" s="318"/>
      <c r="C38" s="318"/>
      <c r="D38" s="521"/>
      <c r="E38" s="1210">
        <v>360</v>
      </c>
      <c r="F38" s="1355"/>
      <c r="G38" s="354"/>
      <c r="H38" s="318"/>
      <c r="I38" s="318"/>
      <c r="J38" s="1223"/>
      <c r="K38" s="1210">
        <v>354.657</v>
      </c>
      <c r="L38" s="1355"/>
      <c r="M38" s="521"/>
      <c r="N38" s="1210"/>
      <c r="O38" s="521"/>
      <c r="P38" s="1210"/>
      <c r="Q38" s="1212"/>
      <c r="R38" s="521"/>
      <c r="S38" s="521"/>
      <c r="T38" s="540"/>
      <c r="U38" s="521"/>
      <c r="V38" s="521"/>
      <c r="W38" s="540"/>
      <c r="X38" s="776"/>
      <c r="Y38" s="776"/>
      <c r="Z38" s="1214" t="s">
        <v>1961</v>
      </c>
    </row>
    <row r="39" spans="1:26" ht="14.5">
      <c r="A39" s="354">
        <v>16</v>
      </c>
      <c r="B39" s="318" t="s">
        <v>1959</v>
      </c>
      <c r="C39" s="318" t="s">
        <v>149</v>
      </c>
      <c r="D39" s="521" t="s">
        <v>1875</v>
      </c>
      <c r="E39" s="1210"/>
      <c r="F39" s="1355"/>
      <c r="G39" s="354">
        <v>16</v>
      </c>
      <c r="H39" s="318" t="s">
        <v>490</v>
      </c>
      <c r="I39" s="318" t="s">
        <v>1818</v>
      </c>
      <c r="J39" s="1223">
        <v>68.95</v>
      </c>
      <c r="K39" s="1210"/>
      <c r="L39" s="1355"/>
      <c r="M39" s="1210">
        <f t="shared" si="12" ref="M39">K38+M37</f>
        <v>5229.081</v>
      </c>
      <c r="N39" s="1210">
        <v>249.311</v>
      </c>
      <c r="O39" s="521" t="s">
        <v>1875</v>
      </c>
      <c r="P39" s="1210">
        <v>721.81</v>
      </c>
      <c r="Q39" s="1212">
        <v>360.905</v>
      </c>
      <c r="R39" s="521">
        <v>156</v>
      </c>
      <c r="S39" s="521">
        <v>181</v>
      </c>
      <c r="T39" s="540">
        <v>337</v>
      </c>
      <c r="U39" s="521">
        <v>163</v>
      </c>
      <c r="V39" s="521">
        <v>182</v>
      </c>
      <c r="W39" s="540">
        <v>345</v>
      </c>
      <c r="X39" s="776">
        <v>727681.211</v>
      </c>
      <c r="Y39" s="776">
        <v>2908406.353</v>
      </c>
      <c r="Z39" s="1214"/>
    </row>
    <row r="40" spans="1:26" ht="14.5">
      <c r="A40" s="354"/>
      <c r="B40" s="318"/>
      <c r="C40" s="318"/>
      <c r="D40" s="521"/>
      <c r="E40" s="1210">
        <v>400.095</v>
      </c>
      <c r="F40" s="1355"/>
      <c r="G40" s="354"/>
      <c r="H40" s="318"/>
      <c r="I40" s="318"/>
      <c r="J40" s="1223"/>
      <c r="K40" s="1210">
        <v>367.153</v>
      </c>
      <c r="L40" s="1355"/>
      <c r="M40" s="521"/>
      <c r="N40" s="1210"/>
      <c r="O40" s="521"/>
      <c r="P40" s="1210"/>
      <c r="Q40" s="1212"/>
      <c r="R40" s="521"/>
      <c r="S40" s="521"/>
      <c r="T40" s="540"/>
      <c r="U40" s="521"/>
      <c r="V40" s="521"/>
      <c r="W40" s="540"/>
      <c r="X40" s="776"/>
      <c r="Y40" s="776"/>
      <c r="Z40" s="1214"/>
    </row>
    <row r="41" spans="1:26" ht="14.5">
      <c r="A41" s="354">
        <v>17</v>
      </c>
      <c r="B41" s="318" t="s">
        <v>1887</v>
      </c>
      <c r="C41" s="318" t="s">
        <v>1803</v>
      </c>
      <c r="D41" s="521" t="s">
        <v>1962</v>
      </c>
      <c r="E41" s="1210"/>
      <c r="F41" s="1355">
        <f>SUM(E42:E48)</f>
        <v>1528.052</v>
      </c>
      <c r="G41" s="354">
        <v>17</v>
      </c>
      <c r="H41" s="318" t="s">
        <v>1887</v>
      </c>
      <c r="I41" s="318" t="s">
        <v>1802</v>
      </c>
      <c r="J41" s="1223">
        <v>70.75</v>
      </c>
      <c r="K41" s="1210"/>
      <c r="L41" s="1355">
        <f>SUM(K42:K48)</f>
        <v>1407.307</v>
      </c>
      <c r="M41" s="1210">
        <f t="shared" si="13" ref="M41">K40+M39</f>
        <v>5596.234</v>
      </c>
      <c r="N41" s="1210">
        <v>246.196</v>
      </c>
      <c r="O41" s="521" t="s">
        <v>1963</v>
      </c>
      <c r="P41" s="1210">
        <v>729.011</v>
      </c>
      <c r="Q41" s="1212">
        <v>364.5055</v>
      </c>
      <c r="R41" s="521">
        <v>187</v>
      </c>
      <c r="S41" s="521">
        <v>180</v>
      </c>
      <c r="T41" s="540">
        <v>367</v>
      </c>
      <c r="U41" s="521">
        <v>186</v>
      </c>
      <c r="V41" s="521">
        <v>181</v>
      </c>
      <c r="W41" s="540">
        <v>367</v>
      </c>
      <c r="X41" s="776">
        <v>727974.17</v>
      </c>
      <c r="Y41" s="776">
        <v>2908627.658</v>
      </c>
      <c r="Z41" s="1214"/>
    </row>
    <row r="42" spans="1:26" ht="14.5">
      <c r="A42" s="354"/>
      <c r="B42" s="318"/>
      <c r="C42" s="318"/>
      <c r="D42" s="521"/>
      <c r="E42" s="1210">
        <v>395</v>
      </c>
      <c r="F42" s="1355"/>
      <c r="G42" s="354"/>
      <c r="H42" s="318"/>
      <c r="I42" s="318"/>
      <c r="J42" s="1223"/>
      <c r="K42" s="1210">
        <v>361.858</v>
      </c>
      <c r="L42" s="1355"/>
      <c r="M42" s="521"/>
      <c r="N42" s="1210"/>
      <c r="O42" s="521"/>
      <c r="P42" s="1210"/>
      <c r="Q42" s="1212"/>
      <c r="R42" s="521"/>
      <c r="S42" s="521"/>
      <c r="T42" s="540"/>
      <c r="U42" s="521"/>
      <c r="V42" s="521"/>
      <c r="W42" s="540"/>
      <c r="X42" s="776"/>
      <c r="Y42" s="776"/>
      <c r="Z42" s="1214"/>
    </row>
    <row r="43" spans="1:26" ht="14.5">
      <c r="A43" s="354">
        <v>18</v>
      </c>
      <c r="B43" s="318" t="s">
        <v>1891</v>
      </c>
      <c r="C43" s="318" t="s">
        <v>149</v>
      </c>
      <c r="D43" s="521" t="s">
        <v>1875</v>
      </c>
      <c r="E43" s="1210"/>
      <c r="F43" s="1355"/>
      <c r="G43" s="354">
        <v>18</v>
      </c>
      <c r="H43" s="318" t="s">
        <v>1891</v>
      </c>
      <c r="I43" s="318" t="s">
        <v>146</v>
      </c>
      <c r="J43" s="1223">
        <v>71.95</v>
      </c>
      <c r="K43" s="1210"/>
      <c r="L43" s="1355"/>
      <c r="M43" s="1210">
        <f t="shared" si="14" ref="M43">K42+M41</f>
        <v>5958.092000000001</v>
      </c>
      <c r="N43" s="1210">
        <v>247.017</v>
      </c>
      <c r="O43" s="521" t="s">
        <v>1875</v>
      </c>
      <c r="P43" s="1210">
        <v>723.587</v>
      </c>
      <c r="Q43" s="1212">
        <v>361.7935</v>
      </c>
      <c r="R43" s="521">
        <v>182</v>
      </c>
      <c r="S43" s="521">
        <v>177</v>
      </c>
      <c r="T43" s="540">
        <v>359</v>
      </c>
      <c r="U43" s="521">
        <v>182</v>
      </c>
      <c r="V43" s="521">
        <v>179</v>
      </c>
      <c r="W43" s="540">
        <v>361</v>
      </c>
      <c r="X43" s="776">
        <v>727942.924</v>
      </c>
      <c r="Y43" s="776">
        <v>2908988.165</v>
      </c>
      <c r="Z43" s="1214"/>
    </row>
    <row r="44" spans="1:26" ht="14.5">
      <c r="A44" s="354"/>
      <c r="B44" s="318"/>
      <c r="C44" s="318"/>
      <c r="D44" s="521"/>
      <c r="E44" s="1210">
        <v>375.27</v>
      </c>
      <c r="F44" s="1355"/>
      <c r="G44" s="354"/>
      <c r="H44" s="318"/>
      <c r="I44" s="318"/>
      <c r="J44" s="1223"/>
      <c r="K44" s="1210">
        <v>361.729</v>
      </c>
      <c r="L44" s="1355"/>
      <c r="M44" s="521"/>
      <c r="N44" s="1210"/>
      <c r="O44" s="521"/>
      <c r="P44" s="1210"/>
      <c r="Q44" s="1212"/>
      <c r="R44" s="521"/>
      <c r="S44" s="521"/>
      <c r="T44" s="540"/>
      <c r="U44" s="521"/>
      <c r="V44" s="521"/>
      <c r="W44" s="540"/>
      <c r="X44" s="776"/>
      <c r="Y44" s="776"/>
      <c r="Z44" s="1214"/>
    </row>
    <row r="45" spans="1:26" ht="14.5">
      <c r="A45" s="354">
        <v>19</v>
      </c>
      <c r="B45" s="318" t="s">
        <v>1893</v>
      </c>
      <c r="C45" s="318" t="s">
        <v>146</v>
      </c>
      <c r="D45" s="521" t="s">
        <v>1964</v>
      </c>
      <c r="E45" s="1210"/>
      <c r="F45" s="1355"/>
      <c r="G45" s="354">
        <v>19</v>
      </c>
      <c r="H45" s="318" t="s">
        <v>1893</v>
      </c>
      <c r="I45" s="318" t="s">
        <v>146</v>
      </c>
      <c r="J45" s="1223">
        <v>71.95</v>
      </c>
      <c r="K45" s="1210"/>
      <c r="L45" s="1355"/>
      <c r="M45" s="1210">
        <f t="shared" si="15" ref="M45">K44+M43</f>
        <v>6319.821000000001</v>
      </c>
      <c r="N45" s="1210">
        <v>247.669</v>
      </c>
      <c r="O45" s="521" t="s">
        <v>1875</v>
      </c>
      <c r="P45" s="1210">
        <v>726.6959999999999</v>
      </c>
      <c r="Q45" s="1212">
        <v>363.34799999999996</v>
      </c>
      <c r="R45" s="521">
        <v>185</v>
      </c>
      <c r="S45" s="521">
        <v>185</v>
      </c>
      <c r="T45" s="540">
        <v>370</v>
      </c>
      <c r="U45" s="521">
        <v>184</v>
      </c>
      <c r="V45" s="521">
        <v>185</v>
      </c>
      <c r="W45" s="540">
        <v>368</v>
      </c>
      <c r="X45" s="776">
        <v>727911.69</v>
      </c>
      <c r="Y45" s="776">
        <v>2909348.543</v>
      </c>
      <c r="Z45" s="1213"/>
    </row>
    <row r="46" spans="1:26" ht="14.5">
      <c r="A46" s="354"/>
      <c r="B46" s="318"/>
      <c r="C46" s="318"/>
      <c r="D46" s="521"/>
      <c r="E46" s="1210">
        <v>386</v>
      </c>
      <c r="F46" s="1355"/>
      <c r="G46" s="354"/>
      <c r="H46" s="318"/>
      <c r="I46" s="318"/>
      <c r="J46" s="1223"/>
      <c r="K46" s="1210">
        <v>364.967</v>
      </c>
      <c r="L46" s="1355"/>
      <c r="M46" s="521"/>
      <c r="N46" s="1210"/>
      <c r="O46" s="521"/>
      <c r="P46" s="1210"/>
      <c r="Q46" s="1212"/>
      <c r="R46" s="521"/>
      <c r="S46" s="521"/>
      <c r="T46" s="540"/>
      <c r="U46" s="521"/>
      <c r="V46" s="521"/>
      <c r="W46" s="540"/>
      <c r="X46" s="776"/>
      <c r="Y46" s="776"/>
      <c r="Z46" s="1214"/>
    </row>
    <row r="47" spans="1:26" ht="14.5">
      <c r="A47" s="354">
        <v>20</v>
      </c>
      <c r="B47" s="318" t="s">
        <v>1897</v>
      </c>
      <c r="C47" s="318" t="s">
        <v>146</v>
      </c>
      <c r="D47" s="521" t="s">
        <v>1875</v>
      </c>
      <c r="E47" s="1210"/>
      <c r="F47" s="1355"/>
      <c r="G47" s="354">
        <v>20</v>
      </c>
      <c r="H47" s="318" t="s">
        <v>1897</v>
      </c>
      <c r="I47" s="318" t="s">
        <v>146</v>
      </c>
      <c r="J47" s="1223">
        <v>71.95</v>
      </c>
      <c r="K47" s="1210"/>
      <c r="L47" s="1355"/>
      <c r="M47" s="1210">
        <f t="shared" si="16" ref="M47">K46+M45</f>
        <v>6684.7880000000005</v>
      </c>
      <c r="N47" s="1210">
        <v>247.279</v>
      </c>
      <c r="O47" s="521" t="s">
        <v>1875</v>
      </c>
      <c r="P47" s="1210">
        <v>683.72</v>
      </c>
      <c r="Q47" s="1212">
        <v>341.86</v>
      </c>
      <c r="R47" s="521">
        <v>180</v>
      </c>
      <c r="S47" s="521">
        <v>145</v>
      </c>
      <c r="T47" s="540">
        <v>325</v>
      </c>
      <c r="U47" s="521">
        <v>181</v>
      </c>
      <c r="V47" s="521">
        <v>150</v>
      </c>
      <c r="W47" s="540">
        <v>332</v>
      </c>
      <c r="X47" s="776">
        <v>727880.175</v>
      </c>
      <c r="Y47" s="776">
        <v>2909712.146</v>
      </c>
      <c r="Z47" s="1214"/>
    </row>
    <row r="48" spans="1:26" ht="14.5">
      <c r="A48" s="354"/>
      <c r="B48" s="318"/>
      <c r="C48" s="318"/>
      <c r="D48" s="521"/>
      <c r="E48" s="1210">
        <v>371.782</v>
      </c>
      <c r="F48" s="1355"/>
      <c r="G48" s="354"/>
      <c r="H48" s="318"/>
      <c r="I48" s="318"/>
      <c r="J48" s="1223"/>
      <c r="K48" s="1210">
        <v>318.753</v>
      </c>
      <c r="L48" s="1355"/>
      <c r="M48" s="521"/>
      <c r="N48" s="1210"/>
      <c r="O48" s="521"/>
      <c r="P48" s="1210"/>
      <c r="Q48" s="1212"/>
      <c r="R48" s="521"/>
      <c r="S48" s="521"/>
      <c r="T48" s="540"/>
      <c r="U48" s="521"/>
      <c r="V48" s="521"/>
      <c r="W48" s="540"/>
      <c r="X48" s="776"/>
      <c r="Y48" s="776"/>
      <c r="Z48" s="1214"/>
    </row>
    <row r="49" spans="1:26" ht="14.5">
      <c r="A49" s="354">
        <v>21</v>
      </c>
      <c r="B49" s="318" t="s">
        <v>1899</v>
      </c>
      <c r="C49" s="318" t="s">
        <v>1928</v>
      </c>
      <c r="D49" s="521" t="s">
        <v>1965</v>
      </c>
      <c r="E49" s="1210"/>
      <c r="F49" s="1355">
        <f>SUM(E50:E52)</f>
        <v>558.381</v>
      </c>
      <c r="G49" s="354">
        <v>21</v>
      </c>
      <c r="H49" s="318" t="s">
        <v>1899</v>
      </c>
      <c r="I49" s="318" t="s">
        <v>1803</v>
      </c>
      <c r="J49" s="1223">
        <v>70.75</v>
      </c>
      <c r="K49" s="1210"/>
      <c r="L49" s="1355">
        <f>SUM(K50:K52)</f>
        <v>589.171</v>
      </c>
      <c r="M49" s="1210">
        <f t="shared" si="17" ref="M49">K48+M47</f>
        <v>7003.541</v>
      </c>
      <c r="N49" s="1210">
        <v>248.732</v>
      </c>
      <c r="O49" s="521" t="s">
        <v>1966</v>
      </c>
      <c r="P49" s="1210">
        <v>686.2719999999999</v>
      </c>
      <c r="Q49" s="1212">
        <v>343.13599999999997</v>
      </c>
      <c r="R49" s="521">
        <v>174</v>
      </c>
      <c r="S49" s="521">
        <v>178</v>
      </c>
      <c r="T49" s="540">
        <v>352</v>
      </c>
      <c r="U49" s="521">
        <v>169</v>
      </c>
      <c r="V49" s="521">
        <v>180</v>
      </c>
      <c r="W49" s="540">
        <v>349</v>
      </c>
      <c r="X49" s="776">
        <v>727852.652</v>
      </c>
      <c r="Y49" s="776">
        <v>2910029.709</v>
      </c>
      <c r="Z49" s="1214"/>
    </row>
    <row r="50" spans="1:26" ht="14.5">
      <c r="A50" s="354"/>
      <c r="B50" s="318"/>
      <c r="C50" s="318"/>
      <c r="D50" s="521"/>
      <c r="E50" s="1210">
        <v>277</v>
      </c>
      <c r="F50" s="1355"/>
      <c r="G50" s="354"/>
      <c r="H50" s="318"/>
      <c r="I50" s="318"/>
      <c r="J50" s="1223"/>
      <c r="K50" s="1210">
        <v>367.519</v>
      </c>
      <c r="L50" s="1355"/>
      <c r="M50" s="521"/>
      <c r="N50" s="1210"/>
      <c r="O50" s="521"/>
      <c r="P50" s="1210"/>
      <c r="Q50" s="1212"/>
      <c r="R50" s="521"/>
      <c r="S50" s="521"/>
      <c r="T50" s="540"/>
      <c r="U50" s="521"/>
      <c r="V50" s="521"/>
      <c r="W50" s="540"/>
      <c r="X50" s="776"/>
      <c r="Y50" s="776"/>
      <c r="Z50" s="1214"/>
    </row>
    <row r="51" spans="1:26" ht="14.5">
      <c r="A51" s="354">
        <v>22</v>
      </c>
      <c r="B51" s="318" t="s">
        <v>1901</v>
      </c>
      <c r="C51" s="318" t="s">
        <v>1818</v>
      </c>
      <c r="D51" s="521" t="s">
        <v>1875</v>
      </c>
      <c r="E51" s="1210"/>
      <c r="F51" s="1355"/>
      <c r="G51" s="354">
        <v>22</v>
      </c>
      <c r="H51" s="318" t="s">
        <v>1705</v>
      </c>
      <c r="I51" s="318" t="s">
        <v>1807</v>
      </c>
      <c r="J51" s="1223">
        <v>70.75</v>
      </c>
      <c r="K51" s="1210"/>
      <c r="L51" s="1355"/>
      <c r="M51" s="1210">
        <f t="shared" si="18" ref="M51">K50+M49</f>
        <v>7371.06</v>
      </c>
      <c r="N51" s="1210">
        <v>249.744</v>
      </c>
      <c r="O51" s="521" t="s">
        <v>1967</v>
      </c>
      <c r="P51" s="1210">
        <v>589.171</v>
      </c>
      <c r="Q51" s="1212">
        <v>294.5855</v>
      </c>
      <c r="R51" s="521">
        <v>190</v>
      </c>
      <c r="S51" s="521">
        <v>107</v>
      </c>
      <c r="T51" s="540">
        <v>297</v>
      </c>
      <c r="U51" s="521">
        <v>188</v>
      </c>
      <c r="V51" s="521">
        <v>110</v>
      </c>
      <c r="W51" s="540">
        <v>298</v>
      </c>
      <c r="X51" s="776">
        <v>727572.13</v>
      </c>
      <c r="Y51" s="776">
        <v>2910267.15</v>
      </c>
      <c r="Z51" s="1214"/>
    </row>
    <row r="52" spans="1:26" ht="14.5">
      <c r="A52" s="354"/>
      <c r="B52" s="318"/>
      <c r="C52" s="318"/>
      <c r="D52" s="521"/>
      <c r="E52" s="1210">
        <v>281.381</v>
      </c>
      <c r="F52" s="1355"/>
      <c r="G52" s="354"/>
      <c r="H52" s="318"/>
      <c r="I52" s="318"/>
      <c r="J52" s="1223"/>
      <c r="K52" s="1210">
        <v>221.652</v>
      </c>
      <c r="L52" s="1355"/>
      <c r="M52" s="521"/>
      <c r="N52" s="1210"/>
      <c r="O52" s="521"/>
      <c r="P52" s="1210"/>
      <c r="Q52" s="1212"/>
      <c r="R52" s="521"/>
      <c r="S52" s="521"/>
      <c r="T52" s="540"/>
      <c r="U52" s="521"/>
      <c r="V52" s="521"/>
      <c r="W52" s="540"/>
      <c r="X52" s="776"/>
      <c r="Y52" s="776"/>
      <c r="Z52" s="1214" t="s">
        <v>1968</v>
      </c>
    </row>
    <row r="53" spans="1:26" ht="26">
      <c r="A53" s="354">
        <v>23</v>
      </c>
      <c r="B53" s="318" t="s">
        <v>1911</v>
      </c>
      <c r="C53" s="318" t="s">
        <v>1802</v>
      </c>
      <c r="D53" s="521" t="s">
        <v>1969</v>
      </c>
      <c r="E53" s="1210"/>
      <c r="F53" s="1355">
        <f>E54</f>
        <v>137.769</v>
      </c>
      <c r="G53" s="354">
        <v>23</v>
      </c>
      <c r="H53" s="318" t="s">
        <v>1911</v>
      </c>
      <c r="I53" s="318" t="s">
        <v>1970</v>
      </c>
      <c r="J53" s="1223">
        <v>70.75</v>
      </c>
      <c r="K53" s="1210"/>
      <c r="L53" s="1355">
        <f>K54</f>
        <v>137.769</v>
      </c>
      <c r="M53" s="1210">
        <f t="shared" si="19" ref="M53">K52+M51</f>
        <v>7592.712</v>
      </c>
      <c r="N53" s="1210">
        <v>250.066</v>
      </c>
      <c r="O53" s="521" t="s">
        <v>1971</v>
      </c>
      <c r="P53" s="1210">
        <v>359.421</v>
      </c>
      <c r="Q53" s="1212">
        <v>179.7105</v>
      </c>
      <c r="R53" s="521">
        <v>115</v>
      </c>
      <c r="S53" s="521">
        <v>60</v>
      </c>
      <c r="T53" s="540">
        <v>175</v>
      </c>
      <c r="U53" s="521">
        <v>113</v>
      </c>
      <c r="V53" s="521">
        <v>67</v>
      </c>
      <c r="W53" s="540">
        <v>179</v>
      </c>
      <c r="X53" s="776">
        <v>727486.66</v>
      </c>
      <c r="Y53" s="776">
        <v>2910471.66</v>
      </c>
      <c r="Z53" s="1213" t="s">
        <v>1879</v>
      </c>
    </row>
    <row r="54" spans="1:26" ht="14.5">
      <c r="A54" s="354"/>
      <c r="B54" s="318"/>
      <c r="C54" s="318"/>
      <c r="D54" s="521"/>
      <c r="E54" s="1210">
        <v>137.769</v>
      </c>
      <c r="F54" s="1355"/>
      <c r="G54" s="354"/>
      <c r="H54" s="318"/>
      <c r="I54" s="318"/>
      <c r="J54" s="1223"/>
      <c r="K54" s="1210">
        <v>137.769</v>
      </c>
      <c r="L54" s="1355"/>
      <c r="M54" s="521"/>
      <c r="N54" s="1210"/>
      <c r="O54" s="521"/>
      <c r="P54" s="1210"/>
      <c r="Q54" s="1212"/>
      <c r="R54" s="521"/>
      <c r="S54" s="521"/>
      <c r="T54" s="540"/>
      <c r="U54" s="521"/>
      <c r="V54" s="521"/>
      <c r="W54" s="540"/>
      <c r="X54" s="776"/>
      <c r="Y54" s="776"/>
      <c r="Z54" s="1214"/>
    </row>
    <row r="55" spans="1:26" ht="14.5">
      <c r="A55" s="354">
        <v>24</v>
      </c>
      <c r="B55" s="318" t="s">
        <v>1916</v>
      </c>
      <c r="C55" s="318" t="s">
        <v>1802</v>
      </c>
      <c r="D55" s="521" t="s">
        <v>1972</v>
      </c>
      <c r="E55" s="1210"/>
      <c r="F55" s="1355">
        <f>E56</f>
        <v>191.705</v>
      </c>
      <c r="G55" s="354">
        <v>24</v>
      </c>
      <c r="H55" s="318" t="s">
        <v>1916</v>
      </c>
      <c r="I55" s="318" t="s">
        <v>1802</v>
      </c>
      <c r="J55" s="1223">
        <v>70.75</v>
      </c>
      <c r="K55" s="1210"/>
      <c r="L55" s="1355">
        <f>K56</f>
        <v>191.705</v>
      </c>
      <c r="M55" s="1210">
        <f t="shared" si="20" ref="M55">K54+M53</f>
        <v>7730.481000000001</v>
      </c>
      <c r="N55" s="1210">
        <v>250.466</v>
      </c>
      <c r="O55" s="521" t="s">
        <v>1972</v>
      </c>
      <c r="P55" s="1210">
        <v>329.47400000000005</v>
      </c>
      <c r="Q55" s="1212">
        <v>164.73700000000002</v>
      </c>
      <c r="R55" s="521">
        <v>78</v>
      </c>
      <c r="S55" s="521">
        <v>104</v>
      </c>
      <c r="T55" s="540">
        <v>181</v>
      </c>
      <c r="U55" s="521">
        <v>72</v>
      </c>
      <c r="V55" s="521">
        <v>99</v>
      </c>
      <c r="W55" s="540">
        <v>171</v>
      </c>
      <c r="X55" s="776">
        <v>727612.61</v>
      </c>
      <c r="Y55" s="776">
        <v>2910527.49</v>
      </c>
      <c r="Z55" s="310"/>
    </row>
    <row r="56" spans="1:26" ht="14.5">
      <c r="A56" s="354"/>
      <c r="B56" s="318"/>
      <c r="C56" s="318"/>
      <c r="D56" s="521"/>
      <c r="E56" s="1210">
        <v>191.705</v>
      </c>
      <c r="F56" s="1355"/>
      <c r="G56" s="354"/>
      <c r="H56" s="318"/>
      <c r="I56" s="318"/>
      <c r="J56" s="1223"/>
      <c r="K56" s="1210">
        <v>191.705</v>
      </c>
      <c r="L56" s="1355"/>
      <c r="M56" s="521"/>
      <c r="N56" s="1210"/>
      <c r="O56" s="521"/>
      <c r="P56" s="1210"/>
      <c r="Q56" s="1212"/>
      <c r="R56" s="521"/>
      <c r="S56" s="521"/>
      <c r="T56" s="540"/>
      <c r="U56" s="521"/>
      <c r="V56" s="521"/>
      <c r="W56" s="540"/>
      <c r="X56" s="776"/>
      <c r="Y56" s="776"/>
      <c r="Z56" s="1214"/>
    </row>
    <row r="57" spans="1:26" ht="26">
      <c r="A57" s="354">
        <v>25</v>
      </c>
      <c r="B57" s="318" t="s">
        <v>1820</v>
      </c>
      <c r="C57" s="318" t="s">
        <v>146</v>
      </c>
      <c r="D57" s="521" t="s">
        <v>1875</v>
      </c>
      <c r="E57" s="1210"/>
      <c r="F57" s="1211"/>
      <c r="G57" s="354">
        <v>25</v>
      </c>
      <c r="H57" s="318" t="s">
        <v>1820</v>
      </c>
      <c r="I57" s="318" t="s">
        <v>146</v>
      </c>
      <c r="J57" s="1223">
        <v>71.86</v>
      </c>
      <c r="K57" s="1210"/>
      <c r="L57" s="1355"/>
      <c r="M57" s="1210">
        <f t="shared" si="21" ref="M57">K56+M55</f>
        <v>7922.186000000001</v>
      </c>
      <c r="N57" s="1210">
        <v>250.22</v>
      </c>
      <c r="O57" s="521" t="s">
        <v>1875</v>
      </c>
      <c r="P57" s="1210">
        <v>191.705</v>
      </c>
      <c r="Q57" s="1212">
        <v>95.8525</v>
      </c>
      <c r="R57" s="521">
        <v>0</v>
      </c>
      <c r="S57" s="521">
        <v>88</v>
      </c>
      <c r="T57" s="540">
        <v>88</v>
      </c>
      <c r="U57" s="521">
        <v>0</v>
      </c>
      <c r="V57" s="521">
        <v>93</v>
      </c>
      <c r="W57" s="540">
        <v>93</v>
      </c>
      <c r="X57" s="776">
        <v>727803.821</v>
      </c>
      <c r="Y57" s="776">
        <v>2910513.73</v>
      </c>
      <c r="Z57" s="1213" t="s">
        <v>1876</v>
      </c>
    </row>
    <row r="58" spans="1:26" ht="14.5">
      <c r="A58" s="354"/>
      <c r="B58" s="318"/>
      <c r="C58" s="318"/>
      <c r="D58" s="521"/>
      <c r="E58" s="1210"/>
      <c r="F58" s="1211"/>
      <c r="G58" s="354"/>
      <c r="H58" s="318"/>
      <c r="I58" s="318"/>
      <c r="J58" s="540" t="s">
        <v>1923</v>
      </c>
      <c r="K58" s="1218">
        <f>SUM(K9:K57)</f>
        <v>7922.186000000001</v>
      </c>
      <c r="L58" s="1211"/>
      <c r="M58" s="1210"/>
      <c r="N58" s="1210"/>
      <c r="O58" s="521"/>
      <c r="P58" s="1210"/>
      <c r="Q58" s="1210"/>
      <c r="R58" s="521"/>
      <c r="S58" s="521"/>
      <c r="T58" s="540"/>
      <c r="U58" s="521"/>
      <c r="V58" s="521"/>
      <c r="W58" s="540"/>
      <c r="X58" s="776"/>
      <c r="Y58" s="776"/>
      <c r="Z58" s="1213"/>
    </row>
    <row r="59" spans="1:26" ht="14.5">
      <c r="A59" s="354"/>
      <c r="B59" s="318"/>
      <c r="C59" s="318"/>
      <c r="D59" s="521"/>
      <c r="E59" s="1210"/>
      <c r="F59" s="1211"/>
      <c r="G59" s="354"/>
      <c r="H59" s="318"/>
      <c r="I59" s="318"/>
      <c r="J59" s="310"/>
      <c r="K59" s="310"/>
      <c r="L59" s="1211"/>
      <c r="M59" s="1210"/>
      <c r="N59" s="1210"/>
      <c r="O59" s="521"/>
      <c r="P59" s="1210"/>
      <c r="Q59" s="1210"/>
      <c r="R59" s="521"/>
      <c r="S59" s="521"/>
      <c r="T59" s="540"/>
      <c r="U59" s="521"/>
      <c r="V59" s="521"/>
      <c r="W59" s="540"/>
      <c r="X59" s="776"/>
      <c r="Y59" s="776"/>
      <c r="Z59" s="1213"/>
    </row>
    <row r="60" spans="1:26" ht="14.5">
      <c r="A60" s="801"/>
      <c r="B60" s="801"/>
      <c r="C60" s="801"/>
      <c r="D60" s="801"/>
      <c r="E60" s="801"/>
      <c r="F60" s="801"/>
      <c r="G60" s="1360" t="s">
        <v>1924</v>
      </c>
      <c r="H60" s="1360"/>
      <c r="I60" s="1360"/>
      <c r="J60" s="1360"/>
      <c r="K60" s="1360"/>
      <c r="L60" s="1360"/>
      <c r="M60" s="1360"/>
      <c r="N60" s="1360"/>
      <c r="O60" s="1360"/>
      <c r="P60" s="1360"/>
      <c r="Q60" s="1360"/>
      <c r="R60" s="1360"/>
      <c r="S60" s="1360"/>
      <c r="T60" s="1360"/>
      <c r="U60" s="1360"/>
      <c r="V60" s="1360"/>
      <c r="W60" s="1360"/>
      <c r="X60" s="1360"/>
      <c r="Y60" s="1360"/>
      <c r="Z60" s="1360"/>
    </row>
    <row r="61" spans="1:26" ht="21">
      <c r="A61" s="1361" t="s">
        <v>966</v>
      </c>
      <c r="B61" s="1361"/>
      <c r="C61" s="1361"/>
      <c r="D61" s="1361"/>
      <c r="E61" s="1361"/>
      <c r="F61" s="1361"/>
      <c r="G61" s="1362"/>
      <c r="H61" s="1362"/>
      <c r="I61" s="1362"/>
      <c r="J61" s="1362"/>
      <c r="K61" s="1362"/>
      <c r="L61" s="1362"/>
      <c r="M61" s="1362"/>
      <c r="N61" s="1362"/>
      <c r="O61" s="1362"/>
      <c r="P61" s="1362"/>
      <c r="Q61" s="1362"/>
      <c r="R61" s="1362"/>
      <c r="S61" s="1363" t="s">
        <v>967</v>
      </c>
      <c r="T61" s="1363"/>
      <c r="U61" s="1363"/>
      <c r="V61" s="1363"/>
      <c r="W61" s="1363"/>
      <c r="X61" s="1363"/>
      <c r="Y61" s="1363"/>
      <c r="Z61" s="1363"/>
    </row>
    <row r="62" spans="1:26" ht="15.5">
      <c r="A62" s="1364" t="s">
        <v>968</v>
      </c>
      <c r="B62" s="1365"/>
      <c r="C62" s="1365"/>
      <c r="D62" s="1366"/>
      <c r="E62" s="1219" t="s">
        <v>969</v>
      </c>
      <c r="F62" s="1219"/>
      <c r="G62" s="1367" t="s">
        <v>1925</v>
      </c>
      <c r="H62" s="1368"/>
      <c r="I62" s="1369"/>
      <c r="J62" s="1367" t="s">
        <v>970</v>
      </c>
      <c r="K62" s="1368"/>
      <c r="L62" s="1368"/>
      <c r="M62" s="1369"/>
      <c r="N62" s="1370" t="s">
        <v>969</v>
      </c>
      <c r="O62" s="1371"/>
      <c r="P62" s="1371"/>
      <c r="Q62" s="1371"/>
      <c r="R62" s="1372"/>
      <c r="S62" s="1373" t="s">
        <v>969</v>
      </c>
      <c r="T62" s="1373"/>
      <c r="U62" s="1373"/>
      <c r="V62" s="1373"/>
      <c r="W62" s="1373"/>
      <c r="X62" s="1373"/>
      <c r="Y62" s="1374" t="s">
        <v>972</v>
      </c>
      <c r="Z62" s="1374"/>
    </row>
    <row r="63" spans="1:26" ht="14.5">
      <c r="A63" s="1375"/>
      <c r="B63" s="1376"/>
      <c r="C63" s="1375"/>
      <c r="D63" s="1381"/>
      <c r="E63" s="1381"/>
      <c r="F63" s="1376"/>
      <c r="G63" s="1375"/>
      <c r="H63" s="1381"/>
      <c r="I63" s="1376"/>
      <c r="J63" s="1375"/>
      <c r="K63" s="1381"/>
      <c r="L63" s="1381"/>
      <c r="M63" s="1376"/>
      <c r="N63" s="1375"/>
      <c r="O63" s="1381"/>
      <c r="P63" s="1381"/>
      <c r="Q63" s="1381"/>
      <c r="R63" s="1376"/>
      <c r="S63" s="1375"/>
      <c r="T63" s="1381"/>
      <c r="U63" s="1381"/>
      <c r="V63" s="1381"/>
      <c r="W63" s="1381"/>
      <c r="X63" s="1376"/>
      <c r="Y63" s="1375"/>
      <c r="Z63" s="1376"/>
    </row>
    <row r="64" spans="1:26" ht="14.5">
      <c r="A64" s="1377"/>
      <c r="B64" s="1378"/>
      <c r="C64" s="1377"/>
      <c r="D64" s="1382"/>
      <c r="E64" s="1382"/>
      <c r="F64" s="1378"/>
      <c r="G64" s="1377"/>
      <c r="H64" s="1382"/>
      <c r="I64" s="1378"/>
      <c r="J64" s="1377"/>
      <c r="K64" s="1382"/>
      <c r="L64" s="1382"/>
      <c r="M64" s="1378"/>
      <c r="N64" s="1377"/>
      <c r="O64" s="1382"/>
      <c r="P64" s="1382"/>
      <c r="Q64" s="1382"/>
      <c r="R64" s="1378"/>
      <c r="S64" s="1377"/>
      <c r="T64" s="1382"/>
      <c r="U64" s="1382"/>
      <c r="V64" s="1382"/>
      <c r="W64" s="1382"/>
      <c r="X64" s="1378"/>
      <c r="Y64" s="1377"/>
      <c r="Z64" s="1378"/>
    </row>
    <row r="65" spans="1:26" ht="14.5">
      <c r="A65" s="1377"/>
      <c r="B65" s="1378"/>
      <c r="C65" s="1377"/>
      <c r="D65" s="1382"/>
      <c r="E65" s="1382"/>
      <c r="F65" s="1378"/>
      <c r="G65" s="1377"/>
      <c r="H65" s="1382"/>
      <c r="I65" s="1378"/>
      <c r="J65" s="1377"/>
      <c r="K65" s="1382"/>
      <c r="L65" s="1382"/>
      <c r="M65" s="1378"/>
      <c r="N65" s="1377"/>
      <c r="O65" s="1382"/>
      <c r="P65" s="1382"/>
      <c r="Q65" s="1382"/>
      <c r="R65" s="1378"/>
      <c r="S65" s="1377"/>
      <c r="T65" s="1382"/>
      <c r="U65" s="1382"/>
      <c r="V65" s="1382"/>
      <c r="W65" s="1382"/>
      <c r="X65" s="1378"/>
      <c r="Y65" s="1377"/>
      <c r="Z65" s="1378"/>
    </row>
    <row r="66" spans="1:26" ht="14.5">
      <c r="A66" s="1377"/>
      <c r="B66" s="1378"/>
      <c r="C66" s="1377"/>
      <c r="D66" s="1382"/>
      <c r="E66" s="1382"/>
      <c r="F66" s="1378"/>
      <c r="G66" s="1377"/>
      <c r="H66" s="1382"/>
      <c r="I66" s="1378"/>
      <c r="J66" s="1377"/>
      <c r="K66" s="1382"/>
      <c r="L66" s="1382"/>
      <c r="M66" s="1378"/>
      <c r="N66" s="1377"/>
      <c r="O66" s="1382"/>
      <c r="P66" s="1382"/>
      <c r="Q66" s="1382"/>
      <c r="R66" s="1378"/>
      <c r="S66" s="1377"/>
      <c r="T66" s="1382"/>
      <c r="U66" s="1382"/>
      <c r="V66" s="1382"/>
      <c r="W66" s="1382"/>
      <c r="X66" s="1378"/>
      <c r="Y66" s="1377"/>
      <c r="Z66" s="1378"/>
    </row>
    <row r="67" spans="1:26" ht="14.5">
      <c r="A67" s="1377"/>
      <c r="B67" s="1378"/>
      <c r="C67" s="1377"/>
      <c r="D67" s="1382"/>
      <c r="E67" s="1382"/>
      <c r="F67" s="1378"/>
      <c r="G67" s="1377"/>
      <c r="H67" s="1382"/>
      <c r="I67" s="1378"/>
      <c r="J67" s="1377"/>
      <c r="K67" s="1382"/>
      <c r="L67" s="1382"/>
      <c r="M67" s="1378"/>
      <c r="N67" s="1377"/>
      <c r="O67" s="1382"/>
      <c r="P67" s="1382"/>
      <c r="Q67" s="1382"/>
      <c r="R67" s="1378"/>
      <c r="S67" s="1377"/>
      <c r="T67" s="1382"/>
      <c r="U67" s="1382"/>
      <c r="V67" s="1382"/>
      <c r="W67" s="1382"/>
      <c r="X67" s="1378"/>
      <c r="Y67" s="1377"/>
      <c r="Z67" s="1378"/>
    </row>
    <row r="68" spans="1:26" ht="14.5">
      <c r="A68" s="1377"/>
      <c r="B68" s="1378"/>
      <c r="C68" s="1377"/>
      <c r="D68" s="1382"/>
      <c r="E68" s="1382"/>
      <c r="F68" s="1378"/>
      <c r="G68" s="1377"/>
      <c r="H68" s="1382"/>
      <c r="I68" s="1378"/>
      <c r="J68" s="1377"/>
      <c r="K68" s="1382"/>
      <c r="L68" s="1382"/>
      <c r="M68" s="1378"/>
      <c r="N68" s="1377"/>
      <c r="O68" s="1382"/>
      <c r="P68" s="1382"/>
      <c r="Q68" s="1382"/>
      <c r="R68" s="1378"/>
      <c r="S68" s="1377"/>
      <c r="T68" s="1382"/>
      <c r="U68" s="1382"/>
      <c r="V68" s="1382"/>
      <c r="W68" s="1382"/>
      <c r="X68" s="1378"/>
      <c r="Y68" s="1377"/>
      <c r="Z68" s="1378"/>
    </row>
    <row r="69" spans="1:26" ht="14.5">
      <c r="A69" s="1379"/>
      <c r="B69" s="1380"/>
      <c r="C69" s="1379"/>
      <c r="D69" s="1383"/>
      <c r="E69" s="1383"/>
      <c r="F69" s="1380"/>
      <c r="G69" s="1379"/>
      <c r="H69" s="1383"/>
      <c r="I69" s="1380"/>
      <c r="J69" s="1379"/>
      <c r="K69" s="1383"/>
      <c r="L69" s="1383"/>
      <c r="M69" s="1380"/>
      <c r="N69" s="1379"/>
      <c r="O69" s="1383"/>
      <c r="P69" s="1383"/>
      <c r="Q69" s="1383"/>
      <c r="R69" s="1380"/>
      <c r="S69" s="1379"/>
      <c r="T69" s="1383"/>
      <c r="U69" s="1383"/>
      <c r="V69" s="1383"/>
      <c r="W69" s="1383"/>
      <c r="X69" s="1380"/>
      <c r="Y69" s="1379"/>
      <c r="Z69" s="1380"/>
    </row>
    <row r="72" spans="11:13" ht="17">
      <c r="K72" s="1220" t="s">
        <v>1973</v>
      </c>
      <c r="L72" s="310"/>
      <c r="M72" s="310"/>
    </row>
    <row r="73" spans="11:13" ht="34">
      <c r="K73" s="1221" t="s">
        <v>75</v>
      </c>
      <c r="L73" s="310"/>
      <c r="M73" s="1221" t="s">
        <v>1974</v>
      </c>
    </row>
    <row r="74" spans="11:13" ht="14.5">
      <c r="K74" s="310" t="s">
        <v>146</v>
      </c>
      <c r="L74" s="310" t="s">
        <v>965</v>
      </c>
      <c r="M74" s="310">
        <f>COUNTIF($I$12:$I$56,K74)</f>
        <v>7</v>
      </c>
    </row>
    <row r="75" spans="11:13" ht="14.5">
      <c r="K75" s="310" t="s">
        <v>149</v>
      </c>
      <c r="L75" s="310" t="s">
        <v>965</v>
      </c>
      <c r="M75" s="310">
        <f t="shared" si="22" ref="M75:M88">COUNTIF($I$12:$I$57,K75)</f>
        <v>3</v>
      </c>
    </row>
    <row r="76" spans="11:13" ht="14.5">
      <c r="K76" s="310" t="s">
        <v>205</v>
      </c>
      <c r="L76" s="310" t="s">
        <v>965</v>
      </c>
      <c r="M76" s="310">
        <f t="shared" si="22"/>
        <v>0</v>
      </c>
    </row>
    <row r="77" spans="11:13" ht="14.5">
      <c r="K77" s="310" t="s">
        <v>1894</v>
      </c>
      <c r="L77" s="310" t="s">
        <v>965</v>
      </c>
      <c r="M77" s="310">
        <f t="shared" si="22"/>
        <v>0</v>
      </c>
    </row>
    <row r="78" spans="11:13" ht="14.5">
      <c r="K78" s="310" t="s">
        <v>1818</v>
      </c>
      <c r="L78" s="310" t="s">
        <v>965</v>
      </c>
      <c r="M78" s="310">
        <f t="shared" si="22"/>
        <v>5</v>
      </c>
    </row>
    <row r="79" spans="11:13" ht="14.5">
      <c r="K79" s="310" t="s">
        <v>1888</v>
      </c>
      <c r="L79" s="310" t="s">
        <v>965</v>
      </c>
      <c r="M79" s="310">
        <f t="shared" si="22"/>
        <v>0</v>
      </c>
    </row>
    <row r="80" spans="11:26" ht="14.5">
      <c r="K80" s="310" t="s">
        <v>1805</v>
      </c>
      <c r="L80" s="310" t="s">
        <v>965</v>
      </c>
      <c r="M80" s="310">
        <f t="shared" si="22"/>
        <v>0</v>
      </c>
      <c r="P80" s="498"/>
      <c r="Q80" s="498"/>
      <c r="R80" s="498"/>
      <c r="S80" s="498"/>
      <c r="T80" s="498"/>
      <c r="U80" s="498"/>
      <c r="V80" s="498"/>
      <c r="W80" s="498"/>
      <c r="X80" s="498"/>
      <c r="Y80" s="498"/>
      <c r="Z80" s="498"/>
    </row>
    <row r="81" spans="11:13" ht="14.5">
      <c r="K81" s="310" t="s">
        <v>1928</v>
      </c>
      <c r="L81" s="310" t="s">
        <v>965</v>
      </c>
      <c r="M81" s="310">
        <f t="shared" si="22"/>
        <v>0</v>
      </c>
    </row>
    <row r="82" spans="11:13" ht="14.5">
      <c r="K82" s="310" t="s">
        <v>1819</v>
      </c>
      <c r="L82" s="310" t="s">
        <v>965</v>
      </c>
      <c r="M82" s="310">
        <f t="shared" si="22"/>
        <v>2</v>
      </c>
    </row>
    <row r="83" spans="11:13" ht="14.5">
      <c r="K83" s="310" t="s">
        <v>1807</v>
      </c>
      <c r="L83" s="310" t="s">
        <v>965</v>
      </c>
      <c r="M83" s="310">
        <f t="shared" si="22"/>
        <v>1</v>
      </c>
    </row>
    <row r="84" spans="11:13" ht="14.5">
      <c r="K84" s="310" t="s">
        <v>1806</v>
      </c>
      <c r="L84" s="310" t="s">
        <v>965</v>
      </c>
      <c r="M84" s="310">
        <f t="shared" si="22"/>
        <v>0</v>
      </c>
    </row>
    <row r="85" spans="9:13" ht="14.5">
      <c r="I85" s="498"/>
      <c r="K85" s="310" t="s">
        <v>1803</v>
      </c>
      <c r="L85" s="310" t="s">
        <v>965</v>
      </c>
      <c r="M85" s="310">
        <f t="shared" si="22"/>
        <v>1</v>
      </c>
    </row>
    <row r="86" spans="11:13" ht="14.5">
      <c r="K86" s="310" t="s">
        <v>1804</v>
      </c>
      <c r="L86" s="310" t="s">
        <v>965</v>
      </c>
      <c r="M86" s="310">
        <f t="shared" si="22"/>
        <v>0</v>
      </c>
    </row>
    <row r="87" spans="11:13" ht="14.5">
      <c r="K87" s="310" t="s">
        <v>1970</v>
      </c>
      <c r="L87" s="310" t="s">
        <v>965</v>
      </c>
      <c r="M87" s="310">
        <f>COUNTIF($I$12:$I$57,K87)+2</f>
        <v>3</v>
      </c>
    </row>
    <row r="88" spans="11:13" ht="14.5">
      <c r="K88" s="310" t="s">
        <v>1817</v>
      </c>
      <c r="L88" s="310" t="s">
        <v>965</v>
      </c>
      <c r="M88" s="310">
        <f t="shared" si="22"/>
        <v>0</v>
      </c>
    </row>
    <row r="89" spans="11:13" ht="17">
      <c r="K89" s="1220" t="s">
        <v>1929</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zoomScale="63" zoomScaleNormal="63" workbookViewId="0" topLeftCell="A1">
      <selection pane="topLeft" activeCell="AC18" sqref="AC18"/>
    </sheetView>
  </sheetViews>
  <sheetFormatPr defaultRowHeight="14.5"/>
  <cols>
    <col min="24" max="24" width="11.1428571428571" bestFit="1" customWidth="1"/>
    <col min="25" max="25" width="12.4285714285714" bestFit="1" customWidth="1"/>
    <col min="26" max="26" width="25" bestFit="1" customWidth="1"/>
  </cols>
  <sheetData>
    <row r="1" spans="1:26" ht="18.5">
      <c r="A1" s="1389" t="s">
        <v>1850</v>
      </c>
      <c r="B1" s="1389"/>
      <c r="C1" s="1389"/>
      <c r="D1" s="1389"/>
      <c r="E1" s="1389"/>
      <c r="F1" s="1389"/>
      <c r="G1" s="1389"/>
      <c r="H1" s="1389"/>
      <c r="I1" s="1389"/>
      <c r="J1" s="1389"/>
      <c r="K1" s="1389"/>
      <c r="L1" s="1389"/>
      <c r="M1" s="1389"/>
      <c r="N1" s="1389"/>
      <c r="O1" s="1389"/>
      <c r="P1" s="1389"/>
      <c r="Q1" s="1389"/>
      <c r="R1" s="1389"/>
      <c r="S1" s="1389"/>
      <c r="T1" s="1389"/>
      <c r="U1" s="1389"/>
      <c r="V1" s="1389"/>
      <c r="W1" s="1389"/>
      <c r="X1" s="1389"/>
      <c r="Y1" s="1389"/>
      <c r="Z1" s="1389"/>
    </row>
    <row r="2" spans="1:26" ht="18.5">
      <c r="A2" s="1349" t="s">
        <v>1851</v>
      </c>
      <c r="B2" s="1349"/>
      <c r="C2" s="1349"/>
      <c r="D2" s="1349"/>
      <c r="E2" s="1349"/>
      <c r="F2" s="1349"/>
      <c r="G2" s="1349"/>
      <c r="H2" s="1349"/>
      <c r="I2" s="1349"/>
      <c r="J2" s="1349"/>
      <c r="K2" s="1349"/>
      <c r="L2" s="1349"/>
      <c r="M2" s="1349"/>
      <c r="N2" s="1349"/>
      <c r="O2" s="1349"/>
      <c r="P2" s="1349"/>
      <c r="Q2" s="1349"/>
      <c r="R2" s="1349"/>
      <c r="S2" s="1349"/>
      <c r="T2" s="1349"/>
      <c r="U2" s="1349"/>
      <c r="V2" s="1349"/>
      <c r="W2" s="1349"/>
      <c r="X2" s="1349"/>
      <c r="Y2" s="1349"/>
      <c r="Z2" s="1349"/>
    </row>
    <row r="3" spans="1:26" ht="18.5">
      <c r="A3" s="1390" t="s">
        <v>49</v>
      </c>
      <c r="B3" s="1390"/>
      <c r="C3" s="1390"/>
      <c r="D3" s="1390"/>
      <c r="E3" s="1390"/>
      <c r="F3" s="1390"/>
      <c r="G3" s="1390"/>
      <c r="H3" s="1390"/>
      <c r="I3" s="1390"/>
      <c r="J3" s="1390"/>
      <c r="K3" s="1390"/>
      <c r="L3" s="1390"/>
      <c r="M3" s="1390"/>
      <c r="N3" s="1390"/>
      <c r="O3" s="1390"/>
      <c r="P3" s="1390"/>
      <c r="Q3" s="1390"/>
      <c r="R3" s="1390"/>
      <c r="S3" s="1390"/>
      <c r="T3" s="1390"/>
      <c r="U3" s="1390"/>
      <c r="V3" s="1390"/>
      <c r="W3" s="1390"/>
      <c r="X3" s="1390"/>
      <c r="Y3" s="1390"/>
      <c r="Z3" s="1390"/>
    </row>
    <row r="4" spans="1:26" ht="18.5">
      <c r="A4" s="1351" t="s">
        <v>1852</v>
      </c>
      <c r="B4" s="1351"/>
      <c r="C4" s="1351"/>
      <c r="D4" s="1351"/>
      <c r="E4" s="1351"/>
      <c r="F4" s="1351"/>
      <c r="G4" s="1351"/>
      <c r="H4" s="1351"/>
      <c r="I4" s="1351"/>
      <c r="J4" s="1351"/>
      <c r="K4" s="1351"/>
      <c r="L4" s="1351"/>
      <c r="M4" s="1351"/>
      <c r="N4" s="1351"/>
      <c r="O4" s="1351"/>
      <c r="P4" s="1351"/>
      <c r="Q4" s="1351"/>
      <c r="R4" s="1351"/>
      <c r="S4" s="1351"/>
      <c r="T4" s="1351"/>
      <c r="U4" s="1351"/>
      <c r="V4" s="1351"/>
      <c r="W4" s="1351"/>
      <c r="X4" s="1351"/>
      <c r="Y4" s="1351"/>
      <c r="Z4" s="1351"/>
    </row>
    <row r="5" spans="1:26" ht="18.5">
      <c r="A5" s="1349" t="s">
        <v>1853</v>
      </c>
      <c r="B5" s="1349"/>
      <c r="C5" s="1349"/>
      <c r="D5" s="1349"/>
      <c r="E5" s="1349"/>
      <c r="F5" s="1349"/>
      <c r="G5" s="1349"/>
      <c r="H5" s="1349"/>
      <c r="I5" s="1349"/>
      <c r="J5" s="1349"/>
      <c r="K5" s="1349"/>
      <c r="L5" s="1349"/>
      <c r="M5" s="1349"/>
      <c r="N5" s="1349"/>
      <c r="O5" s="1349"/>
      <c r="P5" s="1349"/>
      <c r="Q5" s="1349"/>
      <c r="R5" s="1349"/>
      <c r="S5" s="1349"/>
      <c r="T5" s="1349"/>
      <c r="U5" s="1349"/>
      <c r="V5" s="1349"/>
      <c r="W5" s="1349"/>
      <c r="X5" s="1349"/>
      <c r="Y5" s="1349"/>
      <c r="Z5" s="1349"/>
    </row>
    <row r="6" spans="1:26" ht="21">
      <c r="A6" s="1384" t="s">
        <v>1854</v>
      </c>
      <c r="B6" s="1385"/>
      <c r="C6" s="1385"/>
      <c r="D6" s="1385"/>
      <c r="E6" s="1385"/>
      <c r="F6" s="1386"/>
      <c r="G6" s="1387" t="s">
        <v>1855</v>
      </c>
      <c r="H6" s="1388"/>
      <c r="I6" s="1388"/>
      <c r="J6" s="1388"/>
      <c r="K6" s="1388"/>
      <c r="L6" s="1388"/>
      <c r="M6" s="1388"/>
      <c r="N6" s="1388"/>
      <c r="O6" s="1388"/>
      <c r="P6" s="1388"/>
      <c r="Q6" s="1388"/>
      <c r="R6" s="1388"/>
      <c r="S6" s="1388"/>
      <c r="T6" s="1388"/>
      <c r="U6" s="1388"/>
      <c r="V6" s="1388"/>
      <c r="W6" s="1388"/>
      <c r="X6" s="1388"/>
      <c r="Y6" s="1388"/>
      <c r="Z6" s="1388"/>
    </row>
    <row r="7" spans="1:26" ht="14.5">
      <c r="A7" s="1391" t="s">
        <v>838</v>
      </c>
      <c r="B7" s="1393" t="s">
        <v>839</v>
      </c>
      <c r="C7" s="1395" t="s">
        <v>75</v>
      </c>
      <c r="D7" s="1393" t="s">
        <v>1856</v>
      </c>
      <c r="E7" s="1397" t="s">
        <v>1857</v>
      </c>
      <c r="F7" s="1395" t="s">
        <v>1858</v>
      </c>
      <c r="G7" s="1356" t="s">
        <v>1859</v>
      </c>
      <c r="H7" s="1401" t="s">
        <v>1860</v>
      </c>
      <c r="I7" s="1356" t="s">
        <v>1861</v>
      </c>
      <c r="J7" s="1356" t="s">
        <v>1862</v>
      </c>
      <c r="K7" s="1356" t="s">
        <v>1863</v>
      </c>
      <c r="L7" s="1356" t="s">
        <v>52</v>
      </c>
      <c r="M7" s="1356" t="s">
        <v>1864</v>
      </c>
      <c r="N7" s="1356" t="s">
        <v>1865</v>
      </c>
      <c r="O7" s="1356" t="s">
        <v>1866</v>
      </c>
      <c r="P7" s="1359" t="s">
        <v>1867</v>
      </c>
      <c r="Q7" s="1356" t="s">
        <v>1868</v>
      </c>
      <c r="R7" s="1356" t="s">
        <v>1869</v>
      </c>
      <c r="S7" s="1356"/>
      <c r="T7" s="1356"/>
      <c r="U7" s="1356" t="s">
        <v>1870</v>
      </c>
      <c r="V7" s="1356"/>
      <c r="W7" s="1356"/>
      <c r="X7" s="1357" t="s">
        <v>1871</v>
      </c>
      <c r="Y7" s="1357"/>
      <c r="Z7" s="1358" t="s">
        <v>1872</v>
      </c>
    </row>
    <row r="8" spans="1:26" ht="26">
      <c r="A8" s="1392"/>
      <c r="B8" s="1394"/>
      <c r="C8" s="1396"/>
      <c r="D8" s="1394"/>
      <c r="E8" s="1398"/>
      <c r="F8" s="1396"/>
      <c r="G8" s="1401"/>
      <c r="H8" s="1402"/>
      <c r="I8" s="1401"/>
      <c r="J8" s="1401"/>
      <c r="K8" s="1401"/>
      <c r="L8" s="1401"/>
      <c r="M8" s="1401"/>
      <c r="N8" s="1401"/>
      <c r="O8" s="1401"/>
      <c r="P8" s="1404"/>
      <c r="Q8" s="1401"/>
      <c r="R8" s="1206" t="s">
        <v>851</v>
      </c>
      <c r="S8" s="1206" t="s">
        <v>852</v>
      </c>
      <c r="T8" s="1206" t="s">
        <v>444</v>
      </c>
      <c r="U8" s="1206" t="s">
        <v>851</v>
      </c>
      <c r="V8" s="1206" t="s">
        <v>852</v>
      </c>
      <c r="W8" s="1206" t="s">
        <v>444</v>
      </c>
      <c r="X8" s="1208" t="s">
        <v>1873</v>
      </c>
      <c r="Y8" s="1209" t="s">
        <v>1874</v>
      </c>
      <c r="Z8" s="1403"/>
    </row>
    <row r="9" spans="1:26" ht="26">
      <c r="A9" s="521">
        <v>1</v>
      </c>
      <c r="B9" s="318" t="s">
        <v>1799</v>
      </c>
      <c r="C9" s="318" t="s">
        <v>149</v>
      </c>
      <c r="D9" s="521" t="s">
        <v>1875</v>
      </c>
      <c r="E9" s="1210"/>
      <c r="F9" s="1399">
        <f>E10</f>
        <v>200.23</v>
      </c>
      <c r="G9" s="521">
        <v>1</v>
      </c>
      <c r="H9" s="318" t="s">
        <v>1799</v>
      </c>
      <c r="I9" s="318" t="s">
        <v>149</v>
      </c>
      <c r="J9" s="521">
        <v>74.86</v>
      </c>
      <c r="K9" s="1210"/>
      <c r="L9" s="1355">
        <f>K10</f>
        <v>200.23</v>
      </c>
      <c r="M9" s="1210">
        <v>0</v>
      </c>
      <c r="N9" s="1210">
        <v>249.33</v>
      </c>
      <c r="O9" s="521" t="s">
        <v>1875</v>
      </c>
      <c r="P9" s="1210">
        <v>200.23</v>
      </c>
      <c r="Q9" s="1212">
        <v>100.115</v>
      </c>
      <c r="R9" s="521">
        <v>0</v>
      </c>
      <c r="S9" s="521">
        <v>137</v>
      </c>
      <c r="T9" s="521">
        <v>137</v>
      </c>
      <c r="U9" s="521">
        <v>0</v>
      </c>
      <c r="V9" s="521">
        <v>115</v>
      </c>
      <c r="W9" s="521">
        <v>115</v>
      </c>
      <c r="X9" s="776">
        <v>726986.39</v>
      </c>
      <c r="Y9" s="776">
        <v>2910572.52</v>
      </c>
      <c r="Z9" s="1213" t="s">
        <v>1876</v>
      </c>
    </row>
    <row r="10" spans="1:26" ht="14.5">
      <c r="A10" s="521"/>
      <c r="B10" s="318"/>
      <c r="C10" s="318"/>
      <c r="D10" s="521"/>
      <c r="E10" s="1210">
        <v>200.23</v>
      </c>
      <c r="F10" s="1400"/>
      <c r="G10" s="521"/>
      <c r="H10" s="318"/>
      <c r="I10" s="318"/>
      <c r="J10" s="521"/>
      <c r="K10" s="1210">
        <v>200.23</v>
      </c>
      <c r="L10" s="1355"/>
      <c r="M10" s="521"/>
      <c r="N10" s="1210"/>
      <c r="O10" s="521"/>
      <c r="P10" s="1210"/>
      <c r="Q10" s="1212"/>
      <c r="R10" s="521"/>
      <c r="S10" s="521"/>
      <c r="T10" s="521"/>
      <c r="U10" s="521"/>
      <c r="V10" s="521"/>
      <c r="W10" s="521"/>
      <c r="X10" s="776"/>
      <c r="Y10" s="776"/>
      <c r="Z10" s="1214"/>
    </row>
    <row r="11" spans="1:26" ht="26">
      <c r="A11" s="521">
        <v>2</v>
      </c>
      <c r="B11" s="318" t="s">
        <v>1877</v>
      </c>
      <c r="C11" s="318" t="s">
        <v>1802</v>
      </c>
      <c r="D11" s="521" t="s">
        <v>1878</v>
      </c>
      <c r="E11" s="1210"/>
      <c r="F11" s="1399">
        <f>E12</f>
        <v>131.759</v>
      </c>
      <c r="G11" s="521">
        <v>2</v>
      </c>
      <c r="H11" s="318" t="s">
        <v>1877</v>
      </c>
      <c r="I11" s="318" t="s">
        <v>1802</v>
      </c>
      <c r="J11" s="521">
        <v>70.75</v>
      </c>
      <c r="K11" s="1210"/>
      <c r="L11" s="1355">
        <f>K12</f>
        <v>131.759</v>
      </c>
      <c r="M11" s="1210">
        <f>M9+K10</f>
        <v>200.23</v>
      </c>
      <c r="N11" s="1210">
        <v>249.33</v>
      </c>
      <c r="O11" s="521" t="s">
        <v>1878</v>
      </c>
      <c r="P11" s="1210">
        <v>331.989</v>
      </c>
      <c r="Q11" s="1212">
        <v>165.9945</v>
      </c>
      <c r="R11" s="521">
        <v>63</v>
      </c>
      <c r="S11" s="521">
        <v>68</v>
      </c>
      <c r="T11" s="521">
        <v>132</v>
      </c>
      <c r="U11" s="521">
        <v>85</v>
      </c>
      <c r="V11" s="521">
        <v>67</v>
      </c>
      <c r="W11" s="521">
        <v>152</v>
      </c>
      <c r="X11" s="776">
        <v>727186.10</v>
      </c>
      <c r="Y11" s="776">
        <v>2910558.10</v>
      </c>
      <c r="Z11" s="1213" t="s">
        <v>1879</v>
      </c>
    </row>
    <row r="12" spans="1:26" ht="14.5">
      <c r="A12" s="521"/>
      <c r="B12" s="318"/>
      <c r="C12" s="318"/>
      <c r="D12" s="521"/>
      <c r="E12" s="1210">
        <v>131.759</v>
      </c>
      <c r="F12" s="1400"/>
      <c r="G12" s="521"/>
      <c r="H12" s="318"/>
      <c r="I12" s="318"/>
      <c r="J12" s="521"/>
      <c r="K12" s="1210">
        <v>131.759</v>
      </c>
      <c r="L12" s="1355"/>
      <c r="M12" s="521"/>
      <c r="N12" s="1210"/>
      <c r="O12" s="521"/>
      <c r="P12" s="1210"/>
      <c r="Q12" s="1212"/>
      <c r="R12" s="521"/>
      <c r="S12" s="521"/>
      <c r="T12" s="521"/>
      <c r="U12" s="521"/>
      <c r="V12" s="521"/>
      <c r="W12" s="521"/>
      <c r="X12" s="776"/>
      <c r="Y12" s="776"/>
      <c r="Z12" s="1213"/>
    </row>
    <row r="13" spans="1:26" ht="39">
      <c r="A13" s="521">
        <v>3</v>
      </c>
      <c r="B13" s="318" t="s">
        <v>1880</v>
      </c>
      <c r="C13" s="318" t="s">
        <v>1844</v>
      </c>
      <c r="D13" s="521" t="s">
        <v>1881</v>
      </c>
      <c r="E13" s="1210"/>
      <c r="F13" s="1399">
        <f>E14</f>
        <v>163.285</v>
      </c>
      <c r="G13" s="521">
        <v>3</v>
      </c>
      <c r="H13" s="318" t="s">
        <v>1880</v>
      </c>
      <c r="I13" s="318" t="s">
        <v>1802</v>
      </c>
      <c r="J13" s="521">
        <v>70.75</v>
      </c>
      <c r="K13" s="1210"/>
      <c r="L13" s="1355">
        <f>K14</f>
        <v>357.494</v>
      </c>
      <c r="M13" s="1210">
        <f>M11+K12</f>
        <v>331.989</v>
      </c>
      <c r="N13" s="1210">
        <v>249.22</v>
      </c>
      <c r="O13" s="521" t="s">
        <v>1882</v>
      </c>
      <c r="P13" s="1210">
        <v>489.25300000000004</v>
      </c>
      <c r="Q13" s="1212">
        <v>244.62650000000002</v>
      </c>
      <c r="R13" s="521">
        <v>63</v>
      </c>
      <c r="S13" s="521">
        <v>183</v>
      </c>
      <c r="T13" s="521">
        <v>246</v>
      </c>
      <c r="U13" s="521">
        <v>65</v>
      </c>
      <c r="V13" s="521">
        <v>182</v>
      </c>
      <c r="W13" s="521">
        <v>247</v>
      </c>
      <c r="X13" s="776">
        <v>727300.93</v>
      </c>
      <c r="Y13" s="776">
        <v>2910493.49</v>
      </c>
      <c r="Z13" s="1215"/>
    </row>
    <row r="14" spans="1:26" ht="14.5">
      <c r="A14" s="521"/>
      <c r="B14" s="318"/>
      <c r="C14" s="318"/>
      <c r="D14" s="521"/>
      <c r="E14" s="1210">
        <v>163.285</v>
      </c>
      <c r="F14" s="1400"/>
      <c r="G14" s="521"/>
      <c r="H14" s="318"/>
      <c r="I14" s="318"/>
      <c r="J14" s="521"/>
      <c r="K14" s="1210">
        <v>357.494</v>
      </c>
      <c r="L14" s="1355"/>
      <c r="M14" s="521"/>
      <c r="N14" s="1210"/>
      <c r="O14" s="521"/>
      <c r="P14" s="1210"/>
      <c r="Q14" s="1212"/>
      <c r="R14" s="521"/>
      <c r="S14" s="521"/>
      <c r="T14" s="521"/>
      <c r="U14" s="521"/>
      <c r="V14" s="521"/>
      <c r="W14" s="521"/>
      <c r="X14" s="776"/>
      <c r="Y14" s="776"/>
      <c r="Z14" s="1214"/>
    </row>
    <row r="15" spans="1:26" ht="14.5">
      <c r="A15" s="521">
        <v>4</v>
      </c>
      <c r="B15" s="318" t="s">
        <v>1883</v>
      </c>
      <c r="C15" s="318" t="s">
        <v>1803</v>
      </c>
      <c r="D15" s="521" t="s">
        <v>1884</v>
      </c>
      <c r="E15" s="1210"/>
      <c r="F15" s="1399">
        <f>SUM(E16:E18)</f>
        <v>653.104</v>
      </c>
      <c r="G15" s="521">
        <v>4</v>
      </c>
      <c r="H15" s="318" t="s">
        <v>1800</v>
      </c>
      <c r="I15" s="318" t="s">
        <v>1803</v>
      </c>
      <c r="J15" s="521">
        <v>70.75</v>
      </c>
      <c r="K15" s="1210"/>
      <c r="L15" s="1355">
        <f>SUM(K16:K18)</f>
        <v>741.191</v>
      </c>
      <c r="M15" s="1210">
        <f>M13+K14</f>
        <v>689.483</v>
      </c>
      <c r="N15" s="1210">
        <v>248.585</v>
      </c>
      <c r="O15" s="521" t="s">
        <v>1885</v>
      </c>
      <c r="P15" s="1210">
        <v>701.156</v>
      </c>
      <c r="Q15" s="1212">
        <v>350.578</v>
      </c>
      <c r="R15" s="521">
        <v>175</v>
      </c>
      <c r="S15" s="521">
        <v>179</v>
      </c>
      <c r="T15" s="521">
        <v>354</v>
      </c>
      <c r="U15" s="521">
        <v>177</v>
      </c>
      <c r="V15" s="521">
        <v>177</v>
      </c>
      <c r="W15" s="521">
        <v>354</v>
      </c>
      <c r="X15" s="776">
        <v>727508.70</v>
      </c>
      <c r="Y15" s="776">
        <v>2910202.571</v>
      </c>
      <c r="Z15" s="1214"/>
    </row>
    <row r="16" spans="1:26" ht="14.5">
      <c r="A16" s="521"/>
      <c r="B16" s="318"/>
      <c r="C16" s="318"/>
      <c r="D16" s="521"/>
      <c r="E16" s="1210">
        <v>325.001</v>
      </c>
      <c r="F16" s="1405"/>
      <c r="G16" s="521"/>
      <c r="H16" s="318"/>
      <c r="I16" s="318"/>
      <c r="J16" s="521"/>
      <c r="K16" s="1210">
        <v>343.662</v>
      </c>
      <c r="L16" s="1355"/>
      <c r="M16" s="521"/>
      <c r="N16" s="1210"/>
      <c r="O16" s="521"/>
      <c r="P16" s="1210"/>
      <c r="Q16" s="1212"/>
      <c r="R16" s="521"/>
      <c r="S16" s="521"/>
      <c r="T16" s="521"/>
      <c r="U16" s="521"/>
      <c r="V16" s="521"/>
      <c r="W16" s="521"/>
      <c r="X16" s="776"/>
      <c r="Y16" s="776"/>
      <c r="Z16" s="1214"/>
    </row>
    <row r="17" spans="1:26" ht="14.5">
      <c r="A17" s="521">
        <v>5</v>
      </c>
      <c r="B17" s="318" t="s">
        <v>486</v>
      </c>
      <c r="C17" s="318" t="s">
        <v>1818</v>
      </c>
      <c r="D17" s="521" t="s">
        <v>1875</v>
      </c>
      <c r="E17" s="1210"/>
      <c r="F17" s="1405"/>
      <c r="G17" s="521">
        <v>5</v>
      </c>
      <c r="H17" s="318" t="s">
        <v>76</v>
      </c>
      <c r="I17" s="318" t="s">
        <v>1802</v>
      </c>
      <c r="J17" s="521">
        <v>70.75</v>
      </c>
      <c r="K17" s="1210"/>
      <c r="L17" s="1355"/>
      <c r="M17" s="1210">
        <f>M15+K16</f>
        <v>1033.145</v>
      </c>
      <c r="N17" s="1210">
        <v>247.512</v>
      </c>
      <c r="O17" s="521" t="s">
        <v>1886</v>
      </c>
      <c r="P17" s="1210">
        <v>741.191</v>
      </c>
      <c r="Q17" s="1212">
        <v>370.5955</v>
      </c>
      <c r="R17" s="521">
        <v>165</v>
      </c>
      <c r="S17" s="521">
        <v>192</v>
      </c>
      <c r="T17" s="521">
        <v>357</v>
      </c>
      <c r="U17" s="521">
        <v>168</v>
      </c>
      <c r="V17" s="521">
        <v>194</v>
      </c>
      <c r="W17" s="521">
        <v>362</v>
      </c>
      <c r="X17" s="776">
        <v>727770.589</v>
      </c>
      <c r="Y17" s="776">
        <v>2909980.045</v>
      </c>
      <c r="Z17" s="1214"/>
    </row>
    <row r="18" spans="1:26" ht="14.5">
      <c r="A18" s="521"/>
      <c r="B18" s="318"/>
      <c r="C18" s="318"/>
      <c r="D18" s="521"/>
      <c r="E18" s="1210">
        <v>328.103</v>
      </c>
      <c r="F18" s="1400"/>
      <c r="G18" s="521"/>
      <c r="H18" s="318"/>
      <c r="I18" s="318"/>
      <c r="J18" s="521"/>
      <c r="K18" s="1210">
        <v>397.529</v>
      </c>
      <c r="L18" s="1355"/>
      <c r="M18" s="521"/>
      <c r="N18" s="1210"/>
      <c r="O18" s="521"/>
      <c r="P18" s="1210"/>
      <c r="Q18" s="1212"/>
      <c r="R18" s="521"/>
      <c r="S18" s="521"/>
      <c r="T18" s="521"/>
      <c r="U18" s="521"/>
      <c r="V18" s="521"/>
      <c r="W18" s="521"/>
      <c r="X18" s="776"/>
      <c r="Y18" s="776"/>
      <c r="Z18" s="1214"/>
    </row>
    <row r="19" spans="1:26" ht="14.5">
      <c r="A19" s="521">
        <v>6</v>
      </c>
      <c r="B19" s="318" t="s">
        <v>1887</v>
      </c>
      <c r="C19" s="318" t="s">
        <v>1888</v>
      </c>
      <c r="D19" s="521" t="s">
        <v>1889</v>
      </c>
      <c r="E19" s="1210"/>
      <c r="F19" s="1399">
        <f>SUM(E20:E26)</f>
        <v>1417.038</v>
      </c>
      <c r="G19" s="521">
        <v>6</v>
      </c>
      <c r="H19" s="318" t="s">
        <v>1834</v>
      </c>
      <c r="I19" s="318" t="s">
        <v>1804</v>
      </c>
      <c r="J19" s="521">
        <v>73.75</v>
      </c>
      <c r="K19" s="1210"/>
      <c r="L19" s="1355">
        <f>SUM(K20:K26)</f>
        <v>1665.271</v>
      </c>
      <c r="M19" s="1210">
        <f>M17+K18</f>
        <v>1430.674</v>
      </c>
      <c r="N19" s="1210">
        <v>246.022</v>
      </c>
      <c r="O19" s="521" t="s">
        <v>1890</v>
      </c>
      <c r="P19" s="1210">
        <v>817.394</v>
      </c>
      <c r="Q19" s="1212">
        <v>408.697</v>
      </c>
      <c r="R19" s="521">
        <v>207</v>
      </c>
      <c r="S19" s="521">
        <v>189</v>
      </c>
      <c r="T19" s="521">
        <v>396</v>
      </c>
      <c r="U19" s="521">
        <v>205</v>
      </c>
      <c r="V19" s="521">
        <v>195</v>
      </c>
      <c r="W19" s="521">
        <v>400</v>
      </c>
      <c r="X19" s="776">
        <v>727756.744</v>
      </c>
      <c r="Y19" s="776">
        <v>2909582.757</v>
      </c>
      <c r="Z19" s="1214"/>
    </row>
    <row r="20" spans="1:26" ht="14.5">
      <c r="A20" s="521"/>
      <c r="B20" s="318"/>
      <c r="C20" s="318"/>
      <c r="D20" s="521"/>
      <c r="E20" s="1210">
        <v>350</v>
      </c>
      <c r="F20" s="1405"/>
      <c r="G20" s="521"/>
      <c r="H20" s="318"/>
      <c r="I20" s="318"/>
      <c r="J20" s="521"/>
      <c r="K20" s="1210">
        <v>419.865</v>
      </c>
      <c r="L20" s="1355"/>
      <c r="M20" s="521"/>
      <c r="N20" s="1210"/>
      <c r="O20" s="521"/>
      <c r="P20" s="1210"/>
      <c r="Q20" s="1212"/>
      <c r="R20" s="521"/>
      <c r="S20" s="521"/>
      <c r="T20" s="521"/>
      <c r="U20" s="521"/>
      <c r="V20" s="521"/>
      <c r="W20" s="521"/>
      <c r="X20" s="776"/>
      <c r="Y20" s="776"/>
      <c r="Z20" s="1214"/>
    </row>
    <row r="21" spans="1:26" ht="14.5">
      <c r="A21" s="521">
        <v>7</v>
      </c>
      <c r="B21" s="318" t="s">
        <v>1891</v>
      </c>
      <c r="C21" s="318" t="s">
        <v>1818</v>
      </c>
      <c r="D21" s="521" t="s">
        <v>1875</v>
      </c>
      <c r="E21" s="1210"/>
      <c r="F21" s="1405"/>
      <c r="G21" s="521">
        <v>7</v>
      </c>
      <c r="H21" s="318" t="s">
        <v>1801</v>
      </c>
      <c r="I21" s="318" t="s">
        <v>1805</v>
      </c>
      <c r="J21" s="521">
        <v>76.75</v>
      </c>
      <c r="K21" s="1210"/>
      <c r="L21" s="1355"/>
      <c r="M21" s="1210">
        <f>M19+K20</f>
        <v>1850.539</v>
      </c>
      <c r="N21" s="1210">
        <v>247.60</v>
      </c>
      <c r="O21" s="521" t="s">
        <v>1875</v>
      </c>
      <c r="P21" s="1210">
        <v>840.538</v>
      </c>
      <c r="Q21" s="1212">
        <v>420.269</v>
      </c>
      <c r="R21" s="521">
        <v>231</v>
      </c>
      <c r="S21" s="521">
        <v>227</v>
      </c>
      <c r="T21" s="521">
        <v>458</v>
      </c>
      <c r="U21" s="521">
        <v>226</v>
      </c>
      <c r="V21" s="521">
        <v>223</v>
      </c>
      <c r="W21" s="521">
        <v>449</v>
      </c>
      <c r="X21" s="776">
        <v>727456.256</v>
      </c>
      <c r="Y21" s="776">
        <v>2909289.51</v>
      </c>
      <c r="Z21" s="1214"/>
    </row>
    <row r="22" spans="1:26" ht="14.5">
      <c r="A22" s="521"/>
      <c r="B22" s="318"/>
      <c r="C22" s="318"/>
      <c r="D22" s="521"/>
      <c r="E22" s="1210">
        <v>355</v>
      </c>
      <c r="F22" s="1405"/>
      <c r="G22" s="521"/>
      <c r="H22" s="318"/>
      <c r="I22" s="318"/>
      <c r="J22" s="521"/>
      <c r="K22" s="1210">
        <v>420.673</v>
      </c>
      <c r="L22" s="1355"/>
      <c r="M22" s="521"/>
      <c r="N22" s="1210"/>
      <c r="O22" s="521"/>
      <c r="P22" s="1210"/>
      <c r="Q22" s="1212"/>
      <c r="R22" s="521"/>
      <c r="S22" s="521"/>
      <c r="T22" s="521"/>
      <c r="U22" s="521"/>
      <c r="V22" s="521"/>
      <c r="W22" s="521"/>
      <c r="X22" s="776"/>
      <c r="Y22" s="776"/>
      <c r="Z22" s="1214" t="s">
        <v>1892</v>
      </c>
    </row>
    <row r="23" spans="1:26" ht="14.5">
      <c r="A23" s="521">
        <v>8</v>
      </c>
      <c r="B23" s="318" t="s">
        <v>1893</v>
      </c>
      <c r="C23" s="318" t="s">
        <v>1894</v>
      </c>
      <c r="D23" s="521" t="s">
        <v>1875</v>
      </c>
      <c r="E23" s="1210"/>
      <c r="F23" s="1405"/>
      <c r="G23" s="521">
        <v>8</v>
      </c>
      <c r="H23" s="318" t="s">
        <v>1833</v>
      </c>
      <c r="I23" s="318" t="s">
        <v>1806</v>
      </c>
      <c r="J23" s="521">
        <v>73.75</v>
      </c>
      <c r="K23" s="1210"/>
      <c r="L23" s="1355"/>
      <c r="M23" s="1210">
        <f>M21+K22</f>
        <v>2271.212</v>
      </c>
      <c r="N23" s="1210">
        <v>247.042</v>
      </c>
      <c r="O23" s="521" t="s">
        <v>1895</v>
      </c>
      <c r="P23" s="1210">
        <v>838.539</v>
      </c>
      <c r="Q23" s="1212">
        <v>419.2695</v>
      </c>
      <c r="R23" s="521">
        <v>195</v>
      </c>
      <c r="S23" s="521">
        <v>227</v>
      </c>
      <c r="T23" s="521">
        <v>422</v>
      </c>
      <c r="U23" s="521">
        <v>199</v>
      </c>
      <c r="V23" s="521">
        <v>223</v>
      </c>
      <c r="W23" s="521">
        <v>422</v>
      </c>
      <c r="X23" s="776">
        <v>727155.19</v>
      </c>
      <c r="Y23" s="776">
        <v>2908995.699</v>
      </c>
      <c r="Z23" s="1214"/>
    </row>
    <row r="24" spans="1:26" ht="14.5">
      <c r="A24" s="521"/>
      <c r="B24" s="318"/>
      <c r="C24" s="318"/>
      <c r="D24" s="521"/>
      <c r="E24" s="1210">
        <v>355</v>
      </c>
      <c r="F24" s="1405"/>
      <c r="G24" s="521"/>
      <c r="H24" s="318"/>
      <c r="I24" s="318"/>
      <c r="J24" s="521"/>
      <c r="K24" s="1210">
        <v>417.866</v>
      </c>
      <c r="L24" s="1355"/>
      <c r="M24" s="521"/>
      <c r="N24" s="1210"/>
      <c r="O24" s="521"/>
      <c r="P24" s="1210"/>
      <c r="Q24" s="1212"/>
      <c r="R24" s="521"/>
      <c r="S24" s="521"/>
      <c r="T24" s="521"/>
      <c r="U24" s="521"/>
      <c r="V24" s="521"/>
      <c r="W24" s="521"/>
      <c r="X24" s="776"/>
      <c r="Y24" s="776"/>
      <c r="Z24" s="1214" t="s">
        <v>1896</v>
      </c>
    </row>
    <row r="25" spans="1:26" ht="14.5">
      <c r="A25" s="521">
        <v>9</v>
      </c>
      <c r="B25" s="318" t="s">
        <v>1897</v>
      </c>
      <c r="C25" s="318" t="s">
        <v>1894</v>
      </c>
      <c r="D25" s="521" t="s">
        <v>1875</v>
      </c>
      <c r="E25" s="1210"/>
      <c r="F25" s="1405"/>
      <c r="G25" s="521">
        <v>9</v>
      </c>
      <c r="H25" s="318" t="s">
        <v>78</v>
      </c>
      <c r="I25" s="318" t="s">
        <v>1803</v>
      </c>
      <c r="J25" s="521">
        <v>70.75</v>
      </c>
      <c r="K25" s="1210"/>
      <c r="L25" s="1355"/>
      <c r="M25" s="1210">
        <f>M23+K24</f>
        <v>2689.078</v>
      </c>
      <c r="N25" s="1210">
        <v>246.108</v>
      </c>
      <c r="O25" s="521" t="s">
        <v>1898</v>
      </c>
      <c r="P25" s="1210">
        <v>824.733</v>
      </c>
      <c r="Q25" s="1212">
        <v>412.3665</v>
      </c>
      <c r="R25" s="521">
        <v>191</v>
      </c>
      <c r="S25" s="521">
        <v>192</v>
      </c>
      <c r="T25" s="521">
        <v>383</v>
      </c>
      <c r="U25" s="521">
        <v>196</v>
      </c>
      <c r="V25" s="521">
        <v>196</v>
      </c>
      <c r="W25" s="521">
        <v>392</v>
      </c>
      <c r="X25" s="776">
        <v>727027.12</v>
      </c>
      <c r="Y25" s="776">
        <v>2908597.943</v>
      </c>
      <c r="Z25" s="1214"/>
    </row>
    <row r="26" spans="1:26" ht="14.5">
      <c r="A26" s="521"/>
      <c r="B26" s="318"/>
      <c r="C26" s="318"/>
      <c r="D26" s="521"/>
      <c r="E26" s="1210">
        <v>357.038</v>
      </c>
      <c r="F26" s="1400"/>
      <c r="G26" s="521"/>
      <c r="H26" s="318"/>
      <c r="I26" s="318"/>
      <c r="J26" s="521"/>
      <c r="K26" s="1210">
        <v>406.867</v>
      </c>
      <c r="L26" s="1355"/>
      <c r="M26" s="521"/>
      <c r="N26" s="1210"/>
      <c r="O26" s="521"/>
      <c r="P26" s="1210"/>
      <c r="Q26" s="1212"/>
      <c r="R26" s="521"/>
      <c r="S26" s="521"/>
      <c r="T26" s="521"/>
      <c r="U26" s="521"/>
      <c r="V26" s="521"/>
      <c r="W26" s="521"/>
      <c r="X26" s="776"/>
      <c r="Y26" s="776"/>
      <c r="Z26" s="1214"/>
    </row>
    <row r="27" spans="1:26" ht="14.5">
      <c r="A27" s="521">
        <v>10</v>
      </c>
      <c r="B27" s="318" t="s">
        <v>1899</v>
      </c>
      <c r="C27" s="318" t="s">
        <v>1819</v>
      </c>
      <c r="D27" s="521" t="s">
        <v>1900</v>
      </c>
      <c r="E27" s="1210"/>
      <c r="F27" s="1399">
        <f>SUM(E28:E42)</f>
        <v>3013.026</v>
      </c>
      <c r="G27" s="521">
        <v>10</v>
      </c>
      <c r="H27" s="318" t="s">
        <v>496</v>
      </c>
      <c r="I27" s="318" t="s">
        <v>149</v>
      </c>
      <c r="J27" s="521">
        <v>74.95</v>
      </c>
      <c r="K27" s="1210"/>
      <c r="L27" s="1355">
        <f>SUM(K28:K42)</f>
        <v>3126.267</v>
      </c>
      <c r="M27" s="1210">
        <f>M25+K26</f>
        <v>3095.945</v>
      </c>
      <c r="N27" s="1210">
        <v>246.161</v>
      </c>
      <c r="O27" s="521" t="s">
        <v>1875</v>
      </c>
      <c r="P27" s="1210">
        <v>821.358</v>
      </c>
      <c r="Q27" s="1212">
        <v>410.679</v>
      </c>
      <c r="R27" s="521">
        <v>216</v>
      </c>
      <c r="S27" s="521">
        <v>194</v>
      </c>
      <c r="T27" s="521">
        <v>410</v>
      </c>
      <c r="U27" s="521">
        <v>213</v>
      </c>
      <c r="V27" s="521">
        <v>199</v>
      </c>
      <c r="W27" s="521">
        <v>412</v>
      </c>
      <c r="X27" s="776">
        <v>726727.49</v>
      </c>
      <c r="Y27" s="776">
        <v>2908322.694</v>
      </c>
      <c r="Z27" s="1214"/>
    </row>
    <row r="28" spans="1:26" ht="14.5">
      <c r="A28" s="521"/>
      <c r="B28" s="318"/>
      <c r="C28" s="318"/>
      <c r="D28" s="521"/>
      <c r="E28" s="1210">
        <v>400</v>
      </c>
      <c r="F28" s="1405"/>
      <c r="G28" s="521"/>
      <c r="H28" s="318"/>
      <c r="I28" s="318"/>
      <c r="J28" s="521"/>
      <c r="K28" s="1210">
        <v>414.491</v>
      </c>
      <c r="L28" s="1355"/>
      <c r="M28" s="521"/>
      <c r="N28" s="1210"/>
      <c r="O28" s="521"/>
      <c r="P28" s="1210"/>
      <c r="Q28" s="1212"/>
      <c r="R28" s="521"/>
      <c r="S28" s="521"/>
      <c r="T28" s="521"/>
      <c r="U28" s="521"/>
      <c r="V28" s="521"/>
      <c r="W28" s="521"/>
      <c r="X28" s="776"/>
      <c r="Y28" s="776"/>
      <c r="Z28" s="1214"/>
    </row>
    <row r="29" spans="1:26" ht="14.5">
      <c r="A29" s="521">
        <v>11</v>
      </c>
      <c r="B29" s="318" t="s">
        <v>1901</v>
      </c>
      <c r="C29" s="318" t="s">
        <v>149</v>
      </c>
      <c r="D29" s="521" t="s">
        <v>1875</v>
      </c>
      <c r="E29" s="1210"/>
      <c r="F29" s="1405"/>
      <c r="G29" s="521">
        <v>11</v>
      </c>
      <c r="H29" s="318" t="s">
        <v>1149</v>
      </c>
      <c r="I29" s="318" t="s">
        <v>149</v>
      </c>
      <c r="J29" s="521">
        <v>74.95</v>
      </c>
      <c r="K29" s="1210"/>
      <c r="L29" s="1355"/>
      <c r="M29" s="1210">
        <f>M27+K28</f>
        <v>3510.436</v>
      </c>
      <c r="N29" s="1210">
        <v>248.85</v>
      </c>
      <c r="O29" s="521" t="s">
        <v>1875</v>
      </c>
      <c r="P29" s="1210">
        <v>824.711</v>
      </c>
      <c r="Q29" s="1212">
        <v>412.3555</v>
      </c>
      <c r="R29" s="521">
        <v>221</v>
      </c>
      <c r="S29" s="521">
        <v>208</v>
      </c>
      <c r="T29" s="521">
        <v>429</v>
      </c>
      <c r="U29" s="521">
        <v>217</v>
      </c>
      <c r="V29" s="521">
        <v>208</v>
      </c>
      <c r="W29" s="521">
        <v>425</v>
      </c>
      <c r="X29" s="776">
        <v>726422.244</v>
      </c>
      <c r="Y29" s="776">
        <v>2908042.287</v>
      </c>
      <c r="Z29" s="1214"/>
    </row>
    <row r="30" spans="1:26" ht="25">
      <c r="A30" s="521"/>
      <c r="B30" s="318"/>
      <c r="C30" s="318"/>
      <c r="D30" s="521"/>
      <c r="E30" s="1210">
        <v>400</v>
      </c>
      <c r="F30" s="1405"/>
      <c r="G30" s="521"/>
      <c r="H30" s="318"/>
      <c r="I30" s="318"/>
      <c r="J30" s="521"/>
      <c r="K30" s="1210">
        <v>410.22</v>
      </c>
      <c r="L30" s="1355"/>
      <c r="M30" s="521"/>
      <c r="N30" s="1210"/>
      <c r="O30" s="521"/>
      <c r="P30" s="1210"/>
      <c r="Q30" s="1212"/>
      <c r="R30" s="521"/>
      <c r="S30" s="521"/>
      <c r="T30" s="521"/>
      <c r="U30" s="521"/>
      <c r="V30" s="521"/>
      <c r="W30" s="521"/>
      <c r="X30" s="776"/>
      <c r="Y30" s="776"/>
      <c r="Z30" s="1214" t="s">
        <v>1902</v>
      </c>
    </row>
    <row r="31" spans="1:26" ht="14.5">
      <c r="A31" s="521">
        <v>12</v>
      </c>
      <c r="B31" s="318" t="s">
        <v>1903</v>
      </c>
      <c r="C31" s="318" t="s">
        <v>146</v>
      </c>
      <c r="D31" s="521" t="s">
        <v>1875</v>
      </c>
      <c r="E31" s="1210"/>
      <c r="F31" s="1405"/>
      <c r="G31" s="521">
        <v>12</v>
      </c>
      <c r="H31" s="318" t="s">
        <v>1150</v>
      </c>
      <c r="I31" s="318" t="s">
        <v>149</v>
      </c>
      <c r="J31" s="521">
        <v>74.95</v>
      </c>
      <c r="K31" s="1210"/>
      <c r="L31" s="1355"/>
      <c r="M31" s="1210">
        <f>M29+K30</f>
        <v>3920.656</v>
      </c>
      <c r="N31" s="1210">
        <v>248.245</v>
      </c>
      <c r="O31" s="521" t="s">
        <v>1875</v>
      </c>
      <c r="P31" s="1210">
        <v>807.302</v>
      </c>
      <c r="Q31" s="1212">
        <v>403.651</v>
      </c>
      <c r="R31" s="521">
        <v>202</v>
      </c>
      <c r="S31" s="521">
        <v>221</v>
      </c>
      <c r="T31" s="521">
        <v>423</v>
      </c>
      <c r="U31" s="521">
        <v>204</v>
      </c>
      <c r="V31" s="521">
        <v>214</v>
      </c>
      <c r="W31" s="521">
        <v>418</v>
      </c>
      <c r="X31" s="776">
        <v>726120.145</v>
      </c>
      <c r="Y31" s="776">
        <v>2907764.769</v>
      </c>
      <c r="Z31" s="1214"/>
    </row>
    <row r="32" spans="1:26" ht="14.5">
      <c r="A32" s="521"/>
      <c r="B32" s="318"/>
      <c r="C32" s="318"/>
      <c r="D32" s="521"/>
      <c r="E32" s="1210">
        <v>350</v>
      </c>
      <c r="F32" s="1405"/>
      <c r="G32" s="521"/>
      <c r="H32" s="318"/>
      <c r="I32" s="318"/>
      <c r="J32" s="521"/>
      <c r="K32" s="1210">
        <v>397.082</v>
      </c>
      <c r="L32" s="1355"/>
      <c r="M32" s="521"/>
      <c r="N32" s="1210"/>
      <c r="O32" s="521"/>
      <c r="P32" s="1210"/>
      <c r="Q32" s="1212"/>
      <c r="R32" s="521"/>
      <c r="S32" s="521"/>
      <c r="T32" s="521"/>
      <c r="U32" s="521"/>
      <c r="V32" s="521"/>
      <c r="W32" s="521"/>
      <c r="X32" s="776"/>
      <c r="Y32" s="776"/>
      <c r="Z32" s="1214" t="s">
        <v>1896</v>
      </c>
    </row>
    <row r="33" spans="1:26" ht="14.5">
      <c r="A33" s="521">
        <v>13</v>
      </c>
      <c r="B33" s="318" t="s">
        <v>1904</v>
      </c>
      <c r="C33" s="318" t="s">
        <v>146</v>
      </c>
      <c r="D33" s="521" t="s">
        <v>1875</v>
      </c>
      <c r="E33" s="1210"/>
      <c r="F33" s="1405"/>
      <c r="G33" s="521">
        <v>13</v>
      </c>
      <c r="H33" s="318" t="s">
        <v>1151</v>
      </c>
      <c r="I33" s="318" t="s">
        <v>146</v>
      </c>
      <c r="J33" s="521">
        <v>71.95</v>
      </c>
      <c r="K33" s="1210"/>
      <c r="L33" s="1355"/>
      <c r="M33" s="1210">
        <f>M31+K32</f>
        <v>4317.738</v>
      </c>
      <c r="N33" s="1210">
        <v>247.061</v>
      </c>
      <c r="O33" s="521" t="s">
        <v>1875</v>
      </c>
      <c r="P33" s="1210">
        <v>784.74</v>
      </c>
      <c r="Q33" s="1212">
        <v>392.37</v>
      </c>
      <c r="R33" s="521">
        <v>177</v>
      </c>
      <c r="S33" s="521">
        <v>188</v>
      </c>
      <c r="T33" s="521">
        <v>365</v>
      </c>
      <c r="U33" s="521">
        <v>184</v>
      </c>
      <c r="V33" s="521">
        <v>190</v>
      </c>
      <c r="W33" s="521">
        <v>374</v>
      </c>
      <c r="X33" s="776">
        <v>725827.72</v>
      </c>
      <c r="Y33" s="776">
        <v>2907496.139</v>
      </c>
      <c r="Z33" s="1214"/>
    </row>
    <row r="34" spans="1:26" ht="14.5">
      <c r="A34" s="521"/>
      <c r="B34" s="318"/>
      <c r="C34" s="318"/>
      <c r="D34" s="521"/>
      <c r="E34" s="1210">
        <v>375</v>
      </c>
      <c r="F34" s="1405"/>
      <c r="G34" s="521"/>
      <c r="H34" s="318"/>
      <c r="I34" s="318"/>
      <c r="J34" s="521"/>
      <c r="K34" s="1210">
        <v>387.658</v>
      </c>
      <c r="L34" s="1355"/>
      <c r="M34" s="521"/>
      <c r="N34" s="1210"/>
      <c r="O34" s="521"/>
      <c r="P34" s="1210"/>
      <c r="Q34" s="1212"/>
      <c r="R34" s="521"/>
      <c r="S34" s="521"/>
      <c r="T34" s="521"/>
      <c r="U34" s="521"/>
      <c r="V34" s="521"/>
      <c r="W34" s="521"/>
      <c r="X34" s="776"/>
      <c r="Y34" s="776"/>
      <c r="Z34" s="1214"/>
    </row>
    <row r="35" spans="1:26" ht="14.5">
      <c r="A35" s="521">
        <v>14</v>
      </c>
      <c r="B35" s="318" t="s">
        <v>1905</v>
      </c>
      <c r="C35" s="318" t="s">
        <v>1894</v>
      </c>
      <c r="D35" s="521" t="s">
        <v>1875</v>
      </c>
      <c r="E35" s="1210"/>
      <c r="F35" s="1405"/>
      <c r="G35" s="521">
        <v>14</v>
      </c>
      <c r="H35" s="318" t="s">
        <v>1152</v>
      </c>
      <c r="I35" s="318" t="s">
        <v>146</v>
      </c>
      <c r="J35" s="521">
        <v>71.95</v>
      </c>
      <c r="K35" s="1210"/>
      <c r="L35" s="1355"/>
      <c r="M35" s="1210">
        <f>M33+K34</f>
        <v>4705.396000000001</v>
      </c>
      <c r="N35" s="1210">
        <v>248.274</v>
      </c>
      <c r="O35" s="521" t="s">
        <v>1875</v>
      </c>
      <c r="P35" s="1210">
        <v>787.54</v>
      </c>
      <c r="Q35" s="1212">
        <v>393.77</v>
      </c>
      <c r="R35" s="521">
        <v>201</v>
      </c>
      <c r="S35" s="521">
        <v>183</v>
      </c>
      <c r="T35" s="521">
        <v>384</v>
      </c>
      <c r="U35" s="521">
        <v>199</v>
      </c>
      <c r="V35" s="521">
        <v>188</v>
      </c>
      <c r="W35" s="521">
        <v>387</v>
      </c>
      <c r="X35" s="776">
        <v>725542.235</v>
      </c>
      <c r="Y35" s="776">
        <v>2907233.885</v>
      </c>
      <c r="Z35" s="1214"/>
    </row>
    <row r="36" spans="1:26" ht="14.5">
      <c r="A36" s="521"/>
      <c r="B36" s="318"/>
      <c r="C36" s="318"/>
      <c r="D36" s="521"/>
      <c r="E36" s="1210">
        <v>385</v>
      </c>
      <c r="F36" s="1405"/>
      <c r="G36" s="521"/>
      <c r="H36" s="318"/>
      <c r="I36" s="318"/>
      <c r="J36" s="521"/>
      <c r="K36" s="1210">
        <v>399.882</v>
      </c>
      <c r="L36" s="1355"/>
      <c r="M36" s="521"/>
      <c r="N36" s="1210"/>
      <c r="O36" s="521"/>
      <c r="P36" s="1210"/>
      <c r="Q36" s="1212"/>
      <c r="R36" s="521"/>
      <c r="S36" s="521"/>
      <c r="T36" s="521"/>
      <c r="U36" s="521"/>
      <c r="V36" s="521"/>
      <c r="W36" s="521"/>
      <c r="X36" s="776"/>
      <c r="Y36" s="776"/>
      <c r="Z36" s="1214"/>
    </row>
    <row r="37" spans="1:26" ht="14.5">
      <c r="A37" s="521">
        <v>15</v>
      </c>
      <c r="B37" s="318" t="s">
        <v>1906</v>
      </c>
      <c r="C37" s="318" t="s">
        <v>146</v>
      </c>
      <c r="D37" s="521" t="s">
        <v>1875</v>
      </c>
      <c r="E37" s="1210"/>
      <c r="F37" s="1405"/>
      <c r="G37" s="521">
        <v>15</v>
      </c>
      <c r="H37" s="318" t="s">
        <v>1659</v>
      </c>
      <c r="I37" s="318" t="s">
        <v>1807</v>
      </c>
      <c r="J37" s="521">
        <v>70.75</v>
      </c>
      <c r="K37" s="1210"/>
      <c r="L37" s="1355"/>
      <c r="M37" s="1210">
        <f>M35+K36</f>
        <v>5105.278</v>
      </c>
      <c r="N37" s="1210">
        <v>250.992</v>
      </c>
      <c r="O37" s="521" t="s">
        <v>1907</v>
      </c>
      <c r="P37" s="1210">
        <v>765.029</v>
      </c>
      <c r="Q37" s="1212">
        <v>382.5145</v>
      </c>
      <c r="R37" s="521">
        <v>217</v>
      </c>
      <c r="S37" s="521">
        <v>172</v>
      </c>
      <c r="T37" s="521">
        <v>389</v>
      </c>
      <c r="U37" s="521">
        <v>213</v>
      </c>
      <c r="V37" s="521">
        <v>176</v>
      </c>
      <c r="W37" s="521">
        <v>389</v>
      </c>
      <c r="X37" s="776">
        <v>725247.749</v>
      </c>
      <c r="Y37" s="776">
        <v>2906963.361</v>
      </c>
      <c r="Z37" s="1214"/>
    </row>
    <row r="38" spans="1:26" ht="14.5">
      <c r="A38" s="521"/>
      <c r="B38" s="318"/>
      <c r="C38" s="318"/>
      <c r="D38" s="521"/>
      <c r="E38" s="1210">
        <v>365</v>
      </c>
      <c r="F38" s="1405"/>
      <c r="G38" s="521"/>
      <c r="H38" s="318"/>
      <c r="I38" s="318"/>
      <c r="J38" s="521"/>
      <c r="K38" s="1210">
        <v>365.147</v>
      </c>
      <c r="L38" s="1355"/>
      <c r="M38" s="521"/>
      <c r="N38" s="1210"/>
      <c r="O38" s="521"/>
      <c r="P38" s="1210"/>
      <c r="Q38" s="1212"/>
      <c r="R38" s="521"/>
      <c r="S38" s="521"/>
      <c r="T38" s="521"/>
      <c r="U38" s="521"/>
      <c r="V38" s="521"/>
      <c r="W38" s="521"/>
      <c r="X38" s="776"/>
      <c r="Y38" s="776"/>
      <c r="Z38" s="1214" t="s">
        <v>454</v>
      </c>
    </row>
    <row r="39" spans="1:26" ht="14.5">
      <c r="A39" s="521">
        <v>16</v>
      </c>
      <c r="B39" s="318" t="s">
        <v>1908</v>
      </c>
      <c r="C39" s="318" t="s">
        <v>146</v>
      </c>
      <c r="D39" s="521" t="s">
        <v>1875</v>
      </c>
      <c r="E39" s="1210"/>
      <c r="F39" s="1405"/>
      <c r="G39" s="521">
        <v>16</v>
      </c>
      <c r="H39" s="318" t="s">
        <v>498</v>
      </c>
      <c r="I39" s="318" t="s">
        <v>146</v>
      </c>
      <c r="J39" s="521">
        <v>71.95</v>
      </c>
      <c r="K39" s="1210"/>
      <c r="L39" s="1355"/>
      <c r="M39" s="1210">
        <f>M37+K38</f>
        <v>5470.425</v>
      </c>
      <c r="N39" s="1210">
        <v>253.37</v>
      </c>
      <c r="O39" s="521" t="s">
        <v>1875</v>
      </c>
      <c r="P39" s="1210">
        <v>752.233</v>
      </c>
      <c r="Q39" s="1212">
        <v>376.1165</v>
      </c>
      <c r="R39" s="521">
        <v>193</v>
      </c>
      <c r="S39" s="521">
        <v>197</v>
      </c>
      <c r="T39" s="521">
        <v>390</v>
      </c>
      <c r="U39" s="521">
        <v>190</v>
      </c>
      <c r="V39" s="521">
        <v>196</v>
      </c>
      <c r="W39" s="521">
        <v>386</v>
      </c>
      <c r="X39" s="776">
        <v>725117.365</v>
      </c>
      <c r="Y39" s="776">
        <v>2906622.286</v>
      </c>
      <c r="Z39" s="1214"/>
    </row>
    <row r="40" spans="1:26" ht="14.5">
      <c r="A40" s="521"/>
      <c r="B40" s="318"/>
      <c r="C40" s="318"/>
      <c r="D40" s="521"/>
      <c r="E40" s="1210">
        <v>380</v>
      </c>
      <c r="F40" s="1405"/>
      <c r="G40" s="521"/>
      <c r="H40" s="318"/>
      <c r="I40" s="318"/>
      <c r="J40" s="521"/>
      <c r="K40" s="1210">
        <v>387.086</v>
      </c>
      <c r="L40" s="1355"/>
      <c r="M40" s="521"/>
      <c r="N40" s="1210"/>
      <c r="O40" s="521"/>
      <c r="P40" s="1210"/>
      <c r="Q40" s="1212"/>
      <c r="R40" s="521"/>
      <c r="S40" s="521"/>
      <c r="T40" s="521"/>
      <c r="U40" s="521"/>
      <c r="V40" s="521"/>
      <c r="W40" s="521"/>
      <c r="X40" s="776"/>
      <c r="Y40" s="776"/>
      <c r="Z40" s="1214" t="s">
        <v>1909</v>
      </c>
    </row>
    <row r="41" spans="1:26" ht="14.5">
      <c r="A41" s="521">
        <v>17</v>
      </c>
      <c r="B41" s="318" t="s">
        <v>1910</v>
      </c>
      <c r="C41" s="318" t="s">
        <v>1894</v>
      </c>
      <c r="D41" s="521" t="s">
        <v>1875</v>
      </c>
      <c r="E41" s="1210"/>
      <c r="F41" s="1405"/>
      <c r="G41" s="521">
        <v>17</v>
      </c>
      <c r="H41" s="318" t="s">
        <v>499</v>
      </c>
      <c r="I41" s="318" t="s">
        <v>146</v>
      </c>
      <c r="J41" s="521">
        <v>71.95</v>
      </c>
      <c r="K41" s="1210"/>
      <c r="L41" s="1355"/>
      <c r="M41" s="1210">
        <f>M39+K40</f>
        <v>5857.511</v>
      </c>
      <c r="N41" s="1210">
        <v>252.872</v>
      </c>
      <c r="O41" s="521" t="s">
        <v>1875</v>
      </c>
      <c r="P41" s="1210">
        <v>751.787</v>
      </c>
      <c r="Q41" s="1212">
        <v>375.8935</v>
      </c>
      <c r="R41" s="521">
        <v>191</v>
      </c>
      <c r="S41" s="521">
        <v>189</v>
      </c>
      <c r="T41" s="521">
        <v>380</v>
      </c>
      <c r="U41" s="521">
        <v>192</v>
      </c>
      <c r="V41" s="521">
        <v>187</v>
      </c>
      <c r="W41" s="521">
        <v>380</v>
      </c>
      <c r="X41" s="776">
        <v>724979.147</v>
      </c>
      <c r="Y41" s="776">
        <v>2906260.718</v>
      </c>
      <c r="Z41" s="1214"/>
    </row>
    <row r="42" spans="1:26" ht="14.5">
      <c r="A42" s="521"/>
      <c r="B42" s="318"/>
      <c r="C42" s="318"/>
      <c r="D42" s="521"/>
      <c r="E42" s="1210">
        <v>358.026</v>
      </c>
      <c r="F42" s="1400"/>
      <c r="G42" s="521"/>
      <c r="H42" s="318"/>
      <c r="I42" s="318"/>
      <c r="J42" s="521"/>
      <c r="K42" s="1210">
        <v>364.701</v>
      </c>
      <c r="L42" s="1355"/>
      <c r="M42" s="521"/>
      <c r="N42" s="1210"/>
      <c r="O42" s="521"/>
      <c r="P42" s="1210"/>
      <c r="Q42" s="1212"/>
      <c r="R42" s="521"/>
      <c r="S42" s="521"/>
      <c r="T42" s="521"/>
      <c r="U42" s="521"/>
      <c r="V42" s="521"/>
      <c r="W42" s="521"/>
      <c r="X42" s="776"/>
      <c r="Y42" s="776"/>
      <c r="Z42" s="1214" t="s">
        <v>454</v>
      </c>
    </row>
    <row r="43" spans="1:26" ht="14.5">
      <c r="A43" s="521">
        <v>18</v>
      </c>
      <c r="B43" s="318" t="s">
        <v>1911</v>
      </c>
      <c r="C43" s="318" t="s">
        <v>1803</v>
      </c>
      <c r="D43" s="521" t="s">
        <v>1912</v>
      </c>
      <c r="E43" s="1210"/>
      <c r="F43" s="1399">
        <f>SUM(E44:E48)</f>
        <v>1171.257</v>
      </c>
      <c r="G43" s="521">
        <v>18</v>
      </c>
      <c r="H43" s="318" t="s">
        <v>1911</v>
      </c>
      <c r="I43" s="318" t="s">
        <v>1803</v>
      </c>
      <c r="J43" s="521">
        <v>70.75</v>
      </c>
      <c r="K43" s="1210"/>
      <c r="L43" s="1355">
        <f>SUM(K44:K48)</f>
        <v>1120.4360000000001</v>
      </c>
      <c r="M43" s="1210">
        <f>M41+K42</f>
        <v>6222.212</v>
      </c>
      <c r="N43" s="1210">
        <v>251.085</v>
      </c>
      <c r="O43" s="521" t="s">
        <v>1913</v>
      </c>
      <c r="P43" s="1210">
        <v>738.281</v>
      </c>
      <c r="Q43" s="1212">
        <v>369.1405</v>
      </c>
      <c r="R43" s="521">
        <v>176</v>
      </c>
      <c r="S43" s="521">
        <v>188</v>
      </c>
      <c r="T43" s="521">
        <v>364</v>
      </c>
      <c r="U43" s="521">
        <v>178</v>
      </c>
      <c r="V43" s="521">
        <v>188</v>
      </c>
      <c r="W43" s="521">
        <v>366</v>
      </c>
      <c r="X43" s="776">
        <v>724848.922</v>
      </c>
      <c r="Y43" s="776">
        <v>2905920.059</v>
      </c>
      <c r="Z43" s="1214"/>
    </row>
    <row r="44" spans="1:26" ht="14.5">
      <c r="A44" s="521"/>
      <c r="B44" s="318"/>
      <c r="C44" s="318"/>
      <c r="D44" s="521"/>
      <c r="E44" s="1210">
        <v>390</v>
      </c>
      <c r="F44" s="1405"/>
      <c r="G44" s="521"/>
      <c r="H44" s="318"/>
      <c r="I44" s="318"/>
      <c r="J44" s="521"/>
      <c r="K44" s="1210">
        <v>373.58</v>
      </c>
      <c r="L44" s="1355"/>
      <c r="M44" s="521"/>
      <c r="N44" s="1210"/>
      <c r="O44" s="521"/>
      <c r="P44" s="1210"/>
      <c r="Q44" s="1212"/>
      <c r="R44" s="521"/>
      <c r="S44" s="521"/>
      <c r="T44" s="521"/>
      <c r="U44" s="521"/>
      <c r="V44" s="521"/>
      <c r="W44" s="521"/>
      <c r="X44" s="776"/>
      <c r="Y44" s="776"/>
      <c r="Z44" s="1214" t="s">
        <v>454</v>
      </c>
    </row>
    <row r="45" spans="1:26" ht="14.5">
      <c r="A45" s="521">
        <v>19</v>
      </c>
      <c r="B45" s="318" t="s">
        <v>1914</v>
      </c>
      <c r="C45" s="318" t="s">
        <v>146</v>
      </c>
      <c r="D45" s="521" t="s">
        <v>1875</v>
      </c>
      <c r="E45" s="1210"/>
      <c r="F45" s="1405"/>
      <c r="G45" s="521">
        <v>19</v>
      </c>
      <c r="H45" s="318" t="s">
        <v>1914</v>
      </c>
      <c r="I45" s="318" t="s">
        <v>146</v>
      </c>
      <c r="J45" s="521">
        <v>71.95</v>
      </c>
      <c r="K45" s="1210"/>
      <c r="L45" s="1355"/>
      <c r="M45" s="1210">
        <f>M43+K44</f>
        <v>6595.792</v>
      </c>
      <c r="N45" s="1210">
        <v>251.566</v>
      </c>
      <c r="O45" s="521" t="s">
        <v>1875</v>
      </c>
      <c r="P45" s="1210">
        <v>754.586</v>
      </c>
      <c r="Q45" s="1212">
        <v>377.293</v>
      </c>
      <c r="R45" s="521">
        <v>186</v>
      </c>
      <c r="S45" s="521">
        <v>188</v>
      </c>
      <c r="T45" s="521">
        <v>374</v>
      </c>
      <c r="U45" s="521">
        <v>187</v>
      </c>
      <c r="V45" s="521">
        <v>189</v>
      </c>
      <c r="W45" s="521">
        <v>376</v>
      </c>
      <c r="X45" s="776">
        <v>724536.628</v>
      </c>
      <c r="Y45" s="776">
        <v>2905715.036</v>
      </c>
      <c r="Z45" s="1214"/>
    </row>
    <row r="46" spans="1:26" ht="14.5">
      <c r="A46" s="521"/>
      <c r="B46" s="318"/>
      <c r="C46" s="318"/>
      <c r="D46" s="521"/>
      <c r="E46" s="1210">
        <v>390</v>
      </c>
      <c r="F46" s="1405"/>
      <c r="G46" s="521"/>
      <c r="H46" s="318"/>
      <c r="I46" s="318"/>
      <c r="J46" s="521"/>
      <c r="K46" s="1210">
        <v>381.006</v>
      </c>
      <c r="L46" s="1355"/>
      <c r="M46" s="521"/>
      <c r="N46" s="1210"/>
      <c r="O46" s="521"/>
      <c r="P46" s="1210"/>
      <c r="Q46" s="1212"/>
      <c r="R46" s="521"/>
      <c r="S46" s="521"/>
      <c r="T46" s="521"/>
      <c r="U46" s="521"/>
      <c r="V46" s="521"/>
      <c r="W46" s="521"/>
      <c r="X46" s="776"/>
      <c r="Y46" s="776"/>
      <c r="Z46" s="1214" t="s">
        <v>454</v>
      </c>
    </row>
    <row r="47" spans="1:26" ht="14.5">
      <c r="A47" s="521">
        <v>20</v>
      </c>
      <c r="B47" s="318" t="s">
        <v>1915</v>
      </c>
      <c r="C47" s="318" t="s">
        <v>146</v>
      </c>
      <c r="D47" s="521" t="s">
        <v>1875</v>
      </c>
      <c r="E47" s="1210"/>
      <c r="F47" s="1405"/>
      <c r="G47" s="521">
        <v>20</v>
      </c>
      <c r="H47" s="318" t="s">
        <v>1915</v>
      </c>
      <c r="I47" s="318" t="s">
        <v>146</v>
      </c>
      <c r="J47" s="521">
        <v>71.95</v>
      </c>
      <c r="K47" s="1210"/>
      <c r="L47" s="1355"/>
      <c r="M47" s="1210">
        <f>M45+K46</f>
        <v>6976.798000000001</v>
      </c>
      <c r="N47" s="1210">
        <v>252.108</v>
      </c>
      <c r="O47" s="521" t="s">
        <v>1875</v>
      </c>
      <c r="P47" s="1210">
        <f>K46+K48</f>
        <v>746.856</v>
      </c>
      <c r="Q47" s="1212">
        <f>P47/2</f>
        <v>373.428</v>
      </c>
      <c r="R47" s="521">
        <v>194</v>
      </c>
      <c r="S47" s="521">
        <v>125</v>
      </c>
      <c r="T47" s="521">
        <v>318</v>
      </c>
      <c r="U47" s="521">
        <v>193</v>
      </c>
      <c r="V47" s="521">
        <v>145</v>
      </c>
      <c r="W47" s="521">
        <v>338</v>
      </c>
      <c r="X47" s="776">
        <v>724218.126</v>
      </c>
      <c r="Y47" s="776">
        <v>2905505.938</v>
      </c>
      <c r="Z47" s="1214"/>
    </row>
    <row r="48" spans="1:26" ht="14.5">
      <c r="A48" s="521"/>
      <c r="B48" s="318"/>
      <c r="C48" s="318"/>
      <c r="D48" s="521"/>
      <c r="E48" s="1210">
        <v>391.257</v>
      </c>
      <c r="F48" s="1400"/>
      <c r="G48" s="521"/>
      <c r="H48" s="318"/>
      <c r="I48" s="318"/>
      <c r="J48" s="521"/>
      <c r="K48" s="1210">
        <v>365.85</v>
      </c>
      <c r="L48" s="1355"/>
      <c r="M48" s="521"/>
      <c r="N48" s="1210"/>
      <c r="O48" s="521"/>
      <c r="P48" s="1210"/>
      <c r="Q48" s="1212"/>
      <c r="R48" s="521"/>
      <c r="S48" s="521"/>
      <c r="T48" s="521"/>
      <c r="U48" s="521"/>
      <c r="V48" s="521"/>
      <c r="W48" s="521"/>
      <c r="X48" s="776"/>
      <c r="Y48" s="776"/>
      <c r="Z48" s="1214" t="s">
        <v>454</v>
      </c>
    </row>
    <row r="49" spans="1:26" ht="52">
      <c r="A49" s="521">
        <v>21</v>
      </c>
      <c r="B49" s="318" t="s">
        <v>1916</v>
      </c>
      <c r="C49" s="318" t="s">
        <v>1808</v>
      </c>
      <c r="D49" s="521" t="s">
        <v>1917</v>
      </c>
      <c r="E49" s="1210"/>
      <c r="F49" s="1399">
        <f>E50</f>
        <v>201.71</v>
      </c>
      <c r="G49" s="521">
        <v>21</v>
      </c>
      <c r="H49" s="318" t="s">
        <v>1916</v>
      </c>
      <c r="I49" s="318" t="s">
        <v>1918</v>
      </c>
      <c r="J49" s="521">
        <v>79.75</v>
      </c>
      <c r="K49" s="1210"/>
      <c r="L49" s="1355">
        <f>K50</f>
        <v>214</v>
      </c>
      <c r="M49" s="1210">
        <f>M47+K48</f>
        <v>7342.648000000001</v>
      </c>
      <c r="N49" s="1210">
        <v>252.39</v>
      </c>
      <c r="O49" s="521" t="s">
        <v>1919</v>
      </c>
      <c r="P49" s="1210">
        <f>K50+K48</f>
        <v>579.85</v>
      </c>
      <c r="Q49" s="1212">
        <v>291</v>
      </c>
      <c r="R49" s="521">
        <v>242</v>
      </c>
      <c r="S49" s="521">
        <v>151</v>
      </c>
      <c r="T49" s="521">
        <v>393</v>
      </c>
      <c r="U49" s="521">
        <v>222</v>
      </c>
      <c r="V49" s="521">
        <v>150</v>
      </c>
      <c r="W49" s="521">
        <v>373</v>
      </c>
      <c r="X49" s="776">
        <v>723912.29</v>
      </c>
      <c r="Y49" s="776">
        <v>2905305.161</v>
      </c>
      <c r="Z49" s="1215" t="s">
        <v>1920</v>
      </c>
    </row>
    <row r="50" spans="1:26" ht="14.5">
      <c r="A50" s="521"/>
      <c r="B50" s="318"/>
      <c r="C50" s="318"/>
      <c r="D50" s="521"/>
      <c r="E50" s="1210">
        <v>201.71</v>
      </c>
      <c r="F50" s="1400"/>
      <c r="G50" s="521"/>
      <c r="H50" s="318"/>
      <c r="I50" s="318"/>
      <c r="J50" s="521"/>
      <c r="K50" s="1210">
        <v>214</v>
      </c>
      <c r="L50" s="1355"/>
      <c r="M50" s="1216" t="s">
        <v>1921</v>
      </c>
      <c r="N50" s="521"/>
      <c r="O50" s="521"/>
      <c r="P50" s="1210"/>
      <c r="Q50" s="1210"/>
      <c r="R50" s="1217"/>
      <c r="S50" s="1217"/>
      <c r="T50" s="1217"/>
      <c r="U50" s="1217"/>
      <c r="V50" s="1217"/>
      <c r="W50" s="1217"/>
      <c r="X50" s="1217"/>
      <c r="Y50" s="1217"/>
      <c r="Z50" s="1217"/>
    </row>
    <row r="51" spans="1:26" ht="14.5">
      <c r="A51" s="521">
        <v>22</v>
      </c>
      <c r="B51" s="318" t="s">
        <v>1810</v>
      </c>
      <c r="C51" s="318" t="s">
        <v>1810</v>
      </c>
      <c r="D51" s="521" t="s">
        <v>1875</v>
      </c>
      <c r="E51" s="1210"/>
      <c r="F51" s="1211"/>
      <c r="G51" s="521">
        <v>22</v>
      </c>
      <c r="H51" s="318" t="s">
        <v>1810</v>
      </c>
      <c r="I51" s="318" t="s">
        <v>1810</v>
      </c>
      <c r="J51" s="521">
        <v>46.30</v>
      </c>
      <c r="K51" s="1210"/>
      <c r="L51" s="1211"/>
      <c r="M51" s="1210">
        <f>M49+K50</f>
        <v>7556.648000000001</v>
      </c>
      <c r="N51" s="1210">
        <v>254.05</v>
      </c>
      <c r="O51" s="521" t="s">
        <v>1875</v>
      </c>
      <c r="P51" s="1210">
        <v>214</v>
      </c>
      <c r="Q51" s="1210">
        <v>108</v>
      </c>
      <c r="R51" s="521">
        <v>0</v>
      </c>
      <c r="S51" s="521">
        <v>109</v>
      </c>
      <c r="T51" s="521">
        <v>109</v>
      </c>
      <c r="U51" s="521">
        <v>0</v>
      </c>
      <c r="V51" s="521">
        <v>109</v>
      </c>
      <c r="W51" s="521">
        <v>109</v>
      </c>
      <c r="X51" s="776">
        <v>723745</v>
      </c>
      <c r="Y51" s="776">
        <v>2905438</v>
      </c>
      <c r="Z51" s="1214" t="s">
        <v>1922</v>
      </c>
    </row>
    <row r="52" spans="1:26" ht="14.5">
      <c r="A52" s="521"/>
      <c r="B52" s="318"/>
      <c r="C52" s="318"/>
      <c r="D52" s="521"/>
      <c r="E52" s="1210"/>
      <c r="F52" s="1211"/>
      <c r="G52" s="521"/>
      <c r="H52" s="318"/>
      <c r="I52" s="318"/>
      <c r="J52" s="540" t="s">
        <v>1923</v>
      </c>
      <c r="K52" s="1218">
        <f>SUM(K9:K51)</f>
        <v>7556.648000000001</v>
      </c>
      <c r="L52" s="1211"/>
      <c r="M52" s="1210"/>
      <c r="N52" s="1210"/>
      <c r="O52" s="521"/>
      <c r="P52" s="1210"/>
      <c r="Q52" s="1210"/>
      <c r="R52" s="521"/>
      <c r="S52" s="521"/>
      <c r="T52" s="521"/>
      <c r="U52" s="521"/>
      <c r="V52" s="521"/>
      <c r="W52" s="521"/>
      <c r="X52" s="776"/>
      <c r="Y52" s="776"/>
      <c r="Z52" s="1214"/>
    </row>
    <row r="53" spans="1:26" ht="14.5">
      <c r="A53" s="1360" t="s">
        <v>1924</v>
      </c>
      <c r="B53" s="1360"/>
      <c r="C53" s="1360"/>
      <c r="D53" s="1360"/>
      <c r="E53" s="1360"/>
      <c r="F53" s="1360"/>
      <c r="G53" s="1360"/>
      <c r="H53" s="1360"/>
      <c r="I53" s="1360"/>
      <c r="J53" s="1360"/>
      <c r="K53" s="1360"/>
      <c r="L53" s="1360"/>
      <c r="M53" s="1360"/>
      <c r="N53" s="1360"/>
      <c r="O53" s="1360"/>
      <c r="P53" s="1360"/>
      <c r="Q53" s="1360"/>
      <c r="R53" s="1360"/>
      <c r="S53" s="1360"/>
      <c r="T53" s="1360"/>
      <c r="U53" s="1360"/>
      <c r="V53" s="1360"/>
      <c r="W53" s="1360"/>
      <c r="X53" s="1360"/>
      <c r="Y53" s="1360"/>
      <c r="Z53" s="1360"/>
    </row>
    <row r="54" spans="1:26" ht="21">
      <c r="A54" s="1361" t="s">
        <v>966</v>
      </c>
      <c r="B54" s="1361"/>
      <c r="C54" s="1361"/>
      <c r="D54" s="1361"/>
      <c r="E54" s="1361"/>
      <c r="F54" s="1361"/>
      <c r="G54" s="1361"/>
      <c r="H54" s="1361"/>
      <c r="I54" s="1361"/>
      <c r="J54" s="1361"/>
      <c r="K54" s="1361"/>
      <c r="L54" s="1361"/>
      <c r="M54" s="1361"/>
      <c r="N54" s="1361"/>
      <c r="O54" s="1361"/>
      <c r="P54" s="1361"/>
      <c r="Q54" s="1361"/>
      <c r="R54" s="1361"/>
      <c r="S54" s="1406" t="s">
        <v>967</v>
      </c>
      <c r="T54" s="1406"/>
      <c r="U54" s="1406"/>
      <c r="V54" s="1406"/>
      <c r="W54" s="1406"/>
      <c r="X54" s="1406"/>
      <c r="Y54" s="1406"/>
      <c r="Z54" s="1406"/>
    </row>
    <row r="55" spans="1:26" ht="15.5">
      <c r="A55" s="1407" t="s">
        <v>968</v>
      </c>
      <c r="B55" s="1408"/>
      <c r="C55" s="1408"/>
      <c r="D55" s="1409"/>
      <c r="E55" s="1222" t="s">
        <v>969</v>
      </c>
      <c r="F55" s="1222"/>
      <c r="G55" s="1410" t="s">
        <v>1925</v>
      </c>
      <c r="H55" s="1411"/>
      <c r="I55" s="1412"/>
      <c r="J55" s="1410" t="s">
        <v>970</v>
      </c>
      <c r="K55" s="1411"/>
      <c r="L55" s="1411"/>
      <c r="M55" s="1412"/>
      <c r="N55" s="1413" t="s">
        <v>969</v>
      </c>
      <c r="O55" s="1414"/>
      <c r="P55" s="1414"/>
      <c r="Q55" s="1414"/>
      <c r="R55" s="1415"/>
      <c r="S55" s="1416" t="s">
        <v>969</v>
      </c>
      <c r="T55" s="1416"/>
      <c r="U55" s="1416"/>
      <c r="V55" s="1416"/>
      <c r="W55" s="1416"/>
      <c r="X55" s="1416"/>
      <c r="Y55" s="1417" t="s">
        <v>972</v>
      </c>
      <c r="Z55" s="1417"/>
    </row>
    <row r="56" spans="1:26" ht="14.5">
      <c r="A56" s="1375"/>
      <c r="B56" s="1381"/>
      <c r="C56" s="1381"/>
      <c r="D56" s="1376"/>
      <c r="E56" s="1375"/>
      <c r="F56" s="1376"/>
      <c r="G56" s="1375"/>
      <c r="H56" s="1381"/>
      <c r="I56" s="1376"/>
      <c r="J56" s="1375"/>
      <c r="K56" s="1381"/>
      <c r="L56" s="1381"/>
      <c r="M56" s="1376"/>
      <c r="N56" s="1375"/>
      <c r="O56" s="1381"/>
      <c r="P56" s="1381"/>
      <c r="Q56" s="1381"/>
      <c r="R56" s="1376"/>
      <c r="S56" s="1375"/>
      <c r="T56" s="1381"/>
      <c r="U56" s="1381"/>
      <c r="V56" s="1381"/>
      <c r="W56" s="1381"/>
      <c r="X56" s="1376"/>
      <c r="Y56" s="1375"/>
      <c r="Z56" s="1376"/>
    </row>
    <row r="57" spans="1:26" ht="14.5">
      <c r="A57" s="1377"/>
      <c r="B57" s="1382"/>
      <c r="C57" s="1382"/>
      <c r="D57" s="1378"/>
      <c r="E57" s="1377"/>
      <c r="F57" s="1378"/>
      <c r="G57" s="1377"/>
      <c r="H57" s="1382"/>
      <c r="I57" s="1378"/>
      <c r="J57" s="1377"/>
      <c r="K57" s="1382"/>
      <c r="L57" s="1382"/>
      <c r="M57" s="1378"/>
      <c r="N57" s="1377"/>
      <c r="O57" s="1382"/>
      <c r="P57" s="1382"/>
      <c r="Q57" s="1382"/>
      <c r="R57" s="1378"/>
      <c r="S57" s="1377"/>
      <c r="T57" s="1382"/>
      <c r="U57" s="1382"/>
      <c r="V57" s="1382"/>
      <c r="W57" s="1382"/>
      <c r="X57" s="1378"/>
      <c r="Y57" s="1377"/>
      <c r="Z57" s="1378"/>
    </row>
    <row r="58" spans="1:26" ht="14.5">
      <c r="A58" s="1377"/>
      <c r="B58" s="1382"/>
      <c r="C58" s="1382"/>
      <c r="D58" s="1378"/>
      <c r="E58" s="1377"/>
      <c r="F58" s="1378"/>
      <c r="G58" s="1377"/>
      <c r="H58" s="1382"/>
      <c r="I58" s="1378"/>
      <c r="J58" s="1377"/>
      <c r="K58" s="1382"/>
      <c r="L58" s="1382"/>
      <c r="M58" s="1378"/>
      <c r="N58" s="1377"/>
      <c r="O58" s="1382"/>
      <c r="P58" s="1382"/>
      <c r="Q58" s="1382"/>
      <c r="R58" s="1378"/>
      <c r="S58" s="1377"/>
      <c r="T58" s="1382"/>
      <c r="U58" s="1382"/>
      <c r="V58" s="1382"/>
      <c r="W58" s="1382"/>
      <c r="X58" s="1378"/>
      <c r="Y58" s="1377"/>
      <c r="Z58" s="1378"/>
    </row>
    <row r="59" spans="1:26" ht="14.5">
      <c r="A59" s="1377"/>
      <c r="B59" s="1382"/>
      <c r="C59" s="1382"/>
      <c r="D59" s="1378"/>
      <c r="E59" s="1377"/>
      <c r="F59" s="1378"/>
      <c r="G59" s="1377"/>
      <c r="H59" s="1382"/>
      <c r="I59" s="1378"/>
      <c r="J59" s="1377"/>
      <c r="K59" s="1382"/>
      <c r="L59" s="1382"/>
      <c r="M59" s="1378"/>
      <c r="N59" s="1377"/>
      <c r="O59" s="1382"/>
      <c r="P59" s="1382"/>
      <c r="Q59" s="1382"/>
      <c r="R59" s="1378"/>
      <c r="S59" s="1377"/>
      <c r="T59" s="1382"/>
      <c r="U59" s="1382"/>
      <c r="V59" s="1382"/>
      <c r="W59" s="1382"/>
      <c r="X59" s="1378"/>
      <c r="Y59" s="1377"/>
      <c r="Z59" s="1378"/>
    </row>
    <row r="60" spans="1:26" ht="14.5">
      <c r="A60" s="1377"/>
      <c r="B60" s="1382"/>
      <c r="C60" s="1382"/>
      <c r="D60" s="1378"/>
      <c r="E60" s="1377"/>
      <c r="F60" s="1378"/>
      <c r="G60" s="1377"/>
      <c r="H60" s="1382"/>
      <c r="I60" s="1378"/>
      <c r="J60" s="1377"/>
      <c r="K60" s="1382"/>
      <c r="L60" s="1382"/>
      <c r="M60" s="1378"/>
      <c r="N60" s="1377"/>
      <c r="O60" s="1382"/>
      <c r="P60" s="1382"/>
      <c r="Q60" s="1382"/>
      <c r="R60" s="1378"/>
      <c r="S60" s="1377"/>
      <c r="T60" s="1382"/>
      <c r="U60" s="1382"/>
      <c r="V60" s="1382"/>
      <c r="W60" s="1382"/>
      <c r="X60" s="1378"/>
      <c r="Y60" s="1377"/>
      <c r="Z60" s="1378"/>
    </row>
    <row r="61" spans="1:26" ht="14.5">
      <c r="A61" s="1379"/>
      <c r="B61" s="1383"/>
      <c r="C61" s="1383"/>
      <c r="D61" s="1380"/>
      <c r="E61" s="1379"/>
      <c r="F61" s="1380"/>
      <c r="G61" s="1379"/>
      <c r="H61" s="1383"/>
      <c r="I61" s="1380"/>
      <c r="J61" s="1379"/>
      <c r="K61" s="1383"/>
      <c r="L61" s="1383"/>
      <c r="M61" s="1380"/>
      <c r="N61" s="1379"/>
      <c r="O61" s="1383"/>
      <c r="P61" s="1383"/>
      <c r="Q61" s="1383"/>
      <c r="R61" s="1380"/>
      <c r="S61" s="1379"/>
      <c r="T61" s="1383"/>
      <c r="U61" s="1383"/>
      <c r="V61" s="1383"/>
      <c r="W61" s="1383"/>
      <c r="X61" s="1380"/>
      <c r="Y61" s="1379"/>
      <c r="Z61" s="1380"/>
    </row>
    <row r="64" spans="11:13" ht="17">
      <c r="K64" s="1220" t="s">
        <v>1926</v>
      </c>
      <c r="L64" s="310"/>
      <c r="M64" s="310"/>
    </row>
    <row r="65" spans="11:13" ht="34">
      <c r="K65" s="1221" t="s">
        <v>75</v>
      </c>
      <c r="L65" s="310"/>
      <c r="M65" s="1221" t="s">
        <v>1927</v>
      </c>
    </row>
    <row r="66" spans="11:13" ht="14.5">
      <c r="K66" s="310" t="s">
        <v>146</v>
      </c>
      <c r="L66" s="310" t="s">
        <v>965</v>
      </c>
      <c r="M66" s="310">
        <f>COUNTIF($I$12:$I$57,K66)</f>
        <v>6</v>
      </c>
    </row>
    <row r="67" spans="11:13" ht="14.5">
      <c r="K67" s="310" t="s">
        <v>149</v>
      </c>
      <c r="L67" s="310" t="s">
        <v>965</v>
      </c>
      <c r="M67" s="310">
        <f t="shared" si="0" ref="M67:M80">COUNTIF($I$12:$I$57,K67)</f>
        <v>3</v>
      </c>
    </row>
    <row r="68" spans="11:13" ht="14.5">
      <c r="K68" s="310" t="s">
        <v>205</v>
      </c>
      <c r="L68" s="310" t="s">
        <v>965</v>
      </c>
      <c r="M68" s="310">
        <f t="shared" si="0"/>
        <v>0</v>
      </c>
    </row>
    <row r="69" spans="11:13" ht="14.5">
      <c r="K69" s="310" t="s">
        <v>1894</v>
      </c>
      <c r="L69" s="310" t="s">
        <v>965</v>
      </c>
      <c r="M69" s="310">
        <f t="shared" si="0"/>
        <v>0</v>
      </c>
    </row>
    <row r="70" spans="11:13" ht="14.5">
      <c r="K70" s="310" t="s">
        <v>1818</v>
      </c>
      <c r="L70" s="310" t="s">
        <v>965</v>
      </c>
      <c r="M70" s="310">
        <f t="shared" si="0"/>
        <v>0</v>
      </c>
    </row>
    <row r="71" spans="11:13" ht="14.5">
      <c r="K71" s="310" t="s">
        <v>1888</v>
      </c>
      <c r="L71" s="310" t="s">
        <v>965</v>
      </c>
      <c r="M71" s="310">
        <f t="shared" si="0"/>
        <v>0</v>
      </c>
    </row>
    <row r="72" spans="11:13" ht="14.5">
      <c r="K72" s="310" t="s">
        <v>1805</v>
      </c>
      <c r="L72" s="310" t="s">
        <v>965</v>
      </c>
      <c r="M72" s="310">
        <f t="shared" si="0"/>
        <v>1</v>
      </c>
    </row>
    <row r="73" spans="11:13" ht="14.5">
      <c r="K73" s="310" t="s">
        <v>1928</v>
      </c>
      <c r="L73" s="310" t="s">
        <v>965</v>
      </c>
      <c r="M73" s="310">
        <f t="shared" si="0"/>
        <v>0</v>
      </c>
    </row>
    <row r="74" spans="11:13" ht="14.5">
      <c r="K74" s="310" t="s">
        <v>1819</v>
      </c>
      <c r="L74" s="310" t="s">
        <v>965</v>
      </c>
      <c r="M74" s="310">
        <f t="shared" si="0"/>
        <v>0</v>
      </c>
    </row>
    <row r="75" spans="11:13" ht="14.5">
      <c r="K75" s="310" t="s">
        <v>1807</v>
      </c>
      <c r="L75" s="310" t="s">
        <v>965</v>
      </c>
      <c r="M75" s="310">
        <f t="shared" si="0"/>
        <v>1</v>
      </c>
    </row>
    <row r="76" spans="11:13" ht="14.5">
      <c r="K76" s="310" t="s">
        <v>1806</v>
      </c>
      <c r="L76" s="310" t="s">
        <v>965</v>
      </c>
      <c r="M76" s="310">
        <f t="shared" si="0"/>
        <v>1</v>
      </c>
    </row>
    <row r="77" spans="11:13" ht="14.5">
      <c r="K77" s="310" t="s">
        <v>1803</v>
      </c>
      <c r="L77" s="310" t="s">
        <v>965</v>
      </c>
      <c r="M77" s="310">
        <f t="shared" si="0"/>
        <v>3</v>
      </c>
    </row>
    <row r="78" spans="11:13" ht="14.5">
      <c r="K78" s="310" t="s">
        <v>1804</v>
      </c>
      <c r="L78" s="310" t="s">
        <v>965</v>
      </c>
      <c r="M78" s="310">
        <f t="shared" si="0"/>
        <v>1</v>
      </c>
    </row>
    <row r="79" spans="11:13" ht="14.5">
      <c r="K79" s="310" t="str">
        <f>I11</f>
        <v>DD60+0</v>
      </c>
      <c r="L79" s="310" t="s">
        <v>965</v>
      </c>
      <c r="M79" s="310">
        <f>COUNTIF($I$12:$I$57,K79)+1</f>
        <v>3</v>
      </c>
    </row>
    <row r="80" spans="11:13" ht="14.5">
      <c r="K80" s="310" t="s">
        <v>1918</v>
      </c>
      <c r="L80" s="310" t="s">
        <v>965</v>
      </c>
      <c r="M80" s="310">
        <f t="shared" si="0"/>
        <v>1</v>
      </c>
    </row>
    <row r="81" spans="11:13" ht="17">
      <c r="K81" s="1220" t="s">
        <v>1929</v>
      </c>
      <c r="L81" s="310"/>
      <c r="M81" s="1220">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700-000000000000}">
  <dimension ref="A1:AI32"/>
  <sheetViews>
    <sheetView zoomScale="90" zoomScaleNormal="90" zoomScaleSheetLayoutView="90" workbookViewId="0" topLeftCell="A10">
      <selection pane="topLeft" activeCell="Q29" sqref="Q29"/>
    </sheetView>
  </sheetViews>
  <sheetFormatPr defaultColWidth="9.00428571428571" defaultRowHeight="14.5"/>
  <cols>
    <col min="1" max="1" width="4.14285714285714" style="1028" customWidth="1"/>
    <col min="2" max="2" width="8.42857142857143" style="799" customWidth="1"/>
    <col min="3" max="3" width="1" style="1028" hidden="1" customWidth="1"/>
    <col min="4" max="4" width="7" style="1028" customWidth="1"/>
    <col min="5" max="5" width="15.4285714285714" style="1028" bestFit="1" customWidth="1"/>
    <col min="6" max="7" width="4.57142857142857" style="1028" hidden="1" customWidth="1"/>
    <col min="8" max="8" width="9.42857142857143" style="1028" hidden="1" customWidth="1"/>
    <col min="9" max="9" width="12.8571428571429" style="1028" hidden="1" customWidth="1"/>
    <col min="10" max="10" width="4.57142857142857" style="1028" hidden="1" customWidth="1"/>
    <col min="11" max="11" width="3.14285714285714" style="1028" hidden="1" customWidth="1"/>
    <col min="12" max="12" width="9.85714285714286" style="1028" customWidth="1"/>
    <col min="13" max="13" width="14.8571428571429" style="357" customWidth="1"/>
    <col min="14" max="14" width="12" style="357" customWidth="1"/>
    <col min="15" max="15" width="31.4285714285714" style="1028" bestFit="1" customWidth="1"/>
    <col min="16" max="16" width="15.1428571428571" style="1028" hidden="1" customWidth="1"/>
    <col min="17" max="17" width="34.5714285714286" style="1028" customWidth="1"/>
    <col min="18" max="246" width="30.5714285714286" style="1028" customWidth="1"/>
    <col min="247" max="247" width="6.57142857142857" style="1028" customWidth="1"/>
    <col min="248" max="248" width="7.57142857142857" style="1028" customWidth="1"/>
    <col min="249" max="249" width="4.85714285714286" style="1028" customWidth="1"/>
    <col min="250" max="250" width="11.8571428571429" style="1028" customWidth="1"/>
    <col min="251" max="251" width="9.85714285714286" style="1028" customWidth="1"/>
    <col min="252" max="252" width="3" style="1028" customWidth="1"/>
    <col min="253" max="253" width="7.14285714285714" style="1028" customWidth="1"/>
    <col min="254" max="254" width="22.8571428571429" style="1028" customWidth="1"/>
    <col min="255" max="255" width="7.14285714285714" style="1028" customWidth="1"/>
    <col min="256" max="256" width="9" style="1028" hidden="1" customWidth="1"/>
    <col min="257" max="257" width="8.85714285714286" style="1028" customWidth="1"/>
    <col min="258" max="258" width="9.85714285714286" style="1028" customWidth="1"/>
    <col min="259" max="259" width="10.5714285714286" style="1028" customWidth="1"/>
    <col min="260" max="260" width="12.1428571428571" style="1028" customWidth="1"/>
    <col min="261" max="261" width="11.1428571428571" style="1028" customWidth="1"/>
    <col min="262" max="262" width="6.85714285714286" style="1028" customWidth="1"/>
    <col min="263" max="502" width="30.5714285714286" style="1028" customWidth="1"/>
    <col min="503" max="503" width="6.57142857142857" style="1028" customWidth="1"/>
    <col min="504" max="504" width="7.57142857142857" style="1028" customWidth="1"/>
    <col min="505" max="505" width="4.85714285714286" style="1028" customWidth="1"/>
    <col min="506" max="506" width="11.8571428571429" style="1028" customWidth="1"/>
    <col min="507" max="507" width="9.85714285714286" style="1028" customWidth="1"/>
    <col min="508" max="508" width="3" style="1028" customWidth="1"/>
    <col min="509" max="509" width="7.14285714285714" style="1028" customWidth="1"/>
    <col min="510" max="510" width="22.8571428571429" style="1028" customWidth="1"/>
    <col min="511" max="511" width="7.14285714285714" style="1028" customWidth="1"/>
    <col min="512" max="512" width="9" style="1028" hidden="1" customWidth="1"/>
    <col min="513" max="513" width="8.85714285714286" style="1028" customWidth="1"/>
    <col min="514" max="514" width="9.85714285714286" style="1028" customWidth="1"/>
    <col min="515" max="515" width="10.5714285714286" style="1028" customWidth="1"/>
    <col min="516" max="516" width="12.1428571428571" style="1028" customWidth="1"/>
    <col min="517" max="517" width="11.1428571428571" style="1028" customWidth="1"/>
    <col min="518" max="518" width="6.85714285714286" style="1028" customWidth="1"/>
    <col min="519" max="758" width="30.5714285714286" style="1028" customWidth="1"/>
    <col min="759" max="759" width="6.57142857142857" style="1028" customWidth="1"/>
    <col min="760" max="760" width="7.57142857142857" style="1028" customWidth="1"/>
    <col min="761" max="761" width="4.85714285714286" style="1028" customWidth="1"/>
    <col min="762" max="762" width="11.8571428571429" style="1028" customWidth="1"/>
    <col min="763" max="763" width="9.85714285714286" style="1028" customWidth="1"/>
    <col min="764" max="764" width="3" style="1028" customWidth="1"/>
    <col min="765" max="765" width="7.14285714285714" style="1028" customWidth="1"/>
    <col min="766" max="766" width="22.8571428571429" style="1028" customWidth="1"/>
    <col min="767" max="767" width="7.14285714285714" style="1028" customWidth="1"/>
    <col min="768" max="768" width="9" style="1028" hidden="1" customWidth="1"/>
    <col min="769" max="769" width="8.85714285714286" style="1028" customWidth="1"/>
    <col min="770" max="770" width="9.85714285714286" style="1028" customWidth="1"/>
    <col min="771" max="771" width="10.5714285714286" style="1028" customWidth="1"/>
    <col min="772" max="772" width="12.1428571428571" style="1028" customWidth="1"/>
    <col min="773" max="773" width="11.1428571428571" style="1028" customWidth="1"/>
    <col min="774" max="774" width="6.85714285714286" style="1028" customWidth="1"/>
    <col min="775" max="1014" width="30.5714285714286" style="1028" customWidth="1"/>
    <col min="1015" max="1015" width="6.57142857142857" style="1028" customWidth="1"/>
    <col min="1016" max="1016" width="7.57142857142857" style="1028" customWidth="1"/>
    <col min="1017" max="1017" width="4.85714285714286" style="1028" customWidth="1"/>
    <col min="1018" max="1018" width="11.8571428571429" style="1028" customWidth="1"/>
    <col min="1019" max="1019" width="9.85714285714286" style="1028" customWidth="1"/>
    <col min="1020" max="1020" width="3" style="1028" customWidth="1"/>
    <col min="1021" max="1021" width="7.14285714285714" style="1028" customWidth="1"/>
    <col min="1022" max="1022" width="22.8571428571429" style="1028" customWidth="1"/>
    <col min="1023" max="1023" width="7.14285714285714" style="1028" customWidth="1"/>
    <col min="1024" max="1024" width="9" style="1028" hidden="1" customWidth="1"/>
    <col min="1025" max="1025" width="8.85714285714286" style="1028" customWidth="1"/>
    <col min="1026" max="1026" width="9.85714285714286" style="1028" customWidth="1"/>
    <col min="1027" max="1027" width="10.5714285714286" style="1028" customWidth="1"/>
    <col min="1028" max="1028" width="12.1428571428571" style="1028" customWidth="1"/>
    <col min="1029" max="1029" width="11.1428571428571" style="1028" customWidth="1"/>
    <col min="1030" max="1030" width="6.85714285714286" style="1028" customWidth="1"/>
    <col min="1031" max="1270" width="30.5714285714286" style="1028" customWidth="1"/>
    <col min="1271" max="1271" width="6.57142857142857" style="1028" customWidth="1"/>
    <col min="1272" max="1272" width="7.57142857142857" style="1028" customWidth="1"/>
    <col min="1273" max="1273" width="4.85714285714286" style="1028" customWidth="1"/>
    <col min="1274" max="1274" width="11.8571428571429" style="1028" customWidth="1"/>
    <col min="1275" max="1275" width="9.85714285714286" style="1028" customWidth="1"/>
    <col min="1276" max="1276" width="3" style="1028" customWidth="1"/>
    <col min="1277" max="1277" width="7.14285714285714" style="1028" customWidth="1"/>
    <col min="1278" max="1278" width="22.8571428571429" style="1028" customWidth="1"/>
    <col min="1279" max="1279" width="7.14285714285714" style="1028" customWidth="1"/>
    <col min="1280" max="1280" width="9" style="1028" hidden="1" customWidth="1"/>
    <col min="1281" max="1281" width="8.85714285714286" style="1028" customWidth="1"/>
    <col min="1282" max="1282" width="9.85714285714286" style="1028" customWidth="1"/>
    <col min="1283" max="1283" width="10.5714285714286" style="1028" customWidth="1"/>
    <col min="1284" max="1284" width="12.1428571428571" style="1028" customWidth="1"/>
    <col min="1285" max="1285" width="11.1428571428571" style="1028" customWidth="1"/>
    <col min="1286" max="1286" width="6.85714285714286" style="1028" customWidth="1"/>
    <col min="1287" max="1526" width="30.5714285714286" style="1028" customWidth="1"/>
    <col min="1527" max="1527" width="6.57142857142857" style="1028" customWidth="1"/>
    <col min="1528" max="1528" width="7.57142857142857" style="1028" customWidth="1"/>
    <col min="1529" max="1529" width="4.85714285714286" style="1028" customWidth="1"/>
    <col min="1530" max="1530" width="11.8571428571429" style="1028" customWidth="1"/>
    <col min="1531" max="1531" width="9.85714285714286" style="1028" customWidth="1"/>
    <col min="1532" max="1532" width="3" style="1028" customWidth="1"/>
    <col min="1533" max="1533" width="7.14285714285714" style="1028" customWidth="1"/>
    <col min="1534" max="1534" width="22.8571428571429" style="1028" customWidth="1"/>
    <col min="1535" max="1535" width="7.14285714285714" style="1028" customWidth="1"/>
    <col min="1536" max="1536" width="9" style="1028" hidden="1" customWidth="1"/>
    <col min="1537" max="1537" width="8.85714285714286" style="1028" customWidth="1"/>
    <col min="1538" max="1538" width="9.85714285714286" style="1028" customWidth="1"/>
    <col min="1539" max="1539" width="10.5714285714286" style="1028" customWidth="1"/>
    <col min="1540" max="1540" width="12.1428571428571" style="1028" customWidth="1"/>
    <col min="1541" max="1541" width="11.1428571428571" style="1028" customWidth="1"/>
    <col min="1542" max="1542" width="6.85714285714286" style="1028" customWidth="1"/>
    <col min="1543" max="1782" width="30.5714285714286" style="1028" customWidth="1"/>
    <col min="1783" max="1783" width="6.57142857142857" style="1028" customWidth="1"/>
    <col min="1784" max="1784" width="7.57142857142857" style="1028" customWidth="1"/>
    <col min="1785" max="1785" width="4.85714285714286" style="1028" customWidth="1"/>
    <col min="1786" max="1786" width="11.8571428571429" style="1028" customWidth="1"/>
    <col min="1787" max="1787" width="9.85714285714286" style="1028" customWidth="1"/>
    <col min="1788" max="1788" width="3" style="1028" customWidth="1"/>
    <col min="1789" max="1789" width="7.14285714285714" style="1028" customWidth="1"/>
    <col min="1790" max="1790" width="22.8571428571429" style="1028" customWidth="1"/>
    <col min="1791" max="1791" width="7.14285714285714" style="1028" customWidth="1"/>
    <col min="1792" max="1792" width="9" style="1028" hidden="1" customWidth="1"/>
    <col min="1793" max="1793" width="8.85714285714286" style="1028" customWidth="1"/>
    <col min="1794" max="1794" width="9.85714285714286" style="1028" customWidth="1"/>
    <col min="1795" max="1795" width="10.5714285714286" style="1028" customWidth="1"/>
    <col min="1796" max="1796" width="12.1428571428571" style="1028" customWidth="1"/>
    <col min="1797" max="1797" width="11.1428571428571" style="1028" customWidth="1"/>
    <col min="1798" max="1798" width="6.85714285714286" style="1028" customWidth="1"/>
    <col min="1799" max="2038" width="30.5714285714286" style="1028" customWidth="1"/>
    <col min="2039" max="2039" width="6.57142857142857" style="1028" customWidth="1"/>
    <col min="2040" max="2040" width="7.57142857142857" style="1028" customWidth="1"/>
    <col min="2041" max="2041" width="4.85714285714286" style="1028" customWidth="1"/>
    <col min="2042" max="2042" width="11.8571428571429" style="1028" customWidth="1"/>
    <col min="2043" max="2043" width="9.85714285714286" style="1028" customWidth="1"/>
    <col min="2044" max="2044" width="3" style="1028" customWidth="1"/>
    <col min="2045" max="2045" width="7.14285714285714" style="1028" customWidth="1"/>
    <col min="2046" max="2046" width="22.8571428571429" style="1028" customWidth="1"/>
    <col min="2047" max="2047" width="7.14285714285714" style="1028" customWidth="1"/>
    <col min="2048" max="2048" width="9" style="1028" hidden="1" customWidth="1"/>
    <col min="2049" max="2049" width="8.85714285714286" style="1028" customWidth="1"/>
    <col min="2050" max="2050" width="9.85714285714286" style="1028" customWidth="1"/>
    <col min="2051" max="2051" width="10.5714285714286" style="1028" customWidth="1"/>
    <col min="2052" max="2052" width="12.1428571428571" style="1028" customWidth="1"/>
    <col min="2053" max="2053" width="11.1428571428571" style="1028" customWidth="1"/>
    <col min="2054" max="2054" width="6.85714285714286" style="1028" customWidth="1"/>
    <col min="2055" max="2294" width="30.5714285714286" style="1028" customWidth="1"/>
    <col min="2295" max="2295" width="6.57142857142857" style="1028" customWidth="1"/>
    <col min="2296" max="2296" width="7.57142857142857" style="1028" customWidth="1"/>
    <col min="2297" max="2297" width="4.85714285714286" style="1028" customWidth="1"/>
    <col min="2298" max="2298" width="11.8571428571429" style="1028" customWidth="1"/>
    <col min="2299" max="2299" width="9.85714285714286" style="1028" customWidth="1"/>
    <col min="2300" max="2300" width="3" style="1028" customWidth="1"/>
    <col min="2301" max="2301" width="7.14285714285714" style="1028" customWidth="1"/>
    <col min="2302" max="2302" width="22.8571428571429" style="1028" customWidth="1"/>
    <col min="2303" max="2303" width="7.14285714285714" style="1028" customWidth="1"/>
    <col min="2304" max="2304" width="9" style="1028" hidden="1" customWidth="1"/>
    <col min="2305" max="2305" width="8.85714285714286" style="1028" customWidth="1"/>
    <col min="2306" max="2306" width="9.85714285714286" style="1028" customWidth="1"/>
    <col min="2307" max="2307" width="10.5714285714286" style="1028" customWidth="1"/>
    <col min="2308" max="2308" width="12.1428571428571" style="1028" customWidth="1"/>
    <col min="2309" max="2309" width="11.1428571428571" style="1028" customWidth="1"/>
    <col min="2310" max="2310" width="6.85714285714286" style="1028" customWidth="1"/>
    <col min="2311" max="2550" width="30.5714285714286" style="1028" customWidth="1"/>
    <col min="2551" max="2551" width="6.57142857142857" style="1028" customWidth="1"/>
    <col min="2552" max="2552" width="7.57142857142857" style="1028" customWidth="1"/>
    <col min="2553" max="2553" width="4.85714285714286" style="1028" customWidth="1"/>
    <col min="2554" max="2554" width="11.8571428571429" style="1028" customWidth="1"/>
    <col min="2555" max="2555" width="9.85714285714286" style="1028" customWidth="1"/>
    <col min="2556" max="2556" width="3" style="1028" customWidth="1"/>
    <col min="2557" max="2557" width="7.14285714285714" style="1028" customWidth="1"/>
    <col min="2558" max="2558" width="22.8571428571429" style="1028" customWidth="1"/>
    <col min="2559" max="2559" width="7.14285714285714" style="1028" customWidth="1"/>
    <col min="2560" max="2560" width="9" style="1028" hidden="1" customWidth="1"/>
    <col min="2561" max="2561" width="8.85714285714286" style="1028" customWidth="1"/>
    <col min="2562" max="2562" width="9.85714285714286" style="1028" customWidth="1"/>
    <col min="2563" max="2563" width="10.5714285714286" style="1028" customWidth="1"/>
    <col min="2564" max="2564" width="12.1428571428571" style="1028" customWidth="1"/>
    <col min="2565" max="2565" width="11.1428571428571" style="1028" customWidth="1"/>
    <col min="2566" max="2566" width="6.85714285714286" style="1028" customWidth="1"/>
    <col min="2567" max="2806" width="30.5714285714286" style="1028" customWidth="1"/>
    <col min="2807" max="2807" width="6.57142857142857" style="1028" customWidth="1"/>
    <col min="2808" max="2808" width="7.57142857142857" style="1028" customWidth="1"/>
    <col min="2809" max="2809" width="4.85714285714286" style="1028" customWidth="1"/>
    <col min="2810" max="2810" width="11.8571428571429" style="1028" customWidth="1"/>
    <col min="2811" max="2811" width="9.85714285714286" style="1028" customWidth="1"/>
    <col min="2812" max="2812" width="3" style="1028" customWidth="1"/>
    <col min="2813" max="2813" width="7.14285714285714" style="1028" customWidth="1"/>
    <col min="2814" max="2814" width="22.8571428571429" style="1028" customWidth="1"/>
    <col min="2815" max="2815" width="7.14285714285714" style="1028" customWidth="1"/>
    <col min="2816" max="2816" width="9" style="1028" hidden="1" customWidth="1"/>
    <col min="2817" max="2817" width="8.85714285714286" style="1028" customWidth="1"/>
    <col min="2818" max="2818" width="9.85714285714286" style="1028" customWidth="1"/>
    <col min="2819" max="2819" width="10.5714285714286" style="1028" customWidth="1"/>
    <col min="2820" max="2820" width="12.1428571428571" style="1028" customWidth="1"/>
    <col min="2821" max="2821" width="11.1428571428571" style="1028" customWidth="1"/>
    <col min="2822" max="2822" width="6.85714285714286" style="1028" customWidth="1"/>
    <col min="2823" max="3062" width="30.5714285714286" style="1028" customWidth="1"/>
    <col min="3063" max="3063" width="6.57142857142857" style="1028" customWidth="1"/>
    <col min="3064" max="3064" width="7.57142857142857" style="1028" customWidth="1"/>
    <col min="3065" max="3065" width="4.85714285714286" style="1028" customWidth="1"/>
    <col min="3066" max="3066" width="11.8571428571429" style="1028" customWidth="1"/>
    <col min="3067" max="3067" width="9.85714285714286" style="1028" customWidth="1"/>
    <col min="3068" max="3068" width="3" style="1028" customWidth="1"/>
    <col min="3069" max="3069" width="7.14285714285714" style="1028" customWidth="1"/>
    <col min="3070" max="3070" width="22.8571428571429" style="1028" customWidth="1"/>
    <col min="3071" max="3071" width="7.14285714285714" style="1028" customWidth="1"/>
    <col min="3072" max="3072" width="9" style="1028" hidden="1" customWidth="1"/>
    <col min="3073" max="3073" width="8.85714285714286" style="1028" customWidth="1"/>
    <col min="3074" max="3074" width="9.85714285714286" style="1028" customWidth="1"/>
    <col min="3075" max="3075" width="10.5714285714286" style="1028" customWidth="1"/>
    <col min="3076" max="3076" width="12.1428571428571" style="1028" customWidth="1"/>
    <col min="3077" max="3077" width="11.1428571428571" style="1028" customWidth="1"/>
    <col min="3078" max="3078" width="6.85714285714286" style="1028" customWidth="1"/>
    <col min="3079" max="3318" width="30.5714285714286" style="1028" customWidth="1"/>
    <col min="3319" max="3319" width="6.57142857142857" style="1028" customWidth="1"/>
    <col min="3320" max="3320" width="7.57142857142857" style="1028" customWidth="1"/>
    <col min="3321" max="3321" width="4.85714285714286" style="1028" customWidth="1"/>
    <col min="3322" max="3322" width="11.8571428571429" style="1028" customWidth="1"/>
    <col min="3323" max="3323" width="9.85714285714286" style="1028" customWidth="1"/>
    <col min="3324" max="3324" width="3" style="1028" customWidth="1"/>
    <col min="3325" max="3325" width="7.14285714285714" style="1028" customWidth="1"/>
    <col min="3326" max="3326" width="22.8571428571429" style="1028" customWidth="1"/>
    <col min="3327" max="3327" width="7.14285714285714" style="1028" customWidth="1"/>
    <col min="3328" max="3328" width="9" style="1028" hidden="1" customWidth="1"/>
    <col min="3329" max="3329" width="8.85714285714286" style="1028" customWidth="1"/>
    <col min="3330" max="3330" width="9.85714285714286" style="1028" customWidth="1"/>
    <col min="3331" max="3331" width="10.5714285714286" style="1028" customWidth="1"/>
    <col min="3332" max="3332" width="12.1428571428571" style="1028" customWidth="1"/>
    <col min="3333" max="3333" width="11.1428571428571" style="1028" customWidth="1"/>
    <col min="3334" max="3334" width="6.85714285714286" style="1028" customWidth="1"/>
    <col min="3335" max="3574" width="30.5714285714286" style="1028" customWidth="1"/>
    <col min="3575" max="3575" width="6.57142857142857" style="1028" customWidth="1"/>
    <col min="3576" max="3576" width="7.57142857142857" style="1028" customWidth="1"/>
    <col min="3577" max="3577" width="4.85714285714286" style="1028" customWidth="1"/>
    <col min="3578" max="3578" width="11.8571428571429" style="1028" customWidth="1"/>
    <col min="3579" max="3579" width="9.85714285714286" style="1028" customWidth="1"/>
    <col min="3580" max="3580" width="3" style="1028" customWidth="1"/>
    <col min="3581" max="3581" width="7.14285714285714" style="1028" customWidth="1"/>
    <col min="3582" max="3582" width="22.8571428571429" style="1028" customWidth="1"/>
    <col min="3583" max="3583" width="7.14285714285714" style="1028" customWidth="1"/>
    <col min="3584" max="3584" width="9" style="1028" hidden="1" customWidth="1"/>
    <col min="3585" max="3585" width="8.85714285714286" style="1028" customWidth="1"/>
    <col min="3586" max="3586" width="9.85714285714286" style="1028" customWidth="1"/>
    <col min="3587" max="3587" width="10.5714285714286" style="1028" customWidth="1"/>
    <col min="3588" max="3588" width="12.1428571428571" style="1028" customWidth="1"/>
    <col min="3589" max="3589" width="11.1428571428571" style="1028" customWidth="1"/>
    <col min="3590" max="3590" width="6.85714285714286" style="1028" customWidth="1"/>
    <col min="3591" max="3830" width="30.5714285714286" style="1028" customWidth="1"/>
    <col min="3831" max="3831" width="6.57142857142857" style="1028" customWidth="1"/>
    <col min="3832" max="3832" width="7.57142857142857" style="1028" customWidth="1"/>
    <col min="3833" max="3833" width="4.85714285714286" style="1028" customWidth="1"/>
    <col min="3834" max="3834" width="11.8571428571429" style="1028" customWidth="1"/>
    <col min="3835" max="3835" width="9.85714285714286" style="1028" customWidth="1"/>
    <col min="3836" max="3836" width="3" style="1028" customWidth="1"/>
    <col min="3837" max="3837" width="7.14285714285714" style="1028" customWidth="1"/>
    <col min="3838" max="3838" width="22.8571428571429" style="1028" customWidth="1"/>
    <col min="3839" max="3839" width="7.14285714285714" style="1028" customWidth="1"/>
    <col min="3840" max="3840" width="9" style="1028" hidden="1" customWidth="1"/>
    <col min="3841" max="3841" width="8.85714285714286" style="1028" customWidth="1"/>
    <col min="3842" max="3842" width="9.85714285714286" style="1028" customWidth="1"/>
    <col min="3843" max="3843" width="10.5714285714286" style="1028" customWidth="1"/>
    <col min="3844" max="3844" width="12.1428571428571" style="1028" customWidth="1"/>
    <col min="3845" max="3845" width="11.1428571428571" style="1028" customWidth="1"/>
    <col min="3846" max="3846" width="6.85714285714286" style="1028" customWidth="1"/>
    <col min="3847" max="4086" width="30.5714285714286" style="1028" customWidth="1"/>
    <col min="4087" max="4087" width="6.57142857142857" style="1028" customWidth="1"/>
    <col min="4088" max="4088" width="7.57142857142857" style="1028" customWidth="1"/>
    <col min="4089" max="4089" width="4.85714285714286" style="1028" customWidth="1"/>
    <col min="4090" max="4090" width="11.8571428571429" style="1028" customWidth="1"/>
    <col min="4091" max="4091" width="9.85714285714286" style="1028" customWidth="1"/>
    <col min="4092" max="4092" width="3" style="1028" customWidth="1"/>
    <col min="4093" max="4093" width="7.14285714285714" style="1028" customWidth="1"/>
    <col min="4094" max="4094" width="22.8571428571429" style="1028" customWidth="1"/>
    <col min="4095" max="4095" width="7.14285714285714" style="1028" customWidth="1"/>
    <col min="4096" max="4096" width="9" style="1028" hidden="1" customWidth="1"/>
    <col min="4097" max="4097" width="8.85714285714286" style="1028" customWidth="1"/>
    <col min="4098" max="4098" width="9.85714285714286" style="1028" customWidth="1"/>
    <col min="4099" max="4099" width="10.5714285714286" style="1028" customWidth="1"/>
    <col min="4100" max="4100" width="12.1428571428571" style="1028" customWidth="1"/>
    <col min="4101" max="4101" width="11.1428571428571" style="1028" customWidth="1"/>
    <col min="4102" max="4102" width="6.85714285714286" style="1028" customWidth="1"/>
    <col min="4103" max="4342" width="30.5714285714286" style="1028" customWidth="1"/>
    <col min="4343" max="4343" width="6.57142857142857" style="1028" customWidth="1"/>
    <col min="4344" max="4344" width="7.57142857142857" style="1028" customWidth="1"/>
    <col min="4345" max="4345" width="4.85714285714286" style="1028" customWidth="1"/>
    <col min="4346" max="4346" width="11.8571428571429" style="1028" customWidth="1"/>
    <col min="4347" max="4347" width="9.85714285714286" style="1028" customWidth="1"/>
    <col min="4348" max="4348" width="3" style="1028" customWidth="1"/>
    <col min="4349" max="4349" width="7.14285714285714" style="1028" customWidth="1"/>
    <col min="4350" max="4350" width="22.8571428571429" style="1028" customWidth="1"/>
    <col min="4351" max="4351" width="7.14285714285714" style="1028" customWidth="1"/>
    <col min="4352" max="4352" width="9" style="1028" hidden="1" customWidth="1"/>
    <col min="4353" max="4353" width="8.85714285714286" style="1028" customWidth="1"/>
    <col min="4354" max="4354" width="9.85714285714286" style="1028" customWidth="1"/>
    <col min="4355" max="4355" width="10.5714285714286" style="1028" customWidth="1"/>
    <col min="4356" max="4356" width="12.1428571428571" style="1028" customWidth="1"/>
    <col min="4357" max="4357" width="11.1428571428571" style="1028" customWidth="1"/>
    <col min="4358" max="4358" width="6.85714285714286" style="1028" customWidth="1"/>
    <col min="4359" max="4598" width="30.5714285714286" style="1028" customWidth="1"/>
    <col min="4599" max="4599" width="6.57142857142857" style="1028" customWidth="1"/>
    <col min="4600" max="4600" width="7.57142857142857" style="1028" customWidth="1"/>
    <col min="4601" max="4601" width="4.85714285714286" style="1028" customWidth="1"/>
    <col min="4602" max="4602" width="11.8571428571429" style="1028" customWidth="1"/>
    <col min="4603" max="4603" width="9.85714285714286" style="1028" customWidth="1"/>
    <col min="4604" max="4604" width="3" style="1028" customWidth="1"/>
    <col min="4605" max="4605" width="7.14285714285714" style="1028" customWidth="1"/>
    <col min="4606" max="4606" width="22.8571428571429" style="1028" customWidth="1"/>
    <col min="4607" max="4607" width="7.14285714285714" style="1028" customWidth="1"/>
    <col min="4608" max="4608" width="9" style="1028" hidden="1" customWidth="1"/>
    <col min="4609" max="4609" width="8.85714285714286" style="1028" customWidth="1"/>
    <col min="4610" max="4610" width="9.85714285714286" style="1028" customWidth="1"/>
    <col min="4611" max="4611" width="10.5714285714286" style="1028" customWidth="1"/>
    <col min="4612" max="4612" width="12.1428571428571" style="1028" customWidth="1"/>
    <col min="4613" max="4613" width="11.1428571428571" style="1028" customWidth="1"/>
    <col min="4614" max="4614" width="6.85714285714286" style="1028" customWidth="1"/>
    <col min="4615" max="4854" width="30.5714285714286" style="1028" customWidth="1"/>
    <col min="4855" max="4855" width="6.57142857142857" style="1028" customWidth="1"/>
    <col min="4856" max="4856" width="7.57142857142857" style="1028" customWidth="1"/>
    <col min="4857" max="4857" width="4.85714285714286" style="1028" customWidth="1"/>
    <col min="4858" max="4858" width="11.8571428571429" style="1028" customWidth="1"/>
    <col min="4859" max="4859" width="9.85714285714286" style="1028" customWidth="1"/>
    <col min="4860" max="4860" width="3" style="1028" customWidth="1"/>
    <col min="4861" max="4861" width="7.14285714285714" style="1028" customWidth="1"/>
    <col min="4862" max="4862" width="22.8571428571429" style="1028" customWidth="1"/>
    <col min="4863" max="4863" width="7.14285714285714" style="1028" customWidth="1"/>
    <col min="4864" max="4864" width="9" style="1028" hidden="1" customWidth="1"/>
    <col min="4865" max="4865" width="8.85714285714286" style="1028" customWidth="1"/>
    <col min="4866" max="4866" width="9.85714285714286" style="1028" customWidth="1"/>
    <col min="4867" max="4867" width="10.5714285714286" style="1028" customWidth="1"/>
    <col min="4868" max="4868" width="12.1428571428571" style="1028" customWidth="1"/>
    <col min="4869" max="4869" width="11.1428571428571" style="1028" customWidth="1"/>
    <col min="4870" max="4870" width="6.85714285714286" style="1028" customWidth="1"/>
    <col min="4871" max="5110" width="30.5714285714286" style="1028" customWidth="1"/>
    <col min="5111" max="5111" width="6.57142857142857" style="1028" customWidth="1"/>
    <col min="5112" max="5112" width="7.57142857142857" style="1028" customWidth="1"/>
    <col min="5113" max="5113" width="4.85714285714286" style="1028" customWidth="1"/>
    <col min="5114" max="5114" width="11.8571428571429" style="1028" customWidth="1"/>
    <col min="5115" max="5115" width="9.85714285714286" style="1028" customWidth="1"/>
    <col min="5116" max="5116" width="3" style="1028" customWidth="1"/>
    <col min="5117" max="5117" width="7.14285714285714" style="1028" customWidth="1"/>
    <col min="5118" max="5118" width="22.8571428571429" style="1028" customWidth="1"/>
    <col min="5119" max="5119" width="7.14285714285714" style="1028" customWidth="1"/>
    <col min="5120" max="5120" width="9" style="1028" hidden="1" customWidth="1"/>
    <col min="5121" max="5121" width="8.85714285714286" style="1028" customWidth="1"/>
    <col min="5122" max="5122" width="9.85714285714286" style="1028" customWidth="1"/>
    <col min="5123" max="5123" width="10.5714285714286" style="1028" customWidth="1"/>
    <col min="5124" max="5124" width="12.1428571428571" style="1028" customWidth="1"/>
    <col min="5125" max="5125" width="11.1428571428571" style="1028" customWidth="1"/>
    <col min="5126" max="5126" width="6.85714285714286" style="1028" customWidth="1"/>
    <col min="5127" max="5366" width="30.5714285714286" style="1028" customWidth="1"/>
    <col min="5367" max="5367" width="6.57142857142857" style="1028" customWidth="1"/>
    <col min="5368" max="5368" width="7.57142857142857" style="1028" customWidth="1"/>
    <col min="5369" max="5369" width="4.85714285714286" style="1028" customWidth="1"/>
    <col min="5370" max="5370" width="11.8571428571429" style="1028" customWidth="1"/>
    <col min="5371" max="5371" width="9.85714285714286" style="1028" customWidth="1"/>
    <col min="5372" max="5372" width="3" style="1028" customWidth="1"/>
    <col min="5373" max="5373" width="7.14285714285714" style="1028" customWidth="1"/>
    <col min="5374" max="5374" width="22.8571428571429" style="1028" customWidth="1"/>
    <col min="5375" max="5375" width="7.14285714285714" style="1028" customWidth="1"/>
    <col min="5376" max="5376" width="9" style="1028" hidden="1" customWidth="1"/>
    <col min="5377" max="5377" width="8.85714285714286" style="1028" customWidth="1"/>
    <col min="5378" max="5378" width="9.85714285714286" style="1028" customWidth="1"/>
    <col min="5379" max="5379" width="10.5714285714286" style="1028" customWidth="1"/>
    <col min="5380" max="5380" width="12.1428571428571" style="1028" customWidth="1"/>
    <col min="5381" max="5381" width="11.1428571428571" style="1028" customWidth="1"/>
    <col min="5382" max="5382" width="6.85714285714286" style="1028" customWidth="1"/>
    <col min="5383" max="5622" width="30.5714285714286" style="1028" customWidth="1"/>
    <col min="5623" max="5623" width="6.57142857142857" style="1028" customWidth="1"/>
    <col min="5624" max="5624" width="7.57142857142857" style="1028" customWidth="1"/>
    <col min="5625" max="5625" width="4.85714285714286" style="1028" customWidth="1"/>
    <col min="5626" max="5626" width="11.8571428571429" style="1028" customWidth="1"/>
    <col min="5627" max="5627" width="9.85714285714286" style="1028" customWidth="1"/>
    <col min="5628" max="5628" width="3" style="1028" customWidth="1"/>
    <col min="5629" max="5629" width="7.14285714285714" style="1028" customWidth="1"/>
    <col min="5630" max="5630" width="22.8571428571429" style="1028" customWidth="1"/>
    <col min="5631" max="5631" width="7.14285714285714" style="1028" customWidth="1"/>
    <col min="5632" max="5632" width="9" style="1028" hidden="1" customWidth="1"/>
    <col min="5633" max="5633" width="8.85714285714286" style="1028" customWidth="1"/>
    <col min="5634" max="5634" width="9.85714285714286" style="1028" customWidth="1"/>
    <col min="5635" max="5635" width="10.5714285714286" style="1028" customWidth="1"/>
    <col min="5636" max="5636" width="12.1428571428571" style="1028" customWidth="1"/>
    <col min="5637" max="5637" width="11.1428571428571" style="1028" customWidth="1"/>
    <col min="5638" max="5638" width="6.85714285714286" style="1028" customWidth="1"/>
    <col min="5639" max="5878" width="30.5714285714286" style="1028" customWidth="1"/>
    <col min="5879" max="5879" width="6.57142857142857" style="1028" customWidth="1"/>
    <col min="5880" max="5880" width="7.57142857142857" style="1028" customWidth="1"/>
    <col min="5881" max="5881" width="4.85714285714286" style="1028" customWidth="1"/>
    <col min="5882" max="5882" width="11.8571428571429" style="1028" customWidth="1"/>
    <col min="5883" max="5883" width="9.85714285714286" style="1028" customWidth="1"/>
    <col min="5884" max="5884" width="3" style="1028" customWidth="1"/>
    <col min="5885" max="5885" width="7.14285714285714" style="1028" customWidth="1"/>
    <col min="5886" max="5886" width="22.8571428571429" style="1028" customWidth="1"/>
    <col min="5887" max="5887" width="7.14285714285714" style="1028" customWidth="1"/>
    <col min="5888" max="5888" width="9" style="1028" hidden="1" customWidth="1"/>
    <col min="5889" max="5889" width="8.85714285714286" style="1028" customWidth="1"/>
    <col min="5890" max="5890" width="9.85714285714286" style="1028" customWidth="1"/>
    <col min="5891" max="5891" width="10.5714285714286" style="1028" customWidth="1"/>
    <col min="5892" max="5892" width="12.1428571428571" style="1028" customWidth="1"/>
    <col min="5893" max="5893" width="11.1428571428571" style="1028" customWidth="1"/>
    <col min="5894" max="5894" width="6.85714285714286" style="1028" customWidth="1"/>
    <col min="5895" max="6134" width="30.5714285714286" style="1028" customWidth="1"/>
    <col min="6135" max="6135" width="6.57142857142857" style="1028" customWidth="1"/>
    <col min="6136" max="6136" width="7.57142857142857" style="1028" customWidth="1"/>
    <col min="6137" max="6137" width="4.85714285714286" style="1028" customWidth="1"/>
    <col min="6138" max="6138" width="11.8571428571429" style="1028" customWidth="1"/>
    <col min="6139" max="6139" width="9.85714285714286" style="1028" customWidth="1"/>
    <col min="6140" max="6140" width="3" style="1028" customWidth="1"/>
    <col min="6141" max="6141" width="7.14285714285714" style="1028" customWidth="1"/>
    <col min="6142" max="6142" width="22.8571428571429" style="1028" customWidth="1"/>
    <col min="6143" max="6143" width="7.14285714285714" style="1028" customWidth="1"/>
    <col min="6144" max="6144" width="9" style="1028" hidden="1" customWidth="1"/>
    <col min="6145" max="6145" width="8.85714285714286" style="1028" customWidth="1"/>
    <col min="6146" max="6146" width="9.85714285714286" style="1028" customWidth="1"/>
    <col min="6147" max="6147" width="10.5714285714286" style="1028" customWidth="1"/>
    <col min="6148" max="6148" width="12.1428571428571" style="1028" customWidth="1"/>
    <col min="6149" max="6149" width="11.1428571428571" style="1028" customWidth="1"/>
    <col min="6150" max="6150" width="6.85714285714286" style="1028" customWidth="1"/>
    <col min="6151" max="6390" width="30.5714285714286" style="1028" customWidth="1"/>
    <col min="6391" max="6391" width="6.57142857142857" style="1028" customWidth="1"/>
    <col min="6392" max="6392" width="7.57142857142857" style="1028" customWidth="1"/>
    <col min="6393" max="6393" width="4.85714285714286" style="1028" customWidth="1"/>
    <col min="6394" max="6394" width="11.8571428571429" style="1028" customWidth="1"/>
    <col min="6395" max="6395" width="9.85714285714286" style="1028" customWidth="1"/>
    <col min="6396" max="6396" width="3" style="1028" customWidth="1"/>
    <col min="6397" max="6397" width="7.14285714285714" style="1028" customWidth="1"/>
    <col min="6398" max="6398" width="22.8571428571429" style="1028" customWidth="1"/>
    <col min="6399" max="6399" width="7.14285714285714" style="1028" customWidth="1"/>
    <col min="6400" max="6400" width="9" style="1028" hidden="1" customWidth="1"/>
    <col min="6401" max="6401" width="8.85714285714286" style="1028" customWidth="1"/>
    <col min="6402" max="6402" width="9.85714285714286" style="1028" customWidth="1"/>
    <col min="6403" max="6403" width="10.5714285714286" style="1028" customWidth="1"/>
    <col min="6404" max="6404" width="12.1428571428571" style="1028" customWidth="1"/>
    <col min="6405" max="6405" width="11.1428571428571" style="1028" customWidth="1"/>
    <col min="6406" max="6406" width="6.85714285714286" style="1028" customWidth="1"/>
    <col min="6407" max="6646" width="30.5714285714286" style="1028" customWidth="1"/>
    <col min="6647" max="6647" width="6.57142857142857" style="1028" customWidth="1"/>
    <col min="6648" max="6648" width="7.57142857142857" style="1028" customWidth="1"/>
    <col min="6649" max="6649" width="4.85714285714286" style="1028" customWidth="1"/>
    <col min="6650" max="6650" width="11.8571428571429" style="1028" customWidth="1"/>
    <col min="6651" max="6651" width="9.85714285714286" style="1028" customWidth="1"/>
    <col min="6652" max="6652" width="3" style="1028" customWidth="1"/>
    <col min="6653" max="6653" width="7.14285714285714" style="1028" customWidth="1"/>
    <col min="6654" max="6654" width="22.8571428571429" style="1028" customWidth="1"/>
    <col min="6655" max="6655" width="7.14285714285714" style="1028" customWidth="1"/>
    <col min="6656" max="6656" width="9" style="1028" hidden="1" customWidth="1"/>
    <col min="6657" max="6657" width="8.85714285714286" style="1028" customWidth="1"/>
    <col min="6658" max="6658" width="9.85714285714286" style="1028" customWidth="1"/>
    <col min="6659" max="6659" width="10.5714285714286" style="1028" customWidth="1"/>
    <col min="6660" max="6660" width="12.1428571428571" style="1028" customWidth="1"/>
    <col min="6661" max="6661" width="11.1428571428571" style="1028" customWidth="1"/>
    <col min="6662" max="6662" width="6.85714285714286" style="1028" customWidth="1"/>
    <col min="6663" max="6902" width="30.5714285714286" style="1028" customWidth="1"/>
    <col min="6903" max="6903" width="6.57142857142857" style="1028" customWidth="1"/>
    <col min="6904" max="6904" width="7.57142857142857" style="1028" customWidth="1"/>
    <col min="6905" max="6905" width="4.85714285714286" style="1028" customWidth="1"/>
    <col min="6906" max="6906" width="11.8571428571429" style="1028" customWidth="1"/>
    <col min="6907" max="6907" width="9.85714285714286" style="1028" customWidth="1"/>
    <col min="6908" max="6908" width="3" style="1028" customWidth="1"/>
    <col min="6909" max="6909" width="7.14285714285714" style="1028" customWidth="1"/>
    <col min="6910" max="6910" width="22.8571428571429" style="1028" customWidth="1"/>
    <col min="6911" max="6911" width="7.14285714285714" style="1028" customWidth="1"/>
    <col min="6912" max="6912" width="9" style="1028" hidden="1" customWidth="1"/>
    <col min="6913" max="6913" width="8.85714285714286" style="1028" customWidth="1"/>
    <col min="6914" max="6914" width="9.85714285714286" style="1028" customWidth="1"/>
    <col min="6915" max="6915" width="10.5714285714286" style="1028" customWidth="1"/>
    <col min="6916" max="6916" width="12.1428571428571" style="1028" customWidth="1"/>
    <col min="6917" max="6917" width="11.1428571428571" style="1028" customWidth="1"/>
    <col min="6918" max="6918" width="6.85714285714286" style="1028" customWidth="1"/>
    <col min="6919" max="7158" width="30.5714285714286" style="1028" customWidth="1"/>
    <col min="7159" max="7159" width="6.57142857142857" style="1028" customWidth="1"/>
    <col min="7160" max="7160" width="7.57142857142857" style="1028" customWidth="1"/>
    <col min="7161" max="7161" width="4.85714285714286" style="1028" customWidth="1"/>
    <col min="7162" max="7162" width="11.8571428571429" style="1028" customWidth="1"/>
    <col min="7163" max="7163" width="9.85714285714286" style="1028" customWidth="1"/>
    <col min="7164" max="7164" width="3" style="1028" customWidth="1"/>
    <col min="7165" max="7165" width="7.14285714285714" style="1028" customWidth="1"/>
    <col min="7166" max="7166" width="22.8571428571429" style="1028" customWidth="1"/>
    <col min="7167" max="7167" width="7.14285714285714" style="1028" customWidth="1"/>
    <col min="7168" max="7168" width="9" style="1028" hidden="1" customWidth="1"/>
    <col min="7169" max="7169" width="8.85714285714286" style="1028" customWidth="1"/>
    <col min="7170" max="7170" width="9.85714285714286" style="1028" customWidth="1"/>
    <col min="7171" max="7171" width="10.5714285714286" style="1028" customWidth="1"/>
    <col min="7172" max="7172" width="12.1428571428571" style="1028" customWidth="1"/>
    <col min="7173" max="7173" width="11.1428571428571" style="1028" customWidth="1"/>
    <col min="7174" max="7174" width="6.85714285714286" style="1028" customWidth="1"/>
    <col min="7175" max="7414" width="30.5714285714286" style="1028" customWidth="1"/>
    <col min="7415" max="7415" width="6.57142857142857" style="1028" customWidth="1"/>
    <col min="7416" max="7416" width="7.57142857142857" style="1028" customWidth="1"/>
    <col min="7417" max="7417" width="4.85714285714286" style="1028" customWidth="1"/>
    <col min="7418" max="7418" width="11.8571428571429" style="1028" customWidth="1"/>
    <col min="7419" max="7419" width="9.85714285714286" style="1028" customWidth="1"/>
    <col min="7420" max="7420" width="3" style="1028" customWidth="1"/>
    <col min="7421" max="7421" width="7.14285714285714" style="1028" customWidth="1"/>
    <col min="7422" max="7422" width="22.8571428571429" style="1028" customWidth="1"/>
    <col min="7423" max="7423" width="7.14285714285714" style="1028" customWidth="1"/>
    <col min="7424" max="7424" width="9" style="1028" hidden="1" customWidth="1"/>
    <col min="7425" max="7425" width="8.85714285714286" style="1028" customWidth="1"/>
    <col min="7426" max="7426" width="9.85714285714286" style="1028" customWidth="1"/>
    <col min="7427" max="7427" width="10.5714285714286" style="1028" customWidth="1"/>
    <col min="7428" max="7428" width="12.1428571428571" style="1028" customWidth="1"/>
    <col min="7429" max="7429" width="11.1428571428571" style="1028" customWidth="1"/>
    <col min="7430" max="7430" width="6.85714285714286" style="1028" customWidth="1"/>
    <col min="7431" max="7670" width="30.5714285714286" style="1028" customWidth="1"/>
    <col min="7671" max="7671" width="6.57142857142857" style="1028" customWidth="1"/>
    <col min="7672" max="7672" width="7.57142857142857" style="1028" customWidth="1"/>
    <col min="7673" max="7673" width="4.85714285714286" style="1028" customWidth="1"/>
    <col min="7674" max="7674" width="11.8571428571429" style="1028" customWidth="1"/>
    <col min="7675" max="7675" width="9.85714285714286" style="1028" customWidth="1"/>
    <col min="7676" max="7676" width="3" style="1028" customWidth="1"/>
    <col min="7677" max="7677" width="7.14285714285714" style="1028" customWidth="1"/>
    <col min="7678" max="7678" width="22.8571428571429" style="1028" customWidth="1"/>
    <col min="7679" max="7679" width="7.14285714285714" style="1028" customWidth="1"/>
    <col min="7680" max="7680" width="9" style="1028" hidden="1" customWidth="1"/>
    <col min="7681" max="7681" width="8.85714285714286" style="1028" customWidth="1"/>
    <col min="7682" max="7682" width="9.85714285714286" style="1028" customWidth="1"/>
    <col min="7683" max="7683" width="10.5714285714286" style="1028" customWidth="1"/>
    <col min="7684" max="7684" width="12.1428571428571" style="1028" customWidth="1"/>
    <col min="7685" max="7685" width="11.1428571428571" style="1028" customWidth="1"/>
    <col min="7686" max="7686" width="6.85714285714286" style="1028" customWidth="1"/>
    <col min="7687" max="7926" width="30.5714285714286" style="1028" customWidth="1"/>
    <col min="7927" max="7927" width="6.57142857142857" style="1028" customWidth="1"/>
    <col min="7928" max="7928" width="7.57142857142857" style="1028" customWidth="1"/>
    <col min="7929" max="7929" width="4.85714285714286" style="1028" customWidth="1"/>
    <col min="7930" max="7930" width="11.8571428571429" style="1028" customWidth="1"/>
    <col min="7931" max="7931" width="9.85714285714286" style="1028" customWidth="1"/>
    <col min="7932" max="7932" width="3" style="1028" customWidth="1"/>
    <col min="7933" max="7933" width="7.14285714285714" style="1028" customWidth="1"/>
    <col min="7934" max="7934" width="22.8571428571429" style="1028" customWidth="1"/>
    <col min="7935" max="7935" width="7.14285714285714" style="1028" customWidth="1"/>
    <col min="7936" max="7936" width="9" style="1028" hidden="1" customWidth="1"/>
    <col min="7937" max="7937" width="8.85714285714286" style="1028" customWidth="1"/>
    <col min="7938" max="7938" width="9.85714285714286" style="1028" customWidth="1"/>
    <col min="7939" max="7939" width="10.5714285714286" style="1028" customWidth="1"/>
    <col min="7940" max="7940" width="12.1428571428571" style="1028" customWidth="1"/>
    <col min="7941" max="7941" width="11.1428571428571" style="1028" customWidth="1"/>
    <col min="7942" max="7942" width="6.85714285714286" style="1028" customWidth="1"/>
    <col min="7943" max="8182" width="30.5714285714286" style="1028" customWidth="1"/>
    <col min="8183" max="8183" width="6.57142857142857" style="1028" customWidth="1"/>
    <col min="8184" max="8184" width="7.57142857142857" style="1028" customWidth="1"/>
    <col min="8185" max="8185" width="4.85714285714286" style="1028" customWidth="1"/>
    <col min="8186" max="8186" width="11.8571428571429" style="1028" customWidth="1"/>
    <col min="8187" max="8187" width="9.85714285714286" style="1028" customWidth="1"/>
    <col min="8188" max="8188" width="3" style="1028" customWidth="1"/>
    <col min="8189" max="8189" width="7.14285714285714" style="1028" customWidth="1"/>
    <col min="8190" max="8190" width="22.8571428571429" style="1028" customWidth="1"/>
    <col min="8191" max="8191" width="7.14285714285714" style="1028" customWidth="1"/>
    <col min="8192" max="8192" width="9" style="1028" hidden="1" customWidth="1"/>
    <col min="8193" max="8193" width="8.85714285714286" style="1028" customWidth="1"/>
    <col min="8194" max="8194" width="9.85714285714286" style="1028" customWidth="1"/>
    <col min="8195" max="8195" width="10.5714285714286" style="1028" customWidth="1"/>
    <col min="8196" max="8196" width="12.1428571428571" style="1028" customWidth="1"/>
    <col min="8197" max="8197" width="11.1428571428571" style="1028" customWidth="1"/>
    <col min="8198" max="8198" width="6.85714285714286" style="1028" customWidth="1"/>
    <col min="8199" max="8438" width="30.5714285714286" style="1028" customWidth="1"/>
    <col min="8439" max="8439" width="6.57142857142857" style="1028" customWidth="1"/>
    <col min="8440" max="8440" width="7.57142857142857" style="1028" customWidth="1"/>
    <col min="8441" max="8441" width="4.85714285714286" style="1028" customWidth="1"/>
    <col min="8442" max="8442" width="11.8571428571429" style="1028" customWidth="1"/>
    <col min="8443" max="8443" width="9.85714285714286" style="1028" customWidth="1"/>
    <col min="8444" max="8444" width="3" style="1028" customWidth="1"/>
    <col min="8445" max="8445" width="7.14285714285714" style="1028" customWidth="1"/>
    <col min="8446" max="8446" width="22.8571428571429" style="1028" customWidth="1"/>
    <col min="8447" max="8447" width="7.14285714285714" style="1028" customWidth="1"/>
    <col min="8448" max="8448" width="9" style="1028" hidden="1" customWidth="1"/>
    <col min="8449" max="8449" width="8.85714285714286" style="1028" customWidth="1"/>
    <col min="8450" max="8450" width="9.85714285714286" style="1028" customWidth="1"/>
    <col min="8451" max="8451" width="10.5714285714286" style="1028" customWidth="1"/>
    <col min="8452" max="8452" width="12.1428571428571" style="1028" customWidth="1"/>
    <col min="8453" max="8453" width="11.1428571428571" style="1028" customWidth="1"/>
    <col min="8454" max="8454" width="6.85714285714286" style="1028" customWidth="1"/>
    <col min="8455" max="8694" width="30.5714285714286" style="1028" customWidth="1"/>
    <col min="8695" max="8695" width="6.57142857142857" style="1028" customWidth="1"/>
    <col min="8696" max="8696" width="7.57142857142857" style="1028" customWidth="1"/>
    <col min="8697" max="8697" width="4.85714285714286" style="1028" customWidth="1"/>
    <col min="8698" max="8698" width="11.8571428571429" style="1028" customWidth="1"/>
    <col min="8699" max="8699" width="9.85714285714286" style="1028" customWidth="1"/>
    <col min="8700" max="8700" width="3" style="1028" customWidth="1"/>
    <col min="8701" max="8701" width="7.14285714285714" style="1028" customWidth="1"/>
    <col min="8702" max="8702" width="22.8571428571429" style="1028" customWidth="1"/>
    <col min="8703" max="8703" width="7.14285714285714" style="1028" customWidth="1"/>
    <col min="8704" max="8704" width="9" style="1028" hidden="1" customWidth="1"/>
    <col min="8705" max="8705" width="8.85714285714286" style="1028" customWidth="1"/>
    <col min="8706" max="8706" width="9.85714285714286" style="1028" customWidth="1"/>
    <col min="8707" max="8707" width="10.5714285714286" style="1028" customWidth="1"/>
    <col min="8708" max="8708" width="12.1428571428571" style="1028" customWidth="1"/>
    <col min="8709" max="8709" width="11.1428571428571" style="1028" customWidth="1"/>
    <col min="8710" max="8710" width="6.85714285714286" style="1028" customWidth="1"/>
    <col min="8711" max="8950" width="30.5714285714286" style="1028" customWidth="1"/>
    <col min="8951" max="8951" width="6.57142857142857" style="1028" customWidth="1"/>
    <col min="8952" max="8952" width="7.57142857142857" style="1028" customWidth="1"/>
    <col min="8953" max="8953" width="4.85714285714286" style="1028" customWidth="1"/>
    <col min="8954" max="8954" width="11.8571428571429" style="1028" customWidth="1"/>
    <col min="8955" max="8955" width="9.85714285714286" style="1028" customWidth="1"/>
    <col min="8956" max="8956" width="3" style="1028" customWidth="1"/>
    <col min="8957" max="8957" width="7.14285714285714" style="1028" customWidth="1"/>
    <col min="8958" max="8958" width="22.8571428571429" style="1028" customWidth="1"/>
    <col min="8959" max="8959" width="7.14285714285714" style="1028" customWidth="1"/>
    <col min="8960" max="8960" width="9" style="1028" hidden="1" customWidth="1"/>
    <col min="8961" max="8961" width="8.85714285714286" style="1028" customWidth="1"/>
    <col min="8962" max="8962" width="9.85714285714286" style="1028" customWidth="1"/>
    <col min="8963" max="8963" width="10.5714285714286" style="1028" customWidth="1"/>
    <col min="8964" max="8964" width="12.1428571428571" style="1028" customWidth="1"/>
    <col min="8965" max="8965" width="11.1428571428571" style="1028" customWidth="1"/>
    <col min="8966" max="8966" width="6.85714285714286" style="1028" customWidth="1"/>
    <col min="8967" max="9206" width="30.5714285714286" style="1028" customWidth="1"/>
    <col min="9207" max="9207" width="6.57142857142857" style="1028" customWidth="1"/>
    <col min="9208" max="9208" width="7.57142857142857" style="1028" customWidth="1"/>
    <col min="9209" max="9209" width="4.85714285714286" style="1028" customWidth="1"/>
    <col min="9210" max="9210" width="11.8571428571429" style="1028" customWidth="1"/>
    <col min="9211" max="9211" width="9.85714285714286" style="1028" customWidth="1"/>
    <col min="9212" max="9212" width="3" style="1028" customWidth="1"/>
    <col min="9213" max="9213" width="7.14285714285714" style="1028" customWidth="1"/>
    <col min="9214" max="9214" width="22.8571428571429" style="1028" customWidth="1"/>
    <col min="9215" max="9215" width="7.14285714285714" style="1028" customWidth="1"/>
    <col min="9216" max="9216" width="9" style="1028" hidden="1" customWidth="1"/>
    <col min="9217" max="9217" width="8.85714285714286" style="1028" customWidth="1"/>
    <col min="9218" max="9218" width="9.85714285714286" style="1028" customWidth="1"/>
    <col min="9219" max="9219" width="10.5714285714286" style="1028" customWidth="1"/>
    <col min="9220" max="9220" width="12.1428571428571" style="1028" customWidth="1"/>
    <col min="9221" max="9221" width="11.1428571428571" style="1028" customWidth="1"/>
    <col min="9222" max="9222" width="6.85714285714286" style="1028" customWidth="1"/>
    <col min="9223" max="9462" width="30.5714285714286" style="1028" customWidth="1"/>
    <col min="9463" max="9463" width="6.57142857142857" style="1028" customWidth="1"/>
    <col min="9464" max="9464" width="7.57142857142857" style="1028" customWidth="1"/>
    <col min="9465" max="9465" width="4.85714285714286" style="1028" customWidth="1"/>
    <col min="9466" max="9466" width="11.8571428571429" style="1028" customWidth="1"/>
    <col min="9467" max="9467" width="9.85714285714286" style="1028" customWidth="1"/>
    <col min="9468" max="9468" width="3" style="1028" customWidth="1"/>
    <col min="9469" max="9469" width="7.14285714285714" style="1028" customWidth="1"/>
    <col min="9470" max="9470" width="22.8571428571429" style="1028" customWidth="1"/>
    <col min="9471" max="9471" width="7.14285714285714" style="1028" customWidth="1"/>
    <col min="9472" max="9472" width="9" style="1028" hidden="1" customWidth="1"/>
    <col min="9473" max="9473" width="8.85714285714286" style="1028" customWidth="1"/>
    <col min="9474" max="9474" width="9.85714285714286" style="1028" customWidth="1"/>
    <col min="9475" max="9475" width="10.5714285714286" style="1028" customWidth="1"/>
    <col min="9476" max="9476" width="12.1428571428571" style="1028" customWidth="1"/>
    <col min="9477" max="9477" width="11.1428571428571" style="1028" customWidth="1"/>
    <col min="9478" max="9478" width="6.85714285714286" style="1028" customWidth="1"/>
    <col min="9479" max="9718" width="30.5714285714286" style="1028" customWidth="1"/>
    <col min="9719" max="9719" width="6.57142857142857" style="1028" customWidth="1"/>
    <col min="9720" max="9720" width="7.57142857142857" style="1028" customWidth="1"/>
    <col min="9721" max="9721" width="4.85714285714286" style="1028" customWidth="1"/>
    <col min="9722" max="9722" width="11.8571428571429" style="1028" customWidth="1"/>
    <col min="9723" max="9723" width="9.85714285714286" style="1028" customWidth="1"/>
    <col min="9724" max="9724" width="3" style="1028" customWidth="1"/>
    <col min="9725" max="9725" width="7.14285714285714" style="1028" customWidth="1"/>
    <col min="9726" max="9726" width="22.8571428571429" style="1028" customWidth="1"/>
    <col min="9727" max="9727" width="7.14285714285714" style="1028" customWidth="1"/>
    <col min="9728" max="9728" width="9" style="1028" hidden="1" customWidth="1"/>
    <col min="9729" max="9729" width="8.85714285714286" style="1028" customWidth="1"/>
    <col min="9730" max="9730" width="9.85714285714286" style="1028" customWidth="1"/>
    <col min="9731" max="9731" width="10.5714285714286" style="1028" customWidth="1"/>
    <col min="9732" max="9732" width="12.1428571428571" style="1028" customWidth="1"/>
    <col min="9733" max="9733" width="11.1428571428571" style="1028" customWidth="1"/>
    <col min="9734" max="9734" width="6.85714285714286" style="1028" customWidth="1"/>
    <col min="9735" max="9974" width="30.5714285714286" style="1028" customWidth="1"/>
    <col min="9975" max="9975" width="6.57142857142857" style="1028" customWidth="1"/>
    <col min="9976" max="9976" width="7.57142857142857" style="1028" customWidth="1"/>
    <col min="9977" max="9977" width="4.85714285714286" style="1028" customWidth="1"/>
    <col min="9978" max="9978" width="11.8571428571429" style="1028" customWidth="1"/>
    <col min="9979" max="9979" width="9.85714285714286" style="1028" customWidth="1"/>
    <col min="9980" max="9980" width="3" style="1028" customWidth="1"/>
    <col min="9981" max="9981" width="7.14285714285714" style="1028" customWidth="1"/>
    <col min="9982" max="9982" width="22.8571428571429" style="1028" customWidth="1"/>
    <col min="9983" max="9983" width="7.14285714285714" style="1028" customWidth="1"/>
    <col min="9984" max="9984" width="9" style="1028" hidden="1" customWidth="1"/>
    <col min="9985" max="9985" width="8.85714285714286" style="1028" customWidth="1"/>
    <col min="9986" max="9986" width="9.85714285714286" style="1028" customWidth="1"/>
    <col min="9987" max="9987" width="10.5714285714286" style="1028" customWidth="1"/>
    <col min="9988" max="9988" width="12.1428571428571" style="1028" customWidth="1"/>
    <col min="9989" max="9989" width="11.1428571428571" style="1028" customWidth="1"/>
    <col min="9990" max="9990" width="6.85714285714286" style="1028" customWidth="1"/>
    <col min="9991" max="10230" width="30.5714285714286" style="1028" customWidth="1"/>
    <col min="10231" max="10231" width="6.57142857142857" style="1028" customWidth="1"/>
    <col min="10232" max="10232" width="7.57142857142857" style="1028" customWidth="1"/>
    <col min="10233" max="10233" width="4.85714285714286" style="1028" customWidth="1"/>
    <col min="10234" max="10234" width="11.8571428571429" style="1028" customWidth="1"/>
    <col min="10235" max="10235" width="9.85714285714286" style="1028" customWidth="1"/>
    <col min="10236" max="10236" width="3" style="1028" customWidth="1"/>
    <col min="10237" max="10237" width="7.14285714285714" style="1028" customWidth="1"/>
    <col min="10238" max="10238" width="22.8571428571429" style="1028" customWidth="1"/>
    <col min="10239" max="10239" width="7.14285714285714" style="1028" customWidth="1"/>
    <col min="10240" max="10240" width="9" style="1028" hidden="1" customWidth="1"/>
    <col min="10241" max="10241" width="8.85714285714286" style="1028" customWidth="1"/>
    <col min="10242" max="10242" width="9.85714285714286" style="1028" customWidth="1"/>
    <col min="10243" max="10243" width="10.5714285714286" style="1028" customWidth="1"/>
    <col min="10244" max="10244" width="12.1428571428571" style="1028" customWidth="1"/>
    <col min="10245" max="10245" width="11.1428571428571" style="1028" customWidth="1"/>
    <col min="10246" max="10246" width="6.85714285714286" style="1028" customWidth="1"/>
    <col min="10247" max="10486" width="30.5714285714286" style="1028" customWidth="1"/>
    <col min="10487" max="10487" width="6.57142857142857" style="1028" customWidth="1"/>
    <col min="10488" max="10488" width="7.57142857142857" style="1028" customWidth="1"/>
    <col min="10489" max="10489" width="4.85714285714286" style="1028" customWidth="1"/>
    <col min="10490" max="10490" width="11.8571428571429" style="1028" customWidth="1"/>
    <col min="10491" max="10491" width="9.85714285714286" style="1028" customWidth="1"/>
    <col min="10492" max="10492" width="3" style="1028" customWidth="1"/>
    <col min="10493" max="10493" width="7.14285714285714" style="1028" customWidth="1"/>
    <col min="10494" max="10494" width="22.8571428571429" style="1028" customWidth="1"/>
    <col min="10495" max="10495" width="7.14285714285714" style="1028" customWidth="1"/>
    <col min="10496" max="10496" width="9" style="1028" hidden="1" customWidth="1"/>
    <col min="10497" max="10497" width="8.85714285714286" style="1028" customWidth="1"/>
    <col min="10498" max="10498" width="9.85714285714286" style="1028" customWidth="1"/>
    <col min="10499" max="10499" width="10.5714285714286" style="1028" customWidth="1"/>
    <col min="10500" max="10500" width="12.1428571428571" style="1028" customWidth="1"/>
    <col min="10501" max="10501" width="11.1428571428571" style="1028" customWidth="1"/>
    <col min="10502" max="10502" width="6.85714285714286" style="1028" customWidth="1"/>
    <col min="10503" max="10742" width="30.5714285714286" style="1028" customWidth="1"/>
    <col min="10743" max="10743" width="6.57142857142857" style="1028" customWidth="1"/>
    <col min="10744" max="10744" width="7.57142857142857" style="1028" customWidth="1"/>
    <col min="10745" max="10745" width="4.85714285714286" style="1028" customWidth="1"/>
    <col min="10746" max="10746" width="11.8571428571429" style="1028" customWidth="1"/>
    <col min="10747" max="10747" width="9.85714285714286" style="1028" customWidth="1"/>
    <col min="10748" max="10748" width="3" style="1028" customWidth="1"/>
    <col min="10749" max="10749" width="7.14285714285714" style="1028" customWidth="1"/>
    <col min="10750" max="10750" width="22.8571428571429" style="1028" customWidth="1"/>
    <col min="10751" max="10751" width="7.14285714285714" style="1028" customWidth="1"/>
    <col min="10752" max="10752" width="9" style="1028" hidden="1" customWidth="1"/>
    <col min="10753" max="10753" width="8.85714285714286" style="1028" customWidth="1"/>
    <col min="10754" max="10754" width="9.85714285714286" style="1028" customWidth="1"/>
    <col min="10755" max="10755" width="10.5714285714286" style="1028" customWidth="1"/>
    <col min="10756" max="10756" width="12.1428571428571" style="1028" customWidth="1"/>
    <col min="10757" max="10757" width="11.1428571428571" style="1028" customWidth="1"/>
    <col min="10758" max="10758" width="6.85714285714286" style="1028" customWidth="1"/>
    <col min="10759" max="10998" width="30.5714285714286" style="1028" customWidth="1"/>
    <col min="10999" max="10999" width="6.57142857142857" style="1028" customWidth="1"/>
    <col min="11000" max="11000" width="7.57142857142857" style="1028" customWidth="1"/>
    <col min="11001" max="11001" width="4.85714285714286" style="1028" customWidth="1"/>
    <col min="11002" max="11002" width="11.8571428571429" style="1028" customWidth="1"/>
    <col min="11003" max="11003" width="9.85714285714286" style="1028" customWidth="1"/>
    <col min="11004" max="11004" width="3" style="1028" customWidth="1"/>
    <col min="11005" max="11005" width="7.14285714285714" style="1028" customWidth="1"/>
    <col min="11006" max="11006" width="22.8571428571429" style="1028" customWidth="1"/>
    <col min="11007" max="11007" width="7.14285714285714" style="1028" customWidth="1"/>
    <col min="11008" max="11008" width="9" style="1028" hidden="1" customWidth="1"/>
    <col min="11009" max="11009" width="8.85714285714286" style="1028" customWidth="1"/>
    <col min="11010" max="11010" width="9.85714285714286" style="1028" customWidth="1"/>
    <col min="11011" max="11011" width="10.5714285714286" style="1028" customWidth="1"/>
    <col min="11012" max="11012" width="12.1428571428571" style="1028" customWidth="1"/>
    <col min="11013" max="11013" width="11.1428571428571" style="1028" customWidth="1"/>
    <col min="11014" max="11014" width="6.85714285714286" style="1028" customWidth="1"/>
    <col min="11015" max="11254" width="30.5714285714286" style="1028" customWidth="1"/>
    <col min="11255" max="11255" width="6.57142857142857" style="1028" customWidth="1"/>
    <col min="11256" max="11256" width="7.57142857142857" style="1028" customWidth="1"/>
    <col min="11257" max="11257" width="4.85714285714286" style="1028" customWidth="1"/>
    <col min="11258" max="11258" width="11.8571428571429" style="1028" customWidth="1"/>
    <col min="11259" max="11259" width="9.85714285714286" style="1028" customWidth="1"/>
    <col min="11260" max="11260" width="3" style="1028" customWidth="1"/>
    <col min="11261" max="11261" width="7.14285714285714" style="1028" customWidth="1"/>
    <col min="11262" max="11262" width="22.8571428571429" style="1028" customWidth="1"/>
    <col min="11263" max="11263" width="7.14285714285714" style="1028" customWidth="1"/>
    <col min="11264" max="11264" width="9" style="1028" hidden="1" customWidth="1"/>
    <col min="11265" max="11265" width="8.85714285714286" style="1028" customWidth="1"/>
    <col min="11266" max="11266" width="9.85714285714286" style="1028" customWidth="1"/>
    <col min="11267" max="11267" width="10.5714285714286" style="1028" customWidth="1"/>
    <col min="11268" max="11268" width="12.1428571428571" style="1028" customWidth="1"/>
    <col min="11269" max="11269" width="11.1428571428571" style="1028" customWidth="1"/>
    <col min="11270" max="11270" width="6.85714285714286" style="1028" customWidth="1"/>
    <col min="11271" max="11510" width="30.5714285714286" style="1028" customWidth="1"/>
    <col min="11511" max="11511" width="6.57142857142857" style="1028" customWidth="1"/>
    <col min="11512" max="11512" width="7.57142857142857" style="1028" customWidth="1"/>
    <col min="11513" max="11513" width="4.85714285714286" style="1028" customWidth="1"/>
    <col min="11514" max="11514" width="11.8571428571429" style="1028" customWidth="1"/>
    <col min="11515" max="11515" width="9.85714285714286" style="1028" customWidth="1"/>
    <col min="11516" max="11516" width="3" style="1028" customWidth="1"/>
    <col min="11517" max="11517" width="7.14285714285714" style="1028" customWidth="1"/>
    <col min="11518" max="11518" width="22.8571428571429" style="1028" customWidth="1"/>
    <col min="11519" max="11519" width="7.14285714285714" style="1028" customWidth="1"/>
    <col min="11520" max="11520" width="9" style="1028" hidden="1" customWidth="1"/>
    <col min="11521" max="11521" width="8.85714285714286" style="1028" customWidth="1"/>
    <col min="11522" max="11522" width="9.85714285714286" style="1028" customWidth="1"/>
    <col min="11523" max="11523" width="10.5714285714286" style="1028" customWidth="1"/>
    <col min="11524" max="11524" width="12.1428571428571" style="1028" customWidth="1"/>
    <col min="11525" max="11525" width="11.1428571428571" style="1028" customWidth="1"/>
    <col min="11526" max="11526" width="6.85714285714286" style="1028" customWidth="1"/>
    <col min="11527" max="11766" width="30.5714285714286" style="1028" customWidth="1"/>
    <col min="11767" max="11767" width="6.57142857142857" style="1028" customWidth="1"/>
    <col min="11768" max="11768" width="7.57142857142857" style="1028" customWidth="1"/>
    <col min="11769" max="11769" width="4.85714285714286" style="1028" customWidth="1"/>
    <col min="11770" max="11770" width="11.8571428571429" style="1028" customWidth="1"/>
    <col min="11771" max="11771" width="9.85714285714286" style="1028" customWidth="1"/>
    <col min="11772" max="11772" width="3" style="1028" customWidth="1"/>
    <col min="11773" max="11773" width="7.14285714285714" style="1028" customWidth="1"/>
    <col min="11774" max="11774" width="22.8571428571429" style="1028" customWidth="1"/>
    <col min="11775" max="11775" width="7.14285714285714" style="1028" customWidth="1"/>
    <col min="11776" max="11776" width="9" style="1028" hidden="1" customWidth="1"/>
    <col min="11777" max="11777" width="8.85714285714286" style="1028" customWidth="1"/>
    <col min="11778" max="11778" width="9.85714285714286" style="1028" customWidth="1"/>
    <col min="11779" max="11779" width="10.5714285714286" style="1028" customWidth="1"/>
    <col min="11780" max="11780" width="12.1428571428571" style="1028" customWidth="1"/>
    <col min="11781" max="11781" width="11.1428571428571" style="1028" customWidth="1"/>
    <col min="11782" max="11782" width="6.85714285714286" style="1028" customWidth="1"/>
    <col min="11783" max="12022" width="30.5714285714286" style="1028" customWidth="1"/>
    <col min="12023" max="12023" width="6.57142857142857" style="1028" customWidth="1"/>
    <col min="12024" max="12024" width="7.57142857142857" style="1028" customWidth="1"/>
    <col min="12025" max="12025" width="4.85714285714286" style="1028" customWidth="1"/>
    <col min="12026" max="12026" width="11.8571428571429" style="1028" customWidth="1"/>
    <col min="12027" max="12027" width="9.85714285714286" style="1028" customWidth="1"/>
    <col min="12028" max="12028" width="3" style="1028" customWidth="1"/>
    <col min="12029" max="12029" width="7.14285714285714" style="1028" customWidth="1"/>
    <col min="12030" max="12030" width="22.8571428571429" style="1028" customWidth="1"/>
    <col min="12031" max="12031" width="7.14285714285714" style="1028" customWidth="1"/>
    <col min="12032" max="12032" width="9" style="1028" hidden="1" customWidth="1"/>
    <col min="12033" max="12033" width="8.85714285714286" style="1028" customWidth="1"/>
    <col min="12034" max="12034" width="9.85714285714286" style="1028" customWidth="1"/>
    <col min="12035" max="12035" width="10.5714285714286" style="1028" customWidth="1"/>
    <col min="12036" max="12036" width="12.1428571428571" style="1028" customWidth="1"/>
    <col min="12037" max="12037" width="11.1428571428571" style="1028" customWidth="1"/>
    <col min="12038" max="12038" width="6.85714285714286" style="1028" customWidth="1"/>
    <col min="12039" max="12278" width="30.5714285714286" style="1028" customWidth="1"/>
    <col min="12279" max="12279" width="6.57142857142857" style="1028" customWidth="1"/>
    <col min="12280" max="12280" width="7.57142857142857" style="1028" customWidth="1"/>
    <col min="12281" max="12281" width="4.85714285714286" style="1028" customWidth="1"/>
    <col min="12282" max="12282" width="11.8571428571429" style="1028" customWidth="1"/>
    <col min="12283" max="12283" width="9.85714285714286" style="1028" customWidth="1"/>
    <col min="12284" max="12284" width="3" style="1028" customWidth="1"/>
    <col min="12285" max="12285" width="7.14285714285714" style="1028" customWidth="1"/>
    <col min="12286" max="12286" width="22.8571428571429" style="1028" customWidth="1"/>
    <col min="12287" max="12287" width="7.14285714285714" style="1028" customWidth="1"/>
    <col min="12288" max="12288" width="9" style="1028" hidden="1" customWidth="1"/>
    <col min="12289" max="12289" width="8.85714285714286" style="1028" customWidth="1"/>
    <col min="12290" max="12290" width="9.85714285714286" style="1028" customWidth="1"/>
    <col min="12291" max="12291" width="10.5714285714286" style="1028" customWidth="1"/>
    <col min="12292" max="12292" width="12.1428571428571" style="1028" customWidth="1"/>
    <col min="12293" max="12293" width="11.1428571428571" style="1028" customWidth="1"/>
    <col min="12294" max="12294" width="6.85714285714286" style="1028" customWidth="1"/>
    <col min="12295" max="12534" width="30.5714285714286" style="1028" customWidth="1"/>
    <col min="12535" max="12535" width="6.57142857142857" style="1028" customWidth="1"/>
    <col min="12536" max="12536" width="7.57142857142857" style="1028" customWidth="1"/>
    <col min="12537" max="12537" width="4.85714285714286" style="1028" customWidth="1"/>
    <col min="12538" max="12538" width="11.8571428571429" style="1028" customWidth="1"/>
    <col min="12539" max="12539" width="9.85714285714286" style="1028" customWidth="1"/>
    <col min="12540" max="12540" width="3" style="1028" customWidth="1"/>
    <col min="12541" max="12541" width="7.14285714285714" style="1028" customWidth="1"/>
    <col min="12542" max="12542" width="22.8571428571429" style="1028" customWidth="1"/>
    <col min="12543" max="12543" width="7.14285714285714" style="1028" customWidth="1"/>
    <col min="12544" max="12544" width="9" style="1028" hidden="1" customWidth="1"/>
    <col min="12545" max="12545" width="8.85714285714286" style="1028" customWidth="1"/>
    <col min="12546" max="12546" width="9.85714285714286" style="1028" customWidth="1"/>
    <col min="12547" max="12547" width="10.5714285714286" style="1028" customWidth="1"/>
    <col min="12548" max="12548" width="12.1428571428571" style="1028" customWidth="1"/>
    <col min="12549" max="12549" width="11.1428571428571" style="1028" customWidth="1"/>
    <col min="12550" max="12550" width="6.85714285714286" style="1028" customWidth="1"/>
    <col min="12551" max="12790" width="30.5714285714286" style="1028" customWidth="1"/>
    <col min="12791" max="12791" width="6.57142857142857" style="1028" customWidth="1"/>
    <col min="12792" max="12792" width="7.57142857142857" style="1028" customWidth="1"/>
    <col min="12793" max="12793" width="4.85714285714286" style="1028" customWidth="1"/>
    <col min="12794" max="12794" width="11.8571428571429" style="1028" customWidth="1"/>
    <col min="12795" max="12795" width="9.85714285714286" style="1028" customWidth="1"/>
    <col min="12796" max="12796" width="3" style="1028" customWidth="1"/>
    <col min="12797" max="12797" width="7.14285714285714" style="1028" customWidth="1"/>
    <col min="12798" max="12798" width="22.8571428571429" style="1028" customWidth="1"/>
    <col min="12799" max="12799" width="7.14285714285714" style="1028" customWidth="1"/>
    <col min="12800" max="12800" width="9" style="1028" hidden="1" customWidth="1"/>
    <col min="12801" max="12801" width="8.85714285714286" style="1028" customWidth="1"/>
    <col min="12802" max="12802" width="9.85714285714286" style="1028" customWidth="1"/>
    <col min="12803" max="12803" width="10.5714285714286" style="1028" customWidth="1"/>
    <col min="12804" max="12804" width="12.1428571428571" style="1028" customWidth="1"/>
    <col min="12805" max="12805" width="11.1428571428571" style="1028" customWidth="1"/>
    <col min="12806" max="12806" width="6.85714285714286" style="1028" customWidth="1"/>
    <col min="12807" max="13046" width="30.5714285714286" style="1028" customWidth="1"/>
    <col min="13047" max="13047" width="6.57142857142857" style="1028" customWidth="1"/>
    <col min="13048" max="13048" width="7.57142857142857" style="1028" customWidth="1"/>
    <col min="13049" max="13049" width="4.85714285714286" style="1028" customWidth="1"/>
    <col min="13050" max="13050" width="11.8571428571429" style="1028" customWidth="1"/>
    <col min="13051" max="13051" width="9.85714285714286" style="1028" customWidth="1"/>
    <col min="13052" max="13052" width="3" style="1028" customWidth="1"/>
    <col min="13053" max="13053" width="7.14285714285714" style="1028" customWidth="1"/>
    <col min="13054" max="13054" width="22.8571428571429" style="1028" customWidth="1"/>
    <col min="13055" max="13055" width="7.14285714285714" style="1028" customWidth="1"/>
    <col min="13056" max="13056" width="9" style="1028" hidden="1" customWidth="1"/>
    <col min="13057" max="13057" width="8.85714285714286" style="1028" customWidth="1"/>
    <col min="13058" max="13058" width="9.85714285714286" style="1028" customWidth="1"/>
    <col min="13059" max="13059" width="10.5714285714286" style="1028" customWidth="1"/>
    <col min="13060" max="13060" width="12.1428571428571" style="1028" customWidth="1"/>
    <col min="13061" max="13061" width="11.1428571428571" style="1028" customWidth="1"/>
    <col min="13062" max="13062" width="6.85714285714286" style="1028" customWidth="1"/>
    <col min="13063" max="13302" width="30.5714285714286" style="1028" customWidth="1"/>
    <col min="13303" max="13303" width="6.57142857142857" style="1028" customWidth="1"/>
    <col min="13304" max="13304" width="7.57142857142857" style="1028" customWidth="1"/>
    <col min="13305" max="13305" width="4.85714285714286" style="1028" customWidth="1"/>
    <col min="13306" max="13306" width="11.8571428571429" style="1028" customWidth="1"/>
    <col min="13307" max="13307" width="9.85714285714286" style="1028" customWidth="1"/>
    <col min="13308" max="13308" width="3" style="1028" customWidth="1"/>
    <col min="13309" max="13309" width="7.14285714285714" style="1028" customWidth="1"/>
    <col min="13310" max="13310" width="22.8571428571429" style="1028" customWidth="1"/>
    <col min="13311" max="13311" width="7.14285714285714" style="1028" customWidth="1"/>
    <col min="13312" max="13312" width="9" style="1028" hidden="1" customWidth="1"/>
    <col min="13313" max="13313" width="8.85714285714286" style="1028" customWidth="1"/>
    <col min="13314" max="13314" width="9.85714285714286" style="1028" customWidth="1"/>
    <col min="13315" max="13315" width="10.5714285714286" style="1028" customWidth="1"/>
    <col min="13316" max="13316" width="12.1428571428571" style="1028" customWidth="1"/>
    <col min="13317" max="13317" width="11.1428571428571" style="1028" customWidth="1"/>
    <col min="13318" max="13318" width="6.85714285714286" style="1028" customWidth="1"/>
    <col min="13319" max="13558" width="30.5714285714286" style="1028" customWidth="1"/>
    <col min="13559" max="13559" width="6.57142857142857" style="1028" customWidth="1"/>
    <col min="13560" max="13560" width="7.57142857142857" style="1028" customWidth="1"/>
    <col min="13561" max="13561" width="4.85714285714286" style="1028" customWidth="1"/>
    <col min="13562" max="13562" width="11.8571428571429" style="1028" customWidth="1"/>
    <col min="13563" max="13563" width="9.85714285714286" style="1028" customWidth="1"/>
    <col min="13564" max="13564" width="3" style="1028" customWidth="1"/>
    <col min="13565" max="13565" width="7.14285714285714" style="1028" customWidth="1"/>
    <col min="13566" max="13566" width="22.8571428571429" style="1028" customWidth="1"/>
    <col min="13567" max="13567" width="7.14285714285714" style="1028" customWidth="1"/>
    <col min="13568" max="13568" width="9" style="1028" hidden="1" customWidth="1"/>
    <col min="13569" max="13569" width="8.85714285714286" style="1028" customWidth="1"/>
    <col min="13570" max="13570" width="9.85714285714286" style="1028" customWidth="1"/>
    <col min="13571" max="13571" width="10.5714285714286" style="1028" customWidth="1"/>
    <col min="13572" max="13572" width="12.1428571428571" style="1028" customWidth="1"/>
    <col min="13573" max="13573" width="11.1428571428571" style="1028" customWidth="1"/>
    <col min="13574" max="13574" width="6.85714285714286" style="1028" customWidth="1"/>
    <col min="13575" max="13814" width="30.5714285714286" style="1028" customWidth="1"/>
    <col min="13815" max="13815" width="6.57142857142857" style="1028" customWidth="1"/>
    <col min="13816" max="13816" width="7.57142857142857" style="1028" customWidth="1"/>
    <col min="13817" max="13817" width="4.85714285714286" style="1028" customWidth="1"/>
    <col min="13818" max="13818" width="11.8571428571429" style="1028" customWidth="1"/>
    <col min="13819" max="13819" width="9.85714285714286" style="1028" customWidth="1"/>
    <col min="13820" max="13820" width="3" style="1028" customWidth="1"/>
    <col min="13821" max="13821" width="7.14285714285714" style="1028" customWidth="1"/>
    <col min="13822" max="13822" width="22.8571428571429" style="1028" customWidth="1"/>
    <col min="13823" max="13823" width="7.14285714285714" style="1028" customWidth="1"/>
    <col min="13824" max="13824" width="9" style="1028" hidden="1" customWidth="1"/>
    <col min="13825" max="13825" width="8.85714285714286" style="1028" customWidth="1"/>
    <col min="13826" max="13826" width="9.85714285714286" style="1028" customWidth="1"/>
    <col min="13827" max="13827" width="10.5714285714286" style="1028" customWidth="1"/>
    <col min="13828" max="13828" width="12.1428571428571" style="1028" customWidth="1"/>
    <col min="13829" max="13829" width="11.1428571428571" style="1028" customWidth="1"/>
    <col min="13830" max="13830" width="6.85714285714286" style="1028" customWidth="1"/>
    <col min="13831" max="14070" width="30.5714285714286" style="1028" customWidth="1"/>
    <col min="14071" max="14071" width="6.57142857142857" style="1028" customWidth="1"/>
    <col min="14072" max="14072" width="7.57142857142857" style="1028" customWidth="1"/>
    <col min="14073" max="14073" width="4.85714285714286" style="1028" customWidth="1"/>
    <col min="14074" max="14074" width="11.8571428571429" style="1028" customWidth="1"/>
    <col min="14075" max="14075" width="9.85714285714286" style="1028" customWidth="1"/>
    <col min="14076" max="14076" width="3" style="1028" customWidth="1"/>
    <col min="14077" max="14077" width="7.14285714285714" style="1028" customWidth="1"/>
    <col min="14078" max="14078" width="22.8571428571429" style="1028" customWidth="1"/>
    <col min="14079" max="14079" width="7.14285714285714" style="1028" customWidth="1"/>
    <col min="14080" max="14080" width="9" style="1028" hidden="1" customWidth="1"/>
    <col min="14081" max="14081" width="8.85714285714286" style="1028" customWidth="1"/>
    <col min="14082" max="14082" width="9.85714285714286" style="1028" customWidth="1"/>
    <col min="14083" max="14083" width="10.5714285714286" style="1028" customWidth="1"/>
    <col min="14084" max="14084" width="12.1428571428571" style="1028" customWidth="1"/>
    <col min="14085" max="14085" width="11.1428571428571" style="1028" customWidth="1"/>
    <col min="14086" max="14086" width="6.85714285714286" style="1028" customWidth="1"/>
    <col min="14087" max="14326" width="30.5714285714286" style="1028" customWidth="1"/>
    <col min="14327" max="14327" width="6.57142857142857" style="1028" customWidth="1"/>
    <col min="14328" max="14328" width="7.57142857142857" style="1028" customWidth="1"/>
    <col min="14329" max="14329" width="4.85714285714286" style="1028" customWidth="1"/>
    <col min="14330" max="14330" width="11.8571428571429" style="1028" customWidth="1"/>
    <col min="14331" max="14331" width="9.85714285714286" style="1028" customWidth="1"/>
    <col min="14332" max="14332" width="3" style="1028" customWidth="1"/>
    <col min="14333" max="14333" width="7.14285714285714" style="1028" customWidth="1"/>
    <col min="14334" max="14334" width="22.8571428571429" style="1028" customWidth="1"/>
    <col min="14335" max="14335" width="7.14285714285714" style="1028" customWidth="1"/>
    <col min="14336" max="14336" width="9" style="1028" hidden="1" customWidth="1"/>
    <col min="14337" max="14337" width="8.85714285714286" style="1028" customWidth="1"/>
    <col min="14338" max="14338" width="9.85714285714286" style="1028" customWidth="1"/>
    <col min="14339" max="14339" width="10.5714285714286" style="1028" customWidth="1"/>
    <col min="14340" max="14340" width="12.1428571428571" style="1028" customWidth="1"/>
    <col min="14341" max="14341" width="11.1428571428571" style="1028" customWidth="1"/>
    <col min="14342" max="14342" width="6.85714285714286" style="1028" customWidth="1"/>
    <col min="14343" max="14582" width="30.5714285714286" style="1028" customWidth="1"/>
    <col min="14583" max="14583" width="6.57142857142857" style="1028" customWidth="1"/>
    <col min="14584" max="14584" width="7.57142857142857" style="1028" customWidth="1"/>
    <col min="14585" max="14585" width="4.85714285714286" style="1028" customWidth="1"/>
    <col min="14586" max="14586" width="11.8571428571429" style="1028" customWidth="1"/>
    <col min="14587" max="14587" width="9.85714285714286" style="1028" customWidth="1"/>
    <col min="14588" max="14588" width="3" style="1028" customWidth="1"/>
    <col min="14589" max="14589" width="7.14285714285714" style="1028" customWidth="1"/>
    <col min="14590" max="14590" width="22.8571428571429" style="1028" customWidth="1"/>
    <col min="14591" max="14591" width="7.14285714285714" style="1028" customWidth="1"/>
    <col min="14592" max="14592" width="9" style="1028" hidden="1" customWidth="1"/>
    <col min="14593" max="14593" width="8.85714285714286" style="1028" customWidth="1"/>
    <col min="14594" max="14594" width="9.85714285714286" style="1028" customWidth="1"/>
    <col min="14595" max="14595" width="10.5714285714286" style="1028" customWidth="1"/>
    <col min="14596" max="14596" width="12.1428571428571" style="1028" customWidth="1"/>
    <col min="14597" max="14597" width="11.1428571428571" style="1028" customWidth="1"/>
    <col min="14598" max="14598" width="6.85714285714286" style="1028" customWidth="1"/>
    <col min="14599" max="14838" width="30.5714285714286" style="1028" customWidth="1"/>
    <col min="14839" max="14839" width="6.57142857142857" style="1028" customWidth="1"/>
    <col min="14840" max="14840" width="7.57142857142857" style="1028" customWidth="1"/>
    <col min="14841" max="14841" width="4.85714285714286" style="1028" customWidth="1"/>
    <col min="14842" max="14842" width="11.8571428571429" style="1028" customWidth="1"/>
    <col min="14843" max="14843" width="9.85714285714286" style="1028" customWidth="1"/>
    <col min="14844" max="14844" width="3" style="1028" customWidth="1"/>
    <col min="14845" max="14845" width="7.14285714285714" style="1028" customWidth="1"/>
    <col min="14846" max="14846" width="22.8571428571429" style="1028" customWidth="1"/>
    <col min="14847" max="14847" width="7.14285714285714" style="1028" customWidth="1"/>
    <col min="14848" max="14848" width="9" style="1028" hidden="1" customWidth="1"/>
    <col min="14849" max="14849" width="8.85714285714286" style="1028" customWidth="1"/>
    <col min="14850" max="14850" width="9.85714285714286" style="1028" customWidth="1"/>
    <col min="14851" max="14851" width="10.5714285714286" style="1028" customWidth="1"/>
    <col min="14852" max="14852" width="12.1428571428571" style="1028" customWidth="1"/>
    <col min="14853" max="14853" width="11.1428571428571" style="1028" customWidth="1"/>
    <col min="14854" max="14854" width="6.85714285714286" style="1028" customWidth="1"/>
    <col min="14855" max="15094" width="30.5714285714286" style="1028" customWidth="1"/>
    <col min="15095" max="15095" width="6.57142857142857" style="1028" customWidth="1"/>
    <col min="15096" max="15096" width="7.57142857142857" style="1028" customWidth="1"/>
    <col min="15097" max="15097" width="4.85714285714286" style="1028" customWidth="1"/>
    <col min="15098" max="15098" width="11.8571428571429" style="1028" customWidth="1"/>
    <col min="15099" max="15099" width="9.85714285714286" style="1028" customWidth="1"/>
    <col min="15100" max="15100" width="3" style="1028" customWidth="1"/>
    <col min="15101" max="15101" width="7.14285714285714" style="1028" customWidth="1"/>
    <col min="15102" max="15102" width="22.8571428571429" style="1028" customWidth="1"/>
    <col min="15103" max="15103" width="7.14285714285714" style="1028" customWidth="1"/>
    <col min="15104" max="15104" width="9" style="1028" hidden="1" customWidth="1"/>
    <col min="15105" max="15105" width="8.85714285714286" style="1028" customWidth="1"/>
    <col min="15106" max="15106" width="9.85714285714286" style="1028" customWidth="1"/>
    <col min="15107" max="15107" width="10.5714285714286" style="1028" customWidth="1"/>
    <col min="15108" max="15108" width="12.1428571428571" style="1028" customWidth="1"/>
    <col min="15109" max="15109" width="11.1428571428571" style="1028" customWidth="1"/>
    <col min="15110" max="15110" width="6.85714285714286" style="1028" customWidth="1"/>
    <col min="15111" max="15350" width="30.5714285714286" style="1028" customWidth="1"/>
    <col min="15351" max="15351" width="6.57142857142857" style="1028" customWidth="1"/>
    <col min="15352" max="15352" width="7.57142857142857" style="1028" customWidth="1"/>
    <col min="15353" max="15353" width="4.85714285714286" style="1028" customWidth="1"/>
    <col min="15354" max="15354" width="11.8571428571429" style="1028" customWidth="1"/>
    <col min="15355" max="15355" width="9.85714285714286" style="1028" customWidth="1"/>
    <col min="15356" max="15356" width="3" style="1028" customWidth="1"/>
    <col min="15357" max="15357" width="7.14285714285714" style="1028" customWidth="1"/>
    <col min="15358" max="15358" width="22.8571428571429" style="1028" customWidth="1"/>
    <col min="15359" max="15359" width="7.14285714285714" style="1028" customWidth="1"/>
    <col min="15360" max="15360" width="9" style="1028" hidden="1" customWidth="1"/>
    <col min="15361" max="15361" width="8.85714285714286" style="1028" customWidth="1"/>
    <col min="15362" max="15362" width="9.85714285714286" style="1028" customWidth="1"/>
    <col min="15363" max="15363" width="10.5714285714286" style="1028" customWidth="1"/>
    <col min="15364" max="15364" width="12.1428571428571" style="1028" customWidth="1"/>
    <col min="15365" max="15365" width="11.1428571428571" style="1028" customWidth="1"/>
    <col min="15366" max="15366" width="6.85714285714286" style="1028" customWidth="1"/>
    <col min="15367" max="15606" width="30.5714285714286" style="1028" customWidth="1"/>
    <col min="15607" max="15607" width="6.57142857142857" style="1028" customWidth="1"/>
    <col min="15608" max="15608" width="7.57142857142857" style="1028" customWidth="1"/>
    <col min="15609" max="15609" width="4.85714285714286" style="1028" customWidth="1"/>
    <col min="15610" max="15610" width="11.8571428571429" style="1028" customWidth="1"/>
    <col min="15611" max="15611" width="9.85714285714286" style="1028" customWidth="1"/>
    <col min="15612" max="15612" width="3" style="1028" customWidth="1"/>
    <col min="15613" max="15613" width="7.14285714285714" style="1028" customWidth="1"/>
    <col min="15614" max="15614" width="22.8571428571429" style="1028" customWidth="1"/>
    <col min="15615" max="15615" width="7.14285714285714" style="1028" customWidth="1"/>
    <col min="15616" max="15616" width="9" style="1028" hidden="1" customWidth="1"/>
    <col min="15617" max="15617" width="8.85714285714286" style="1028" customWidth="1"/>
    <col min="15618" max="15618" width="9.85714285714286" style="1028" customWidth="1"/>
    <col min="15619" max="15619" width="10.5714285714286" style="1028" customWidth="1"/>
    <col min="15620" max="15620" width="12.1428571428571" style="1028" customWidth="1"/>
    <col min="15621" max="15621" width="11.1428571428571" style="1028" customWidth="1"/>
    <col min="15622" max="15622" width="6.85714285714286" style="1028" customWidth="1"/>
    <col min="15623" max="15862" width="30.5714285714286" style="1028" customWidth="1"/>
    <col min="15863" max="15863" width="6.57142857142857" style="1028" customWidth="1"/>
    <col min="15864" max="15864" width="7.57142857142857" style="1028" customWidth="1"/>
    <col min="15865" max="15865" width="4.85714285714286" style="1028" customWidth="1"/>
    <col min="15866" max="15866" width="11.8571428571429" style="1028" customWidth="1"/>
    <col min="15867" max="15867" width="9.85714285714286" style="1028" customWidth="1"/>
    <col min="15868" max="15868" width="3" style="1028" customWidth="1"/>
    <col min="15869" max="15869" width="7.14285714285714" style="1028" customWidth="1"/>
    <col min="15870" max="15870" width="22.8571428571429" style="1028" customWidth="1"/>
    <col min="15871" max="15871" width="7.14285714285714" style="1028" customWidth="1"/>
    <col min="15872" max="15872" width="9" style="1028" hidden="1" customWidth="1"/>
    <col min="15873" max="15873" width="8.85714285714286" style="1028" customWidth="1"/>
    <col min="15874" max="15874" width="9.85714285714286" style="1028" customWidth="1"/>
    <col min="15875" max="15875" width="10.5714285714286" style="1028" customWidth="1"/>
    <col min="15876" max="15876" width="12.1428571428571" style="1028" customWidth="1"/>
    <col min="15877" max="15877" width="11.1428571428571" style="1028" customWidth="1"/>
    <col min="15878" max="15878" width="6.85714285714286" style="1028" customWidth="1"/>
    <col min="15879" max="16118" width="30.5714285714286" style="1028" customWidth="1"/>
    <col min="16119" max="16119" width="6.57142857142857" style="1028" customWidth="1"/>
    <col min="16120" max="16120" width="7.57142857142857" style="1028" customWidth="1"/>
    <col min="16121" max="16121" width="4.85714285714286" style="1028" customWidth="1"/>
    <col min="16122" max="16122" width="11.8571428571429" style="1028" customWidth="1"/>
    <col min="16123" max="16123" width="9.85714285714286" style="1028" customWidth="1"/>
    <col min="16124" max="16124" width="3" style="1028" customWidth="1"/>
    <col min="16125" max="16125" width="7.14285714285714" style="1028" customWidth="1"/>
    <col min="16126" max="16126" width="22.8571428571429" style="1028" customWidth="1"/>
    <col min="16127" max="16127" width="7.14285714285714" style="1028" customWidth="1"/>
    <col min="16128" max="16128" width="9" style="1028" hidden="1" customWidth="1"/>
    <col min="16129" max="16129" width="8.85714285714286" style="1028" customWidth="1"/>
    <col min="16130" max="16130" width="9.85714285714286" style="1028" customWidth="1"/>
    <col min="16131" max="16131" width="10.5714285714286" style="1028" customWidth="1"/>
    <col min="16132" max="16132" width="12.1428571428571" style="1028" customWidth="1"/>
    <col min="16133" max="16133" width="11.1428571428571" style="1028" customWidth="1"/>
    <col min="16134" max="16134" width="6.85714285714286" style="1028" customWidth="1"/>
    <col min="16135" max="16384" width="30.5714285714286" style="1028" customWidth="1"/>
  </cols>
  <sheetData>
    <row r="1" spans="1:35" ht="15.5">
      <c r="A1" s="1418" t="s">
        <v>47</v>
      </c>
      <c r="B1" s="1419"/>
      <c r="C1" s="1419"/>
      <c r="D1" s="1419"/>
      <c r="E1" s="1419"/>
      <c r="F1" s="1419"/>
      <c r="G1" s="1419"/>
      <c r="H1" s="1419"/>
      <c r="I1" s="1419"/>
      <c r="J1" s="1419"/>
      <c r="K1" s="1419"/>
      <c r="L1" s="1419"/>
      <c r="M1" s="1419"/>
      <c r="N1" s="1419"/>
      <c r="O1" s="1419"/>
      <c r="P1" s="1419"/>
      <c r="Q1" s="1419"/>
      <c r="R1" s="1419"/>
      <c r="S1" s="1419"/>
      <c r="T1" s="1419"/>
      <c r="U1" s="1419"/>
      <c r="V1" s="1419"/>
      <c r="W1" s="1419"/>
      <c r="X1" s="1419"/>
      <c r="Y1" s="1419"/>
      <c r="Z1" s="1419"/>
      <c r="AA1" s="1419"/>
      <c r="AB1" s="1419"/>
      <c r="AC1" s="1419"/>
      <c r="AD1" s="1419"/>
      <c r="AE1" s="1419"/>
      <c r="AF1" s="1419"/>
      <c r="AG1" s="1419"/>
      <c r="AH1" s="1419"/>
      <c r="AI1" s="1420"/>
    </row>
    <row r="2" spans="1:35" ht="15.5">
      <c r="A2" s="1421" t="s">
        <v>48</v>
      </c>
      <c r="B2" s="1422"/>
      <c r="C2" s="1422"/>
      <c r="D2" s="1422"/>
      <c r="E2" s="1422"/>
      <c r="F2" s="1422"/>
      <c r="G2" s="1422"/>
      <c r="H2" s="1422"/>
      <c r="I2" s="1422"/>
      <c r="J2" s="1422"/>
      <c r="K2" s="1422"/>
      <c r="L2" s="1422"/>
      <c r="M2" s="1422"/>
      <c r="N2" s="1422"/>
      <c r="O2" s="1422"/>
      <c r="P2" s="1422"/>
      <c r="Q2" s="1422"/>
      <c r="R2" s="1422"/>
      <c r="S2" s="1422"/>
      <c r="T2" s="1422"/>
      <c r="U2" s="1422"/>
      <c r="V2" s="1422"/>
      <c r="W2" s="1422"/>
      <c r="X2" s="1422"/>
      <c r="Y2" s="1422"/>
      <c r="Z2" s="1422"/>
      <c r="AA2" s="1422"/>
      <c r="AB2" s="1422"/>
      <c r="AC2" s="1422"/>
      <c r="AD2" s="1422"/>
      <c r="AE2" s="1422"/>
      <c r="AF2" s="1422"/>
      <c r="AG2" s="1422"/>
      <c r="AH2" s="1422"/>
      <c r="AI2" s="1423"/>
    </row>
    <row r="3" spans="1:35" ht="15.5">
      <c r="A3" s="1421" t="s">
        <v>49</v>
      </c>
      <c r="B3" s="1422"/>
      <c r="C3" s="1422"/>
      <c r="D3" s="1422"/>
      <c r="E3" s="1422"/>
      <c r="F3" s="1422"/>
      <c r="G3" s="1422"/>
      <c r="H3" s="1422"/>
      <c r="I3" s="1422"/>
      <c r="J3" s="1422"/>
      <c r="K3" s="1422"/>
      <c r="L3" s="1422"/>
      <c r="M3" s="1422"/>
      <c r="N3" s="1422"/>
      <c r="O3" s="1422"/>
      <c r="P3" s="1422"/>
      <c r="Q3" s="1422"/>
      <c r="R3" s="1422"/>
      <c r="S3" s="1422"/>
      <c r="T3" s="1422"/>
      <c r="U3" s="1422"/>
      <c r="V3" s="1422"/>
      <c r="W3" s="1422"/>
      <c r="X3" s="1422"/>
      <c r="Y3" s="1422"/>
      <c r="Z3" s="1422"/>
      <c r="AA3" s="1422"/>
      <c r="AB3" s="1422"/>
      <c r="AC3" s="1422"/>
      <c r="AD3" s="1422"/>
      <c r="AE3" s="1422"/>
      <c r="AF3" s="1422"/>
      <c r="AG3" s="1422"/>
      <c r="AH3" s="1422"/>
      <c r="AI3" s="1423"/>
    </row>
    <row r="5" spans="1:15" ht="14.5">
      <c r="A5" s="1028" t="s">
        <v>181</v>
      </c>
      <c r="O5" s="57"/>
    </row>
    <row r="6" spans="1:16" ht="13">
      <c r="A6" s="1302" t="s">
        <v>166</v>
      </c>
      <c r="B6" s="1424" t="s">
        <v>167</v>
      </c>
      <c r="C6" s="1304" t="s">
        <v>182</v>
      </c>
      <c r="D6" s="1157"/>
      <c r="E6" s="1302" t="s">
        <v>168</v>
      </c>
      <c r="F6" s="1303" t="s">
        <v>1012</v>
      </c>
      <c r="G6" s="1303" t="s">
        <v>1495</v>
      </c>
      <c r="H6" s="1303" t="s">
        <v>1142</v>
      </c>
      <c r="I6" s="1303" t="s">
        <v>1496</v>
      </c>
      <c r="J6" s="1303" t="s">
        <v>1497</v>
      </c>
      <c r="K6" s="1303" t="s">
        <v>183</v>
      </c>
      <c r="L6" s="1302" t="s">
        <v>184</v>
      </c>
      <c r="M6" s="1302"/>
      <c r="N6" s="1302"/>
      <c r="O6" s="1302"/>
      <c r="P6" s="1302"/>
    </row>
    <row r="7" spans="1:17" ht="26">
      <c r="A7" s="1303"/>
      <c r="B7" s="1425"/>
      <c r="C7" s="1304"/>
      <c r="D7" s="1158" t="s">
        <v>1838</v>
      </c>
      <c r="E7" s="1303"/>
      <c r="F7" s="1426"/>
      <c r="G7" s="1305"/>
      <c r="H7" s="1305"/>
      <c r="I7" s="1305"/>
      <c r="J7" s="1305"/>
      <c r="K7" s="1305"/>
      <c r="L7" s="1303"/>
      <c r="M7" s="312" t="s">
        <v>185</v>
      </c>
      <c r="N7" s="312" t="s">
        <v>171</v>
      </c>
      <c r="O7" s="311" t="s">
        <v>186</v>
      </c>
      <c r="P7" s="311" t="s">
        <v>187</v>
      </c>
      <c r="Q7" s="311" t="s">
        <v>20</v>
      </c>
    </row>
    <row r="8" spans="1:17" ht="15.5">
      <c r="A8" s="318">
        <v>1</v>
      </c>
      <c r="B8" s="772" t="s">
        <v>82</v>
      </c>
      <c r="C8" s="313"/>
      <c r="D8" s="1159" t="s">
        <v>1603</v>
      </c>
      <c r="E8" s="1168" t="s">
        <v>1808</v>
      </c>
      <c r="F8" s="1154"/>
      <c r="G8" s="886"/>
      <c r="H8" s="886"/>
      <c r="I8" s="795"/>
      <c r="J8" s="886"/>
      <c r="K8" s="794"/>
      <c r="L8" s="1155" t="s">
        <v>255</v>
      </c>
      <c r="M8" s="938">
        <v>46059</v>
      </c>
      <c r="N8" s="1197">
        <v>46064</v>
      </c>
      <c r="O8" s="1156" t="s">
        <v>1835</v>
      </c>
      <c r="P8" s="320"/>
      <c r="Q8" s="885" t="s">
        <v>174</v>
      </c>
    </row>
    <row r="9" spans="1:17" ht="14.5">
      <c r="A9" s="318">
        <f>A8+1</f>
        <v>2</v>
      </c>
      <c r="B9" s="1160" t="s">
        <v>1811</v>
      </c>
      <c r="C9" s="320"/>
      <c r="D9" s="320" t="s">
        <v>1604</v>
      </c>
      <c r="E9" s="1168" t="s">
        <v>1818</v>
      </c>
      <c r="F9" s="1154"/>
      <c r="G9" s="320"/>
      <c r="H9" s="320"/>
      <c r="I9" s="320"/>
      <c r="J9" s="320"/>
      <c r="K9" s="320"/>
      <c r="L9" s="1155" t="s">
        <v>255</v>
      </c>
      <c r="M9" s="1161">
        <v>46064</v>
      </c>
      <c r="N9" s="1161">
        <v>46067</v>
      </c>
      <c r="O9" s="1156" t="s">
        <v>1835</v>
      </c>
      <c r="P9" s="320"/>
      <c r="Q9" s="885" t="s">
        <v>174</v>
      </c>
    </row>
    <row r="10" spans="1:17" ht="14.5">
      <c r="A10" s="318">
        <f t="shared" si="0" ref="A10:A32">A9+1</f>
        <v>3</v>
      </c>
      <c r="B10" s="1160" t="s">
        <v>1162</v>
      </c>
      <c r="C10" s="320"/>
      <c r="D10" s="320" t="s">
        <v>1603</v>
      </c>
      <c r="E10" s="1168" t="s">
        <v>146</v>
      </c>
      <c r="F10" s="1154"/>
      <c r="G10" s="320"/>
      <c r="H10" s="320"/>
      <c r="I10" s="320"/>
      <c r="J10" s="320"/>
      <c r="K10" s="320"/>
      <c r="L10" s="1155" t="s">
        <v>255</v>
      </c>
      <c r="M10" s="1161">
        <v>46065</v>
      </c>
      <c r="N10" s="1161">
        <v>46069</v>
      </c>
      <c r="O10" s="1156" t="s">
        <v>1835</v>
      </c>
      <c r="P10" s="320"/>
      <c r="Q10" s="885" t="s">
        <v>174</v>
      </c>
    </row>
    <row r="11" spans="1:17" ht="14.5">
      <c r="A11" s="318">
        <f t="shared" si="0"/>
        <v>4</v>
      </c>
      <c r="B11" s="1160" t="s">
        <v>1812</v>
      </c>
      <c r="C11" s="320"/>
      <c r="D11" s="320" t="s">
        <v>1604</v>
      </c>
      <c r="E11" s="1168" t="s">
        <v>1818</v>
      </c>
      <c r="F11" s="320"/>
      <c r="G11" s="320"/>
      <c r="H11" s="320"/>
      <c r="I11" s="320"/>
      <c r="J11" s="320"/>
      <c r="K11" s="320"/>
      <c r="L11" s="1155" t="s">
        <v>255</v>
      </c>
      <c r="M11" s="1161">
        <v>46068</v>
      </c>
      <c r="N11" s="1161">
        <v>46071</v>
      </c>
      <c r="O11" s="1156" t="s">
        <v>1835</v>
      </c>
      <c r="P11" s="320"/>
      <c r="Q11" s="885" t="s">
        <v>174</v>
      </c>
    </row>
    <row r="12" spans="1:17" ht="14.5">
      <c r="A12" s="318">
        <f t="shared" si="0"/>
        <v>5</v>
      </c>
      <c r="B12" s="1160" t="s">
        <v>1161</v>
      </c>
      <c r="C12" s="320"/>
      <c r="D12" s="320" t="s">
        <v>1603</v>
      </c>
      <c r="E12" s="320" t="s">
        <v>146</v>
      </c>
      <c r="F12" s="320"/>
      <c r="G12" s="320"/>
      <c r="H12" s="320"/>
      <c r="I12" s="320"/>
      <c r="J12" s="320"/>
      <c r="K12" s="320"/>
      <c r="L12" s="1155" t="s">
        <v>255</v>
      </c>
      <c r="M12" s="1161">
        <v>46070</v>
      </c>
      <c r="N12" s="1161">
        <v>46073</v>
      </c>
      <c r="O12" s="1156" t="s">
        <v>1835</v>
      </c>
      <c r="P12" s="320"/>
      <c r="Q12" s="885" t="s">
        <v>174</v>
      </c>
    </row>
    <row r="13" spans="1:18" ht="14.5">
      <c r="A13" s="318">
        <f t="shared" si="0"/>
        <v>6</v>
      </c>
      <c r="B13" s="1160" t="s">
        <v>465</v>
      </c>
      <c r="C13" s="320"/>
      <c r="D13" s="320" t="s">
        <v>1604</v>
      </c>
      <c r="E13" s="1168" t="s">
        <v>1817</v>
      </c>
      <c r="F13" s="1154"/>
      <c r="G13" s="320"/>
      <c r="H13" s="320"/>
      <c r="I13" s="320"/>
      <c r="J13" s="320"/>
      <c r="K13" s="320"/>
      <c r="L13" s="1155" t="s">
        <v>255</v>
      </c>
      <c r="M13" s="1161">
        <v>46064</v>
      </c>
      <c r="N13" s="1161">
        <v>46081</v>
      </c>
      <c r="O13" s="1156" t="s">
        <v>1835</v>
      </c>
      <c r="P13" s="320"/>
      <c r="Q13" s="885" t="s">
        <v>174</v>
      </c>
      <c r="R13" s="1180"/>
    </row>
    <row r="14" spans="1:30" ht="14.5">
      <c r="A14" s="318">
        <f t="shared" si="0"/>
        <v>7</v>
      </c>
      <c r="B14" s="595" t="s">
        <v>80</v>
      </c>
      <c r="C14" s="320"/>
      <c r="D14" s="320" t="s">
        <v>1840</v>
      </c>
      <c r="E14" s="320" t="s">
        <v>1803</v>
      </c>
      <c r="F14" s="320"/>
      <c r="G14" s="320"/>
      <c r="H14" s="320"/>
      <c r="I14" s="320"/>
      <c r="J14" s="320"/>
      <c r="K14" s="320"/>
      <c r="L14" s="1155" t="s">
        <v>255</v>
      </c>
      <c r="M14" s="1161">
        <v>46072</v>
      </c>
      <c r="N14" s="1161">
        <v>46081</v>
      </c>
      <c r="O14" s="1156" t="s">
        <v>1835</v>
      </c>
      <c r="P14" s="320"/>
      <c r="Q14" s="885" t="s">
        <v>174</v>
      </c>
      <c r="AD14" s="1028">
        <v>185</v>
      </c>
    </row>
    <row r="15" spans="1:17" ht="14.5">
      <c r="A15" s="318">
        <f t="shared" si="0"/>
        <v>8</v>
      </c>
      <c r="B15" s="1160" t="s">
        <v>1700</v>
      </c>
      <c r="C15" s="320"/>
      <c r="D15" s="320" t="s">
        <v>1604</v>
      </c>
      <c r="E15" s="320" t="s">
        <v>146</v>
      </c>
      <c r="F15" s="320"/>
      <c r="G15" s="320"/>
      <c r="H15" s="320"/>
      <c r="I15" s="320"/>
      <c r="J15" s="320"/>
      <c r="K15" s="320"/>
      <c r="L15" s="320" t="s">
        <v>255</v>
      </c>
      <c r="M15" s="321" t="s">
        <v>1842</v>
      </c>
      <c r="N15" s="1196">
        <v>46092</v>
      </c>
      <c r="O15" s="1156" t="s">
        <v>1835</v>
      </c>
      <c r="P15" s="1177"/>
      <c r="Q15" s="885" t="s">
        <v>174</v>
      </c>
    </row>
    <row r="16" spans="1:30" ht="14.5">
      <c r="A16" s="318">
        <f t="shared" si="0"/>
        <v>9</v>
      </c>
      <c r="B16" s="1173" t="s">
        <v>1251</v>
      </c>
      <c r="C16" s="797"/>
      <c r="D16" s="797" t="s">
        <v>1604</v>
      </c>
      <c r="E16" s="797" t="s">
        <v>1819</v>
      </c>
      <c r="F16" s="797"/>
      <c r="G16" s="797"/>
      <c r="H16" s="797"/>
      <c r="I16" s="797"/>
      <c r="J16" s="797"/>
      <c r="K16" s="797"/>
      <c r="L16" s="1174" t="s">
        <v>255</v>
      </c>
      <c r="M16" s="1175">
        <v>46081</v>
      </c>
      <c r="N16" s="1179">
        <v>46094</v>
      </c>
      <c r="O16" s="1176" t="s">
        <v>1835</v>
      </c>
      <c r="Q16" s="885" t="s">
        <v>174</v>
      </c>
      <c r="AD16" s="1028">
        <v>5</v>
      </c>
    </row>
    <row r="17" spans="1:17" ht="14.5">
      <c r="A17" s="318">
        <f t="shared" si="0"/>
        <v>10</v>
      </c>
      <c r="B17" s="1160" t="s">
        <v>1813</v>
      </c>
      <c r="C17" s="320"/>
      <c r="D17" s="320" t="s">
        <v>1604</v>
      </c>
      <c r="E17" s="320" t="s">
        <v>1818</v>
      </c>
      <c r="F17" s="320"/>
      <c r="G17" s="320"/>
      <c r="H17" s="320"/>
      <c r="I17" s="320"/>
      <c r="J17" s="320"/>
      <c r="K17" s="320"/>
      <c r="L17" s="320" t="s">
        <v>255</v>
      </c>
      <c r="M17" s="1161">
        <v>46093</v>
      </c>
      <c r="N17" s="1161">
        <v>46096</v>
      </c>
      <c r="O17" s="1156" t="s">
        <v>1835</v>
      </c>
      <c r="P17" s="320"/>
      <c r="Q17" s="885" t="s">
        <v>174</v>
      </c>
    </row>
    <row r="18" spans="1:17" ht="14.5">
      <c r="A18" s="318">
        <f t="shared" si="0"/>
        <v>11</v>
      </c>
      <c r="B18" s="1181" t="s">
        <v>1814</v>
      </c>
      <c r="C18" s="797"/>
      <c r="D18" s="797" t="s">
        <v>1604</v>
      </c>
      <c r="E18" s="797" t="s">
        <v>146</v>
      </c>
      <c r="F18" s="797"/>
      <c r="G18" s="797"/>
      <c r="H18" s="797"/>
      <c r="I18" s="797"/>
      <c r="J18" s="797"/>
      <c r="K18" s="797"/>
      <c r="L18" s="797" t="s">
        <v>255</v>
      </c>
      <c r="M18" s="1175">
        <v>46094</v>
      </c>
      <c r="N18" s="1175">
        <v>46097</v>
      </c>
      <c r="O18" s="1176" t="s">
        <v>1835</v>
      </c>
      <c r="Q18" s="885" t="s">
        <v>174</v>
      </c>
    </row>
    <row r="19" spans="1:17" ht="14.5">
      <c r="A19" s="318">
        <f t="shared" si="0"/>
        <v>12</v>
      </c>
      <c r="B19" s="1178" t="s">
        <v>1815</v>
      </c>
      <c r="C19" s="320"/>
      <c r="D19" s="320" t="s">
        <v>1604</v>
      </c>
      <c r="E19" s="320" t="s">
        <v>149</v>
      </c>
      <c r="F19" s="320"/>
      <c r="G19" s="320"/>
      <c r="H19" s="320"/>
      <c r="I19" s="320"/>
      <c r="J19" s="320"/>
      <c r="K19" s="320"/>
      <c r="L19" s="320" t="s">
        <v>255</v>
      </c>
      <c r="M19" s="1161">
        <v>46096</v>
      </c>
      <c r="N19" s="1161">
        <v>46098</v>
      </c>
      <c r="O19" s="1156" t="s">
        <v>1835</v>
      </c>
      <c r="P19" s="320"/>
      <c r="Q19" s="885" t="s">
        <v>174</v>
      </c>
    </row>
    <row r="20" spans="1:17" ht="14.5">
      <c r="A20" s="318">
        <f t="shared" si="0"/>
        <v>13</v>
      </c>
      <c r="B20" s="1178" t="s">
        <v>465</v>
      </c>
      <c r="C20" s="320"/>
      <c r="D20" s="320" t="s">
        <v>1603</v>
      </c>
      <c r="E20" s="320" t="s">
        <v>1802</v>
      </c>
      <c r="F20" s="320"/>
      <c r="G20" s="320"/>
      <c r="H20" s="320"/>
      <c r="I20" s="320"/>
      <c r="J20" s="320"/>
      <c r="K20" s="320"/>
      <c r="L20" s="320" t="s">
        <v>255</v>
      </c>
      <c r="M20" s="1161">
        <v>46091</v>
      </c>
      <c r="N20" s="1161">
        <v>46103</v>
      </c>
      <c r="O20" s="1156" t="s">
        <v>1835</v>
      </c>
      <c r="P20" s="1177"/>
      <c r="Q20" s="885" t="s">
        <v>174</v>
      </c>
    </row>
    <row r="21" spans="1:17" ht="14.5">
      <c r="A21" s="318">
        <f t="shared" si="0"/>
        <v>14</v>
      </c>
      <c r="B21" s="1160" t="s">
        <v>1816</v>
      </c>
      <c r="C21" s="320"/>
      <c r="D21" s="320" t="s">
        <v>1604</v>
      </c>
      <c r="E21" s="320" t="s">
        <v>1818</v>
      </c>
      <c r="F21" s="320"/>
      <c r="G21" s="320"/>
      <c r="H21" s="320"/>
      <c r="I21" s="320"/>
      <c r="J21" s="320"/>
      <c r="K21" s="320"/>
      <c r="L21" s="320" t="s">
        <v>255</v>
      </c>
      <c r="M21" s="1161">
        <v>46105</v>
      </c>
      <c r="N21" s="1161">
        <v>46108</v>
      </c>
      <c r="O21" s="1156" t="s">
        <v>1835</v>
      </c>
      <c r="Q21" s="885" t="s">
        <v>174</v>
      </c>
    </row>
    <row r="22" spans="1:17" ht="14.5">
      <c r="A22" s="318">
        <f t="shared" si="0"/>
        <v>15</v>
      </c>
      <c r="B22" s="1160" t="s">
        <v>499</v>
      </c>
      <c r="C22" s="320"/>
      <c r="D22" s="320" t="s">
        <v>1603</v>
      </c>
      <c r="E22" s="320" t="s">
        <v>146</v>
      </c>
      <c r="F22" s="320"/>
      <c r="G22" s="320"/>
      <c r="H22" s="320"/>
      <c r="I22" s="320"/>
      <c r="J22" s="320"/>
      <c r="K22" s="320"/>
      <c r="L22" s="320" t="s">
        <v>255</v>
      </c>
      <c r="M22" s="1161">
        <v>46101</v>
      </c>
      <c r="N22" s="1161">
        <v>46112</v>
      </c>
      <c r="O22" s="1156" t="s">
        <v>1835</v>
      </c>
      <c r="P22" s="320"/>
      <c r="Q22" s="885" t="s">
        <v>174</v>
      </c>
    </row>
    <row r="23" spans="1:17" ht="14.5">
      <c r="A23" s="318">
        <f t="shared" si="0"/>
        <v>16</v>
      </c>
      <c r="B23" s="1160" t="s">
        <v>498</v>
      </c>
      <c r="C23" s="320"/>
      <c r="D23" s="320" t="s">
        <v>1603</v>
      </c>
      <c r="E23" s="320" t="s">
        <v>146</v>
      </c>
      <c r="F23" s="320"/>
      <c r="G23" s="320"/>
      <c r="H23" s="320"/>
      <c r="I23" s="320"/>
      <c r="J23" s="320"/>
      <c r="K23" s="320"/>
      <c r="L23" s="320" t="s">
        <v>255</v>
      </c>
      <c r="M23" s="1161">
        <v>46112</v>
      </c>
      <c r="N23" s="1196">
        <v>46114</v>
      </c>
      <c r="O23" s="1156" t="s">
        <v>1835</v>
      </c>
      <c r="P23" s="320"/>
      <c r="Q23" s="885" t="s">
        <v>174</v>
      </c>
    </row>
    <row r="24" spans="1:17" ht="14.5">
      <c r="A24" s="318">
        <f t="shared" si="0"/>
        <v>17</v>
      </c>
      <c r="B24" s="1181" t="s">
        <v>1148</v>
      </c>
      <c r="C24" s="797"/>
      <c r="D24" s="797" t="s">
        <v>1604</v>
      </c>
      <c r="E24" s="797" t="s">
        <v>149</v>
      </c>
      <c r="F24" s="797"/>
      <c r="G24" s="797"/>
      <c r="H24" s="797"/>
      <c r="I24" s="797"/>
      <c r="J24" s="797"/>
      <c r="K24" s="797"/>
      <c r="L24" s="797" t="s">
        <v>255</v>
      </c>
      <c r="M24" s="1175">
        <v>46108</v>
      </c>
      <c r="N24" s="1175">
        <v>46116</v>
      </c>
      <c r="O24" s="1176" t="s">
        <v>1835</v>
      </c>
      <c r="P24" s="797"/>
      <c r="Q24" s="885" t="s">
        <v>174</v>
      </c>
    </row>
    <row r="25" spans="1:17" ht="14.5">
      <c r="A25" s="318">
        <f t="shared" si="0"/>
        <v>18</v>
      </c>
      <c r="B25" s="1178" t="s">
        <v>1659</v>
      </c>
      <c r="C25" s="320"/>
      <c r="D25" s="320" t="s">
        <v>1603</v>
      </c>
      <c r="E25" s="320" t="s">
        <v>1807</v>
      </c>
      <c r="F25" s="320"/>
      <c r="G25" s="320"/>
      <c r="H25" s="320"/>
      <c r="I25" s="320"/>
      <c r="J25" s="320"/>
      <c r="K25" s="320"/>
      <c r="L25" s="320" t="s">
        <v>255</v>
      </c>
      <c r="M25" s="1161">
        <v>46115</v>
      </c>
      <c r="N25" s="1161">
        <v>46124</v>
      </c>
      <c r="O25" s="1156" t="s">
        <v>1835</v>
      </c>
      <c r="P25" s="320"/>
      <c r="Q25" s="885" t="s">
        <v>174</v>
      </c>
    </row>
    <row r="26" spans="1:17" ht="14.5">
      <c r="A26" s="318">
        <f t="shared" si="0"/>
        <v>19</v>
      </c>
      <c r="B26" s="1178" t="s">
        <v>1152</v>
      </c>
      <c r="C26" s="320"/>
      <c r="D26" s="320" t="s">
        <v>1603</v>
      </c>
      <c r="E26" s="320" t="s">
        <v>146</v>
      </c>
      <c r="F26" s="320"/>
      <c r="G26" s="320"/>
      <c r="H26" s="320"/>
      <c r="I26" s="320"/>
      <c r="J26" s="320"/>
      <c r="K26" s="320"/>
      <c r="L26" s="320" t="s">
        <v>255</v>
      </c>
      <c r="M26" s="1161">
        <v>46118</v>
      </c>
      <c r="N26" s="1161">
        <v>46128</v>
      </c>
      <c r="O26" s="1156" t="s">
        <v>1835</v>
      </c>
      <c r="P26" s="320"/>
      <c r="Q26" s="885" t="s">
        <v>174</v>
      </c>
    </row>
    <row r="27" spans="1:17" ht="14.5">
      <c r="A27" s="318">
        <f t="shared" si="0"/>
        <v>20</v>
      </c>
      <c r="B27" s="1178" t="s">
        <v>488</v>
      </c>
      <c r="C27" s="320"/>
      <c r="D27" s="320" t="s">
        <v>1604</v>
      </c>
      <c r="E27" s="320" t="s">
        <v>149</v>
      </c>
      <c r="F27" s="320"/>
      <c r="G27" s="320"/>
      <c r="H27" s="320"/>
      <c r="I27" s="320"/>
      <c r="J27" s="320"/>
      <c r="K27" s="320"/>
      <c r="L27" s="320" t="s">
        <v>255</v>
      </c>
      <c r="M27" s="1161">
        <v>46122</v>
      </c>
      <c r="N27" s="1161">
        <v>46130</v>
      </c>
      <c r="O27" s="1156" t="s">
        <v>1835</v>
      </c>
      <c r="P27" s="320"/>
      <c r="Q27" s="885" t="s">
        <v>174</v>
      </c>
    </row>
    <row r="28" spans="1:17" ht="14.5">
      <c r="A28" s="318">
        <f t="shared" si="0"/>
        <v>21</v>
      </c>
      <c r="B28" s="595" t="s">
        <v>82</v>
      </c>
      <c r="C28" s="320"/>
      <c r="D28" s="320" t="s">
        <v>1604</v>
      </c>
      <c r="E28" s="320" t="s">
        <v>1802</v>
      </c>
      <c r="F28" s="320"/>
      <c r="G28" s="320"/>
      <c r="H28" s="320"/>
      <c r="I28" s="320"/>
      <c r="J28" s="320"/>
      <c r="K28" s="320"/>
      <c r="L28" s="320" t="s">
        <v>255</v>
      </c>
      <c r="M28" s="1161">
        <v>46101</v>
      </c>
      <c r="N28" s="321"/>
      <c r="O28" s="1156" t="s">
        <v>1835</v>
      </c>
      <c r="P28" s="320"/>
      <c r="Q28" s="1228" t="s">
        <v>1975</v>
      </c>
    </row>
    <row r="29" spans="1:17" ht="14.5">
      <c r="A29" s="318">
        <f t="shared" si="0"/>
        <v>22</v>
      </c>
      <c r="B29" s="1160" t="s">
        <v>487</v>
      </c>
      <c r="C29" s="320"/>
      <c r="D29" s="320" t="s">
        <v>1604</v>
      </c>
      <c r="E29" s="320" t="s">
        <v>146</v>
      </c>
      <c r="F29" s="320"/>
      <c r="G29" s="320"/>
      <c r="H29" s="320"/>
      <c r="I29" s="320"/>
      <c r="J29" s="320"/>
      <c r="K29" s="320"/>
      <c r="L29" s="320" t="s">
        <v>255</v>
      </c>
      <c r="M29" s="1161">
        <v>46117</v>
      </c>
      <c r="N29" s="321"/>
      <c r="O29" s="1156" t="s">
        <v>1835</v>
      </c>
      <c r="P29" s="320"/>
      <c r="Q29" s="1240" t="s">
        <v>1986</v>
      </c>
    </row>
    <row r="30" spans="1:17" ht="14.5">
      <c r="A30" s="318">
        <f t="shared" si="0"/>
        <v>23</v>
      </c>
      <c r="B30" s="1178" t="s">
        <v>1151</v>
      </c>
      <c r="C30" s="320"/>
      <c r="D30" s="320" t="s">
        <v>1603</v>
      </c>
      <c r="E30" s="320" t="s">
        <v>146</v>
      </c>
      <c r="F30" s="320"/>
      <c r="G30" s="320"/>
      <c r="H30" s="320"/>
      <c r="I30" s="320"/>
      <c r="J30" s="320"/>
      <c r="K30" s="320"/>
      <c r="L30" s="320" t="s">
        <v>255</v>
      </c>
      <c r="M30" s="1161">
        <v>46122</v>
      </c>
      <c r="N30" s="321"/>
      <c r="O30" s="1156" t="s">
        <v>1835</v>
      </c>
      <c r="P30" s="320"/>
      <c r="Q30" s="1235" t="s">
        <v>1976</v>
      </c>
    </row>
    <row r="31" spans="1:17" ht="29">
      <c r="A31" s="318">
        <f t="shared" si="0"/>
        <v>24</v>
      </c>
      <c r="B31" s="1178" t="s">
        <v>489</v>
      </c>
      <c r="C31" s="320"/>
      <c r="D31" s="320" t="s">
        <v>1604</v>
      </c>
      <c r="E31" s="320" t="s">
        <v>146</v>
      </c>
      <c r="F31" s="320"/>
      <c r="G31" s="320"/>
      <c r="H31" s="320"/>
      <c r="I31" s="320"/>
      <c r="J31" s="320"/>
      <c r="K31" s="320"/>
      <c r="L31" s="320" t="s">
        <v>255</v>
      </c>
      <c r="M31" s="1161">
        <v>46125</v>
      </c>
      <c r="N31" s="321"/>
      <c r="O31" s="1156" t="s">
        <v>1835</v>
      </c>
      <c r="P31" s="320"/>
      <c r="Q31" s="1239" t="s">
        <v>1988</v>
      </c>
    </row>
    <row r="32" spans="1:17" ht="14.5">
      <c r="A32" s="318">
        <f t="shared" si="0"/>
        <v>25</v>
      </c>
      <c r="B32" s="1178" t="s">
        <v>490</v>
      </c>
      <c r="C32" s="320"/>
      <c r="D32" s="320" t="s">
        <v>1604</v>
      </c>
      <c r="E32" s="320" t="s">
        <v>1818</v>
      </c>
      <c r="F32" s="320"/>
      <c r="G32" s="320"/>
      <c r="H32" s="320"/>
      <c r="I32" s="320"/>
      <c r="J32" s="320"/>
      <c r="K32" s="320"/>
      <c r="L32" s="320" t="s">
        <v>255</v>
      </c>
      <c r="M32" s="1161">
        <v>46129</v>
      </c>
      <c r="N32" s="321"/>
      <c r="O32" s="1156" t="s">
        <v>1835</v>
      </c>
      <c r="P32" s="320"/>
      <c r="Q32" s="1241" t="s">
        <v>1989</v>
      </c>
    </row>
  </sheetData>
  <autoFilter ref="A7:WVN8">
    <sortState ref="A9:WVN9">
      <sortCondition sortBy="value" ref="N9"/>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conditionalFormatting sqref="B1:B1048576">
    <cfRule type="duplicateValues" priority="17569" dxfId="271"/>
    <cfRule type="duplicateValues" priority="17570" dxfId="271"/>
    <cfRule type="duplicateValues" priority="17571" dxfId="271"/>
    <cfRule type="duplicateValues" priority="17578" dxfId="271"/>
    <cfRule type="duplicateValues" priority="17579" dxfId="271"/>
    <cfRule type="duplicateValues" priority="17584" dxfId="271"/>
    <cfRule type="duplicateValues" priority="17596" dxfId="299"/>
  </conditionalFormatting>
  <conditionalFormatting sqref="B6:B7 B9:B64951">
    <cfRule type="duplicateValues" priority="17567" dxfId="299" stopIfTrue="1"/>
  </conditionalFormatting>
  <conditionalFormatting sqref="B6:B7 B9:B1048576">
    <cfRule type="duplicateValues" priority="17593" dxfId="299"/>
  </conditionalFormatting>
  <conditionalFormatting sqref="B6:B7">
    <cfRule type="duplicateValues" priority="17566" dxfId="299"/>
  </conditionalFormatting>
  <conditionalFormatting sqref="C8:D8">
    <cfRule type="duplicateValues" priority="17599" dxfId="299"/>
    <cfRule type="duplicateValues" priority="17600" dxfId="299"/>
    <cfRule type="duplicateValues" priority="17601" dxfId="299" stopIfTrue="1"/>
  </conditionalFormatting>
  <conditionalFormatting sqref="E1:E1048576">
    <cfRule type="duplicateValues" priority="17602" dxfId="271"/>
  </conditionalFormatting>
  <dataValidations count="1">
    <dataValidation type="list" allowBlank="1" showInputMessage="1" showErrorMessage="1" sqref="IO64972:IO64980 SK64972:SK64980 ACG64972:ACG64980 AMC64972:AMC64980 AVY64972:AVY64980 BFU64972:BFU64980 BPQ64972:BPQ64980 BZM64972:BZM64980 CJI64972:CJI64980 CTE64972:CTE64980 DDA64972:DDA64980 DMW64972:DMW64980 DWS64972:DWS64980 EGO64972:EGO64980 EQK64972:EQK64980 FAG64972:FAG64980 FKC64972:FKC64980 FTY64972:FTY64980 GDU64972:GDU64980 GNQ64972:GNQ64980 GXM64972:GXM64980 HHI64972:HHI64980 HRE64972:HRE64980 IBA64972:IBA64980 IKW64972:IKW64980 IUS64972:IUS64980 JEO64972:JEO64980 JOK64972:JOK64980 JYG64972:JYG64980 KIC64972:KIC64980 KRY64972:KRY64980 LBU64972:LBU64980 LLQ64972:LLQ64980 LVM64972:LVM64980 MFI64972:MFI64980 MPE64972:MPE64980 MZA64972:MZA64980 NIW64972:NIW64980 NSS64972:NSS64980 OCO64972:OCO64980 OMK64972:OMK64980 OWG64972:OWG64980 PGC64972:PGC64980 PPY64972:PPY64980 PZU64972:PZU64980 QJQ64972:QJQ64980 QTM64972:QTM64980 RDI64972:RDI64980 RNE64972:RNE64980 RXA64972:RXA64980 SGW64972:SGW64980 SQS64972:SQS64980 TAO64972:TAO64980 TKK64972:TKK64980 TUG64972:TUG64980 UEC64972:UEC64980 UNY64972:UNY64980 UXU64972:UXU64980 VHQ64972:VHQ64980 VRM64972:VRM64980 WBI64972:WBI64980 WLE64972:WLE64980 WVA64972:WVA64980 C65008:D65016 IO130508:IO130516 SK130508:SK130516 ACG130508:ACG130516 AMC130508:AMC130516 AVY130508:AVY130516 BFU130508:BFU130516 BPQ130508:BPQ130516 BZM130508:BZM130516 CJI130508:CJI130516 CTE130508:CTE130516 DDA130508:DDA130516 DMW130508:DMW130516 DWS130508:DWS130516 EGO130508:EGO130516 EQK130508:EQK130516 FAG130508:FAG130516 FKC130508:FKC130516 FTY130508:FTY130516 GDU130508:GDU130516 GNQ130508:GNQ130516 GXM130508:GXM130516 HHI130508:HHI130516 HRE130508:HRE130516 IBA130508:IBA130516 IKW130508:IKW130516 IUS130508:IUS130516 JEO130508:JEO130516 JOK130508:JOK130516 JYG130508:JYG130516 KIC130508:KIC130516 KRY130508:KRY130516 LBU130508:LBU130516 LLQ130508:LLQ130516 LVM130508:LVM130516 MFI130508:MFI130516 MPE130508:MPE130516 MZA130508:MZA130516 NIW130508:NIW130516 NSS130508:NSS130516 OCO130508:OCO130516 OMK130508:OMK130516 OWG130508:OWG130516 PGC130508:PGC130516 PPY130508:PPY130516 PZU130508:PZU130516 QJQ130508:QJQ130516 QTM130508:QTM130516 RDI130508:RDI130516 RNE130508:RNE130516 RXA130508:RXA130516 SGW130508:SGW130516 SQS130508:SQS130516 TAO130508:TAO130516 TKK130508:TKK130516 TUG130508:TUG130516 UEC130508:UEC130516 UNY130508:UNY130516 UXU130508:UXU130516 VHQ130508:VHQ130516 VRM130508:VRM130516 WBI130508:WBI130516 WLE130508:WLE130516 WVA130508:WVA130516 C130544:D130552 IO196044:IO196052 SK196044:SK196052 ACG196044:ACG196052 AMC196044:AMC196052 AVY196044:AVY196052 BFU196044:BFU196052 BPQ196044:BPQ196052 BZM196044:BZM196052 CJI196044:CJI196052 CTE196044:CTE196052 DDA196044:DDA196052 DMW196044:DMW196052 DWS196044:DWS196052 EGO196044:EGO196052 EQK196044:EQK196052 FAG196044:FAG196052 FKC196044:FKC196052 FTY196044:FTY196052 GDU196044:GDU196052 GNQ196044:GNQ196052 GXM196044:GXM196052 HHI196044:HHI196052 HRE196044:HRE196052 IBA196044:IBA196052 IKW196044:IKW196052 IUS196044:IUS196052 JEO196044:JEO196052 JOK196044:JOK196052 JYG196044:JYG196052 KIC196044:KIC196052 KRY196044:KRY196052 LBU196044:LBU196052 LLQ196044:LLQ196052 LVM196044:LVM196052 MFI196044:MFI196052 MPE196044:MPE196052 MZA196044:MZA196052 NIW196044:NIW196052 NSS196044:NSS196052 OCO196044:OCO196052 OMK196044:OMK196052 OWG196044:OWG196052 PGC196044:PGC196052 PPY196044:PPY196052 PZU196044:PZU196052 QJQ196044:QJQ196052 QTM196044:QTM196052 RDI196044:RDI196052 RNE196044:RNE196052 RXA196044:RXA196052 SGW196044:SGW196052 SQS196044:SQS196052 TAO196044:TAO196052 TKK196044:TKK196052 TUG196044:TUG196052 UEC196044:UEC196052 UNY196044:UNY196052 UXU196044:UXU196052 VHQ196044:VHQ196052 VRM196044:VRM196052 WBI196044:WBI196052 WLE196044:WLE196052 WVA196044:WVA196052 C196080:D196088 IO261580:IO261588 SK261580:SK261588 ACG261580:ACG261588 AMC261580:AMC261588 AVY261580:AVY261588 BFU261580:BFU261588 BPQ261580:BPQ261588 BZM261580:BZM261588 CJI261580:CJI261588 CTE261580:CTE261588 DDA261580:DDA261588 DMW261580:DMW261588 DWS261580:DWS261588 EGO261580:EGO261588 EQK261580:EQK261588 FAG261580:FAG261588 FKC261580:FKC261588 FTY261580:FTY261588 GDU261580:GDU261588 GNQ261580:GNQ261588 GXM261580:GXM261588 HHI261580:HHI261588 HRE261580:HRE261588 IBA261580:IBA261588 IKW261580:IKW261588 IUS261580:IUS261588 JEO261580:JEO261588 JOK261580:JOK261588 JYG261580:JYG261588 KIC261580:KIC261588 KRY261580:KRY261588 LBU261580:LBU261588 LLQ261580:LLQ261588 LVM261580:LVM261588 MFI261580:MFI261588 MPE261580:MPE261588 MZA261580:MZA261588 NIW261580:NIW261588 NSS261580:NSS261588 OCO261580:OCO261588 OMK261580:OMK261588 OWG261580:OWG261588 PGC261580:PGC261588 PPY261580:PPY261588 PZU261580:PZU261588 QJQ261580:QJQ261588 QTM261580:QTM261588 RDI261580:RDI261588 RNE261580:RNE261588 RXA261580:RXA261588 SGW261580:SGW261588 SQS261580:SQS261588 TAO261580:TAO261588 TKK261580:TKK261588 TUG261580:TUG261588 UEC261580:UEC261588 UNY261580:UNY261588 UXU261580:UXU261588 VHQ261580:VHQ261588 VRM261580:VRM261588 WBI261580:WBI261588 WLE261580:WLE261588 WVA261580:WVA261588 C261616:D261624 IO327116:IO327124 SK327116:SK327124 ACG327116:ACG327124 AMC327116:AMC327124 AVY327116:AVY327124 BFU327116:BFU327124 BPQ327116:BPQ327124 BZM327116:BZM327124 CJI327116:CJI327124 CTE327116:CTE327124 DDA327116:DDA327124 DMW327116:DMW327124 DWS327116:DWS327124 EGO327116:EGO327124 EQK327116:EQK327124 FAG327116:FAG327124 FKC327116:FKC327124 FTY327116:FTY327124 GDU327116:GDU327124 GNQ327116:GNQ327124 GXM327116:GXM327124 HHI327116:HHI327124 HRE327116:HRE327124 IBA327116:IBA327124 IKW327116:IKW327124 IUS327116:IUS327124 JEO327116:JEO327124 JOK327116:JOK327124 JYG327116:JYG327124 KIC327116:KIC327124 KRY327116:KRY327124 LBU327116:LBU327124 LLQ327116:LLQ327124 LVM327116:LVM327124 MFI327116:MFI327124 MPE327116:MPE327124 MZA327116:MZA327124 NIW327116:NIW327124 NSS327116:NSS327124 OCO327116:OCO327124 OMK327116:OMK327124 OWG327116:OWG327124 PGC327116:PGC327124 PPY327116:PPY327124 PZU327116:PZU327124 QJQ327116:QJQ327124 QTM327116:QTM327124 RDI327116:RDI327124 RNE327116:RNE327124 RXA327116:RXA327124 SGW327116:SGW327124 SQS327116:SQS327124 TAO327116:TAO327124 TKK327116:TKK327124 TUG327116:TUG327124 UEC327116:UEC327124 UNY327116:UNY327124 UXU327116:UXU327124 VHQ327116:VHQ327124 VRM327116:VRM327124 WBI327116:WBI327124 WLE327116:WLE327124 WVA327116:WVA327124 C327152:D327160 IO392652:IO392660 SK392652:SK392660 ACG392652:ACG392660 AMC392652:AMC392660 AVY392652:AVY392660 BFU392652:BFU392660 BPQ392652:BPQ392660 BZM392652:BZM392660 CJI392652:CJI392660 CTE392652:CTE392660 DDA392652:DDA392660 DMW392652:DMW392660 DWS392652:DWS392660 EGO392652:EGO392660 EQK392652:EQK392660 FAG392652:FAG392660 FKC392652:FKC392660 FTY392652:FTY392660 GDU392652:GDU392660 GNQ392652:GNQ392660 GXM392652:GXM392660 HHI392652:HHI392660 HRE392652:HRE392660 IBA392652:IBA392660 IKW392652:IKW392660 IUS392652:IUS392660 JEO392652:JEO392660 JOK392652:JOK392660 JYG392652:JYG392660 KIC392652:KIC392660 KRY392652:KRY392660 LBU392652:LBU392660 LLQ392652:LLQ392660 LVM392652:LVM392660 MFI392652:MFI392660 MPE392652:MPE392660 MZA392652:MZA392660 NIW392652:NIW392660 NSS392652:NSS392660 OCO392652:OCO392660 OMK392652:OMK392660 OWG392652:OWG392660 PGC392652:PGC392660 PPY392652:PPY392660 PZU392652:PZU392660 QJQ392652:QJQ392660 QTM392652:QTM392660 RDI392652:RDI392660 RNE392652:RNE392660 RXA392652:RXA392660 SGW392652:SGW392660 SQS392652:SQS392660 TAO392652:TAO392660 TKK392652:TKK392660 TUG392652:TUG392660 UEC392652:UEC392660 UNY392652:UNY392660 UXU392652:UXU392660 VHQ392652:VHQ392660 VRM392652:VRM392660 WBI392652:WBI392660 WLE392652:WLE392660 WVA392652:WVA392660 C392688:D392696 IO458188:IO458196 SK458188:SK458196 ACG458188:ACG458196 AMC458188:AMC458196 AVY458188:AVY458196 BFU458188:BFU458196 BPQ458188:BPQ458196 BZM458188:BZM458196 CJI458188:CJI458196 CTE458188:CTE458196 DDA458188:DDA458196 DMW458188:DMW458196 DWS458188:DWS458196 EGO458188:EGO458196 EQK458188:EQK458196 FAG458188:FAG458196 FKC458188:FKC458196 FTY458188:FTY458196 GDU458188:GDU458196 GNQ458188:GNQ458196 GXM458188:GXM458196 HHI458188:HHI458196 HRE458188:HRE458196 IBA458188:IBA458196 IKW458188:IKW458196 IUS458188:IUS458196 JEO458188:JEO458196 JOK458188:JOK458196 JYG458188:JYG458196 KIC458188:KIC458196 KRY458188:KRY458196 LBU458188:LBU458196 LLQ458188:LLQ458196 LVM458188:LVM458196 MFI458188:MFI458196 MPE458188:MPE458196 MZA458188:MZA458196 NIW458188:NIW458196 NSS458188:NSS458196 OCO458188:OCO458196 OMK458188:OMK458196 OWG458188:OWG458196 PGC458188:PGC458196 PPY458188:PPY458196 PZU458188:PZU458196 QJQ458188:QJQ458196 QTM458188:QTM458196 RDI458188:RDI458196 RNE458188:RNE458196 RXA458188:RXA458196 SGW458188:SGW458196 SQS458188:SQS458196 TAO458188:TAO458196 TKK458188:TKK458196 TUG458188:TUG458196 UEC458188:UEC458196 UNY458188:UNY458196 UXU458188:UXU458196 VHQ458188:VHQ458196 VRM458188:VRM458196 WBI458188:WBI458196 WLE458188:WLE458196 WVA458188:WVA458196 C458224:D458232 IO523724:IO523732 SK523724:SK523732 ACG523724:ACG523732 AMC523724:AMC523732 AVY523724:AVY523732 BFU523724:BFU523732 BPQ523724:BPQ523732 BZM523724:BZM523732 CJI523724:CJI523732 CTE523724:CTE523732 DDA523724:DDA523732 DMW523724:DMW523732 DWS523724:DWS523732 EGO523724:EGO523732 EQK523724:EQK523732 FAG523724:FAG523732 FKC523724:FKC523732 FTY523724:FTY523732 GDU523724:GDU523732 GNQ523724:GNQ523732 GXM523724:GXM523732 HHI523724:HHI523732 HRE523724:HRE523732 IBA523724:IBA523732 IKW523724:IKW523732 IUS523724:IUS523732 JEO523724:JEO523732 JOK523724:JOK523732 JYG523724:JYG523732 KIC523724:KIC523732 KRY523724:KRY523732 LBU523724:LBU523732 LLQ523724:LLQ523732 LVM523724:LVM523732 MFI523724:MFI523732 MPE523724:MPE523732 MZA523724:MZA523732 NIW523724:NIW523732 NSS523724:NSS523732 OCO523724:OCO523732 OMK523724:OMK523732 OWG523724:OWG523732 PGC523724:PGC523732 PPY523724:PPY523732 PZU523724:PZU523732 QJQ523724:QJQ523732 QTM523724:QTM523732 RDI523724:RDI523732 RNE523724:RNE523732 RXA523724:RXA523732 SGW523724:SGW523732 SQS523724:SQS523732 TAO523724:TAO523732 TKK523724:TKK523732 TUG523724:TUG523732 UEC523724:UEC523732 UNY523724:UNY523732 UXU523724:UXU523732 VHQ523724:VHQ523732 VRM523724:VRM523732 WBI523724:WBI523732 WLE523724:WLE523732 WVA523724:WVA523732 C523760:D523768 IO589260:IO589268 SK589260:SK589268 ACG589260:ACG589268 AMC589260:AMC589268 AVY589260:AVY589268 BFU589260:BFU589268 BPQ589260:BPQ589268 BZM589260:BZM589268 CJI589260:CJI589268 CTE589260:CTE589268 DDA589260:DDA589268 DMW589260:DMW589268 DWS589260:DWS589268 EGO589260:EGO589268 EQK589260:EQK589268 FAG589260:FAG589268 FKC589260:FKC589268 FTY589260:FTY589268 GDU589260:GDU589268 GNQ589260:GNQ589268 GXM589260:GXM589268 HHI589260:HHI589268 HRE589260:HRE589268 IBA589260:IBA589268 IKW589260:IKW589268 IUS589260:IUS589268 JEO589260:JEO589268 JOK589260:JOK589268 JYG589260:JYG589268 KIC589260:KIC589268 KRY589260:KRY589268 LBU589260:LBU589268 LLQ589260:LLQ589268 LVM589260:LVM589268 MFI589260:MFI589268 MPE589260:MPE589268 MZA589260:MZA589268 NIW589260:NIW589268 NSS589260:NSS589268 OCO589260:OCO589268 OMK589260:OMK589268 OWG589260:OWG589268 PGC589260:PGC589268 PPY589260:PPY589268 PZU589260:PZU589268 QJQ589260:QJQ589268 QTM589260:QTM589268 RDI589260:RDI589268 RNE589260:RNE589268 RXA589260:RXA589268 SGW589260:SGW589268 SQS589260:SQS589268 TAO589260:TAO589268 TKK589260:TKK589268 TUG589260:TUG589268 UEC589260:UEC589268 UNY589260:UNY589268 UXU589260:UXU589268 VHQ589260:VHQ589268 VRM589260:VRM589268 WBI589260:WBI589268 WLE589260:WLE589268 WVA589260:WVA589268 C589296:D589304 IO654796:IO654804 SK654796:SK654804 ACG654796:ACG654804 AMC654796:AMC654804 AVY654796:AVY654804 BFU654796:BFU654804 BPQ654796:BPQ654804 BZM654796:BZM654804 CJI654796:CJI654804 CTE654796:CTE654804 DDA654796:DDA654804 DMW654796:DMW654804 DWS654796:DWS654804 EGO654796:EGO654804 EQK654796:EQK654804 FAG654796:FAG654804 FKC654796:FKC654804 FTY654796:FTY654804 GDU654796:GDU654804 GNQ654796:GNQ654804 GXM654796:GXM654804 HHI654796:HHI654804 HRE654796:HRE654804 IBA654796:IBA654804 IKW654796:IKW654804 IUS654796:IUS654804 JEO654796:JEO654804 JOK654796:JOK654804 JYG654796:JYG654804 KIC654796:KIC654804 KRY654796:KRY654804 LBU654796:LBU654804 LLQ654796:LLQ654804 LVM654796:LVM654804 MFI654796:MFI654804 MPE654796:MPE654804 MZA654796:MZA654804 NIW654796:NIW654804 NSS654796:NSS654804 OCO654796:OCO654804 OMK654796:OMK654804 OWG654796:OWG654804 PGC654796:PGC654804 PPY654796:PPY654804 PZU654796:PZU654804 QJQ654796:QJQ654804 QTM654796:QTM654804 RDI654796:RDI654804 RNE654796:RNE654804 RXA654796:RXA654804 SGW654796:SGW654804 SQS654796:SQS654804 TAO654796:TAO654804 TKK654796:TKK654804 TUG654796:TUG654804 UEC654796:UEC654804 UNY654796:UNY654804 UXU654796:UXU654804 VHQ654796:VHQ654804 VRM654796:VRM654804 WBI654796:WBI654804 WLE654796:WLE654804 WVA654796:WVA654804 C654832:D654840 IO720332:IO720340 SK720332:SK720340 ACG720332:ACG720340 AMC720332:AMC720340 AVY720332:AVY720340 BFU720332:BFU720340 BPQ720332:BPQ720340 BZM720332:BZM720340 CJI720332:CJI720340 CTE720332:CTE720340 DDA720332:DDA720340 DMW720332:DMW720340 DWS720332:DWS720340 EGO720332:EGO720340 EQK720332:EQK720340 FAG720332:FAG720340 FKC720332:FKC720340 FTY720332:FTY720340 GDU720332:GDU720340 GNQ720332:GNQ720340 GXM720332:GXM720340 HHI720332:HHI720340 HRE720332:HRE720340 IBA720332:IBA720340 IKW720332:IKW720340 IUS720332:IUS720340 JEO720332:JEO720340 JOK720332:JOK720340 JYG720332:JYG720340 KIC720332:KIC720340 KRY720332:KRY720340 LBU720332:LBU720340 LLQ720332:LLQ720340 LVM720332:LVM720340 MFI720332:MFI720340 MPE720332:MPE720340 MZA720332:MZA720340 NIW720332:NIW720340 NSS720332:NSS720340 OCO720332:OCO720340 OMK720332:OMK720340 OWG720332:OWG720340 PGC720332:PGC720340 PPY720332:PPY720340 PZU720332:PZU720340 QJQ720332:QJQ720340 QTM720332:QTM720340 RDI720332:RDI720340 RNE720332:RNE720340 RXA720332:RXA720340 SGW720332:SGW720340 SQS720332:SQS720340 TAO720332:TAO720340 TKK720332:TKK720340 TUG720332:TUG720340 UEC720332:UEC720340 UNY720332:UNY720340 UXU720332:UXU720340 VHQ720332:VHQ720340 VRM720332:VRM720340 WBI720332:WBI720340 WLE720332:WLE720340 WVA720332:WVA720340 C720368:D720376 IO785868:IO785876 SK785868:SK785876 ACG785868:ACG785876 AMC785868:AMC785876 AVY785868:AVY785876 BFU785868:BFU785876 BPQ785868:BPQ785876 BZM785868:BZM785876 CJI785868:CJI785876 CTE785868:CTE785876 DDA785868:DDA785876 DMW785868:DMW785876 DWS785868:DWS785876 EGO785868:EGO785876 EQK785868:EQK785876 FAG785868:FAG785876 FKC785868:FKC785876 FTY785868:FTY785876 GDU785868:GDU785876 GNQ785868:GNQ785876 GXM785868:GXM785876 HHI785868:HHI785876 HRE785868:HRE785876 IBA785868:IBA785876 IKW785868:IKW785876 IUS785868:IUS785876 JEO785868:JEO785876 JOK785868:JOK785876 JYG785868:JYG785876 KIC785868:KIC785876 KRY785868:KRY785876 LBU785868:LBU785876 LLQ785868:LLQ785876 LVM785868:LVM785876 MFI785868:MFI785876 MPE785868:MPE785876 MZA785868:MZA785876 NIW785868:NIW785876 NSS785868:NSS785876 OCO785868:OCO785876 OMK785868:OMK785876 OWG785868:OWG785876 PGC785868:PGC785876 PPY785868:PPY785876 PZU785868:PZU785876 QJQ785868:QJQ785876 QTM785868:QTM785876 RDI785868:RDI785876 RNE785868:RNE785876 RXA785868:RXA785876 SGW785868:SGW785876 SQS785868:SQS785876 TAO785868:TAO785876 TKK785868:TKK785876 TUG785868:TUG785876 UEC785868:UEC785876 UNY785868:UNY785876 UXU785868:UXU785876 VHQ785868:VHQ785876 VRM785868:VRM785876 WBI785868:WBI785876 WLE785868:WLE785876 WVA785868:WVA785876 C785904:D785912 IO851404:IO851412 SK851404:SK851412 ACG851404:ACG851412 AMC851404:AMC851412 AVY851404:AVY851412 BFU851404:BFU851412 BPQ851404:BPQ851412 BZM851404:BZM851412 CJI851404:CJI851412 CTE851404:CTE851412 DDA851404:DDA851412 DMW851404:DMW851412 DWS851404:DWS851412 EGO851404:EGO851412 EQK851404:EQK851412 FAG851404:FAG851412 FKC851404:FKC851412 FTY851404:FTY851412 GDU851404:GDU851412 GNQ851404:GNQ851412 GXM851404:GXM851412 HHI851404:HHI851412 HRE851404:HRE851412 IBA851404:IBA851412 IKW851404:IKW851412 IUS851404:IUS851412 JEO851404:JEO851412 JOK851404:JOK851412 JYG851404:JYG851412 KIC851404:KIC851412 KRY851404:KRY851412 LBU851404:LBU851412 LLQ851404:LLQ851412 LVM851404:LVM851412 MFI851404:MFI851412 MPE851404:MPE851412 MZA851404:MZA851412 NIW851404:NIW851412 NSS851404:NSS851412 OCO851404:OCO851412 OMK851404:OMK851412 OWG851404:OWG851412 PGC851404:PGC851412 PPY851404:PPY851412 PZU851404:PZU851412 QJQ851404:QJQ851412 QTM851404:QTM851412 RDI851404:RDI851412 RNE851404:RNE851412 RXA851404:RXA851412 SGW851404:SGW851412 SQS851404:SQS851412 TAO851404:TAO851412 TKK851404:TKK851412 TUG851404:TUG851412 UEC851404:UEC851412 UNY851404:UNY851412 UXU851404:UXU851412 VHQ851404:VHQ851412 VRM851404:VRM851412 WBI851404:WBI851412 WLE851404:WLE851412 WVA851404:WVA851412 C851440:D851448 IO916940:IO916948 SK916940:SK916948 ACG916940:ACG916948 AMC916940:AMC916948 AVY916940:AVY916948 BFU916940:BFU916948 BPQ916940:BPQ916948 BZM916940:BZM916948 CJI916940:CJI916948 CTE916940:CTE916948 DDA916940:DDA916948 DMW916940:DMW916948 DWS916940:DWS916948 EGO916940:EGO916948 EQK916940:EQK916948 FAG916940:FAG916948 FKC916940:FKC916948 FTY916940:FTY916948 GDU916940:GDU916948 GNQ916940:GNQ916948 GXM916940:GXM916948 HHI916940:HHI916948 HRE916940:HRE916948 IBA916940:IBA916948 IKW916940:IKW916948 IUS916940:IUS916948 JEO916940:JEO916948 JOK916940:JOK916948 JYG916940:JYG916948 KIC916940:KIC916948 KRY916940:KRY916948 LBU916940:LBU916948 LLQ916940:LLQ916948 LVM916940:LVM916948 MFI916940:MFI916948 MPE916940:MPE916948 MZA916940:MZA916948 NIW916940:NIW916948 NSS916940:NSS916948 OCO916940:OCO916948 OMK916940:OMK916948 OWG916940:OWG916948 PGC916940:PGC916948 PPY916940:PPY916948 PZU916940:PZU916948 QJQ916940:QJQ916948 QTM916940:QTM916948 RDI916940:RDI916948 RNE916940:RNE916948 RXA916940:RXA916948 SGW916940:SGW916948 SQS916940:SQS916948 TAO916940:TAO916948 TKK916940:TKK916948 TUG916940:TUG916948 UEC916940:UEC916948 UNY916940:UNY916948 UXU916940:UXU916948 VHQ916940:VHQ916948 VRM916940:VRM916948 WBI916940:WBI916948 WLE916940:WLE916948 WVA916940:WVA916948 C916976:D916984 IO982476:IO982484 SK982476:SK982484 ACG982476:ACG982484 AMC982476:AMC982484 AVY982476:AVY982484 BFU982476:BFU982484 BPQ982476:BPQ982484 BZM982476:BZM982484 CJI982476:CJI982484 CTE982476:CTE982484 DDA982476:DDA982484 DMW982476:DMW982484 DWS982476:DWS982484 EGO982476:EGO982484 EQK982476:EQK982484 FAG982476:FAG982484 FKC982476:FKC982484 FTY982476:FTY982484 GDU982476:GDU982484 GNQ982476:GNQ982484 GXM982476:GXM982484 HHI982476:HHI982484 HRE982476:HRE982484 IBA982476:IBA982484 IKW982476:IKW982484 IUS982476:IUS982484 JEO982476:JEO982484 JOK982476:JOK982484 JYG982476:JYG982484 KIC982476:KIC982484 KRY982476:KRY982484 LBU982476:LBU982484 LLQ982476:LLQ982484 LVM982476:LVM982484 MFI982476:MFI982484 MPE982476:MPE982484 MZA982476:MZA982484 NIW982476:NIW982484 NSS982476:NSS982484 OCO982476:OCO982484 OMK982476:OMK982484 OWG982476:OWG982484 PGC982476:PGC982484 PPY982476:PPY982484 PZU982476:PZU982484 QJQ982476:QJQ982484 QTM982476:QTM982484 RDI982476:RDI982484 RNE982476:RNE982484 RXA982476:RXA982484 SGW982476:SGW982484 SQS982476:SQS982484 TAO982476:TAO982484 TKK982476:TKK982484 TUG982476:TUG982484 UEC982476:UEC982484 UNY982476:UNY982484 UXU982476:UXU982484 VHQ982476:VHQ982484 VRM982476:VRM982484 WBI982476:WBI982484 WLE982476:WLE982484 WVA982476:WVA982484 C982512:D982520">
      <formula1>#REF!</formula1>
    </dataValidation>
  </dataValidations>
  <pageMargins left="0.708661417322835" right="0.708661417322835" top="0.748031496062992" bottom="0.748031496062992" header="0.31496062992126" footer="0.31496062992126"/>
  <pageSetup fitToHeight="0" orientation="landscape" paperSize="9" scale="64"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workbookViewId="0" topLeftCell="D4">
      <selection pane="topLeft" activeCell="S14" sqref="S14"/>
    </sheetView>
  </sheetViews>
  <sheetFormatPr defaultRowHeight="14.5"/>
  <sheetData>
    <row r="3" spans="15:15" ht="14.5">
      <c r="O3" s="811" t="s">
        <v>1522</v>
      </c>
    </row>
    <row r="4" spans="3:6" ht="14.5">
      <c r="C4" s="803" t="s">
        <v>1081</v>
      </c>
      <c r="D4" s="803" t="s">
        <v>1055</v>
      </c>
      <c r="E4" s="803" t="s">
        <v>1513</v>
      </c>
      <c r="F4" s="803" t="s">
        <v>1084</v>
      </c>
    </row>
    <row r="5" spans="3:18" ht="14.5">
      <c r="C5" s="590" t="s">
        <v>440</v>
      </c>
      <c r="D5" s="590" t="s">
        <v>205</v>
      </c>
      <c r="E5" s="793">
        <v>1.86</v>
      </c>
      <c r="F5" s="793">
        <v>12.47</v>
      </c>
      <c r="O5" s="590" t="s">
        <v>1309</v>
      </c>
      <c r="P5" s="590" t="s">
        <v>79</v>
      </c>
      <c r="Q5" s="315">
        <v>1.60</v>
      </c>
      <c r="R5" s="315">
        <v>13.13</v>
      </c>
    </row>
    <row r="6" spans="3:18" ht="14.5">
      <c r="C6" s="804" t="s">
        <v>1310</v>
      </c>
      <c r="D6" s="804" t="s">
        <v>107</v>
      </c>
      <c r="E6" s="798">
        <v>2.93</v>
      </c>
      <c r="F6" s="798">
        <v>20.34</v>
      </c>
      <c r="O6" s="590" t="s">
        <v>1311</v>
      </c>
      <c r="P6" s="590" t="s">
        <v>89</v>
      </c>
      <c r="Q6" s="315">
        <v>2.93</v>
      </c>
      <c r="R6" s="315">
        <v>20.34</v>
      </c>
    </row>
    <row r="7" spans="3:18" ht="14.5">
      <c r="C7" s="310"/>
      <c r="D7" s="805" t="s">
        <v>1512</v>
      </c>
      <c r="E7" s="310">
        <f>SUM(E5:E6)</f>
        <v>4.79</v>
      </c>
      <c r="F7" s="310">
        <f>SUM(F5:F6)</f>
        <v>32.81</v>
      </c>
      <c r="G7" s="805"/>
      <c r="J7" s="806" t="s">
        <v>1524</v>
      </c>
      <c r="O7" s="590" t="s">
        <v>123</v>
      </c>
      <c r="P7" s="590" t="s">
        <v>79</v>
      </c>
      <c r="Q7" s="315">
        <v>1.60</v>
      </c>
      <c r="R7" s="315">
        <v>13.13</v>
      </c>
    </row>
    <row r="8" spans="3:18" ht="14.5">
      <c r="C8" s="805" t="s">
        <v>1512</v>
      </c>
      <c r="D8" s="805" t="s">
        <v>1514</v>
      </c>
      <c r="E8" s="310">
        <f>E7*1.54*6/10</f>
        <v>4.42596</v>
      </c>
      <c r="F8" s="310">
        <f>F7*1.54*3/5.5</f>
        <v>27.560400000000005</v>
      </c>
      <c r="G8" s="310">
        <f>SUM(E8:F8)</f>
        <v>31.986360000000005</v>
      </c>
      <c r="J8" s="807" t="s">
        <v>1523</v>
      </c>
      <c r="O8" s="590" t="s">
        <v>121</v>
      </c>
      <c r="P8" s="590" t="s">
        <v>96</v>
      </c>
      <c r="Q8" s="594">
        <v>1.68</v>
      </c>
      <c r="R8" s="594">
        <v>12.41</v>
      </c>
    </row>
    <row r="9" spans="3:18" ht="14.5">
      <c r="C9" s="805" t="s">
        <v>1512</v>
      </c>
      <c r="D9" s="805" t="s">
        <v>1515</v>
      </c>
      <c r="E9" s="310">
        <f>E8*1.54*3/10</f>
        <v>2.04479352</v>
      </c>
      <c r="F9" s="310">
        <f>F8*1.54*1.5/5.5</f>
        <v>11.575368000000003</v>
      </c>
      <c r="G9" s="310">
        <f>SUM(E9:F9)</f>
        <v>13.620161520000003</v>
      </c>
      <c r="J9" s="310">
        <v>18.48</v>
      </c>
      <c r="O9" s="604" t="s">
        <v>1431</v>
      </c>
      <c r="P9" s="604" t="s">
        <v>83</v>
      </c>
      <c r="Q9" s="594">
        <v>1.68</v>
      </c>
      <c r="R9" s="594">
        <v>12.41</v>
      </c>
    </row>
    <row r="10" spans="3:18" ht="14.5">
      <c r="C10" s="805" t="s">
        <v>1516</v>
      </c>
      <c r="D10" s="805" t="s">
        <v>1514</v>
      </c>
      <c r="E10" s="310"/>
      <c r="F10" s="310"/>
      <c r="G10" s="310">
        <f>G8*1600/1000</f>
        <v>51.17817600000001</v>
      </c>
      <c r="H10" s="803" t="s">
        <v>1517</v>
      </c>
      <c r="J10" s="310">
        <v>14.67</v>
      </c>
      <c r="O10" s="587" t="s">
        <v>335</v>
      </c>
      <c r="P10" s="587" t="s">
        <v>149</v>
      </c>
      <c r="Q10" s="793">
        <v>1.86</v>
      </c>
      <c r="R10" s="793">
        <v>12.47</v>
      </c>
    </row>
    <row r="11" spans="3:18" ht="14.5">
      <c r="C11" s="805" t="s">
        <v>1516</v>
      </c>
      <c r="D11" s="805" t="s">
        <v>1515</v>
      </c>
      <c r="E11" s="310"/>
      <c r="F11" s="310"/>
      <c r="G11" s="310">
        <f>G9*1600/1000</f>
        <v>21.792258432000008</v>
      </c>
      <c r="H11" s="803" t="s">
        <v>1517</v>
      </c>
      <c r="J11" s="310">
        <f>SUM(J9:J10)</f>
        <v>33.15</v>
      </c>
      <c r="Q11">
        <f>SUM(Q5:Q10)</f>
        <v>11.35</v>
      </c>
      <c r="R11">
        <f>SUM(R5:R10)</f>
        <v>83.88999999999999</v>
      </c>
    </row>
    <row r="12" spans="15:19" ht="14.5">
      <c r="O12" s="805" t="s">
        <v>1512</v>
      </c>
      <c r="P12" s="805" t="s">
        <v>1514</v>
      </c>
      <c r="Q12" s="310">
        <f>Q11*1.54*6/10</f>
        <v>10.4874</v>
      </c>
      <c r="R12" s="310">
        <f>R11*1.54*3/5.5</f>
        <v>70.46759999999999</v>
      </c>
      <c r="S12" s="310">
        <f>SUM(Q12:R12)</f>
        <v>80.95499999999998</v>
      </c>
    </row>
    <row r="13" spans="15:19" ht="14.5">
      <c r="O13" s="805" t="s">
        <v>1512</v>
      </c>
      <c r="P13" s="805" t="s">
        <v>1515</v>
      </c>
      <c r="Q13" s="310">
        <f>Q12*1.54*3/10</f>
        <v>4.8451788</v>
      </c>
      <c r="R13" s="310">
        <f>R12*1.54*1.5/5.5</f>
        <v>29.596391999999994</v>
      </c>
      <c r="S13" s="310">
        <f>SUM(Q13:R13)</f>
        <v>34.441570799999994</v>
      </c>
    </row>
    <row r="14" spans="3:19" ht="14.5">
      <c r="C14" s="505" t="s">
        <v>178</v>
      </c>
      <c r="D14" s="505" t="s">
        <v>146</v>
      </c>
      <c r="E14" s="793">
        <v>1.57</v>
      </c>
      <c r="F14" s="793">
        <v>11.05</v>
      </c>
      <c r="O14" s="805" t="s">
        <v>1516</v>
      </c>
      <c r="P14" s="805" t="s">
        <v>1514</v>
      </c>
      <c r="Q14" s="310"/>
      <c r="R14" s="310"/>
      <c r="S14" s="310">
        <f>S12*1600/1000</f>
        <v>129.52799999999996</v>
      </c>
    </row>
    <row r="15" spans="3:19" ht="14.5">
      <c r="C15" s="505" t="s">
        <v>203</v>
      </c>
      <c r="D15" s="505" t="s">
        <v>149</v>
      </c>
      <c r="E15" s="793">
        <v>1.86</v>
      </c>
      <c r="F15" s="793">
        <v>12.47</v>
      </c>
      <c r="O15" s="805" t="s">
        <v>1516</v>
      </c>
      <c r="P15" s="805" t="s">
        <v>1515</v>
      </c>
      <c r="Q15" s="310"/>
      <c r="R15" s="310"/>
      <c r="S15" s="310">
        <f>S13*1600/1000</f>
        <v>55.106513279999994</v>
      </c>
    </row>
    <row r="16" spans="3:6" ht="14.5">
      <c r="C16" s="508" t="s">
        <v>216</v>
      </c>
      <c r="D16" s="505" t="s">
        <v>211</v>
      </c>
      <c r="E16" s="793">
        <v>1.86</v>
      </c>
      <c r="F16" s="793">
        <v>12.47</v>
      </c>
    </row>
    <row r="17" spans="3:6" ht="14.5">
      <c r="C17" s="509" t="s">
        <v>226</v>
      </c>
      <c r="D17" s="505" t="s">
        <v>205</v>
      </c>
      <c r="E17" s="793">
        <v>1.86</v>
      </c>
      <c r="F17" s="793">
        <v>12.47</v>
      </c>
    </row>
    <row r="18" spans="3:15" ht="14.5">
      <c r="C18" s="322" t="s">
        <v>221</v>
      </c>
      <c r="D18" s="322" t="s">
        <v>146</v>
      </c>
      <c r="E18" s="793">
        <v>1.57</v>
      </c>
      <c r="F18" s="793">
        <v>11.05</v>
      </c>
      <c r="O18" s="813" t="s">
        <v>1498</v>
      </c>
    </row>
    <row r="19" spans="3:19" ht="14.5">
      <c r="C19" s="322" t="s">
        <v>240</v>
      </c>
      <c r="D19" s="322" t="s">
        <v>149</v>
      </c>
      <c r="E19" s="793">
        <v>1.86</v>
      </c>
      <c r="F19" s="793">
        <v>12.47</v>
      </c>
      <c r="O19" s="588"/>
      <c r="P19" s="590" t="s">
        <v>774</v>
      </c>
      <c r="Q19" s="590" t="s">
        <v>146</v>
      </c>
      <c r="R19" s="793">
        <v>1.57</v>
      </c>
      <c r="S19" s="793">
        <v>11.05</v>
      </c>
    </row>
    <row r="20" spans="3:19" ht="14.5">
      <c r="C20" s="322" t="s">
        <v>243</v>
      </c>
      <c r="D20" s="322" t="s">
        <v>211</v>
      </c>
      <c r="E20" s="793">
        <v>1.86</v>
      </c>
      <c r="F20" s="793">
        <v>12.47</v>
      </c>
      <c r="O20" s="588"/>
      <c r="P20" s="590" t="s">
        <v>157</v>
      </c>
      <c r="Q20" s="590" t="s">
        <v>79</v>
      </c>
      <c r="R20" s="315">
        <v>1.60</v>
      </c>
      <c r="S20" s="315">
        <v>13.13</v>
      </c>
    </row>
    <row r="21" spans="3:19" ht="14.5">
      <c r="C21" s="322" t="s">
        <v>369</v>
      </c>
      <c r="D21" s="322" t="s">
        <v>146</v>
      </c>
      <c r="E21" s="793">
        <v>1.57</v>
      </c>
      <c r="F21" s="793">
        <v>11.05</v>
      </c>
      <c r="O21" s="588"/>
      <c r="P21" s="590" t="s">
        <v>773</v>
      </c>
      <c r="Q21" s="590" t="s">
        <v>146</v>
      </c>
      <c r="R21" s="793">
        <v>1.57</v>
      </c>
      <c r="S21" s="793">
        <v>11.05</v>
      </c>
    </row>
    <row r="22" spans="3:19" ht="14.5">
      <c r="C22" s="322" t="s">
        <v>253</v>
      </c>
      <c r="D22" s="322" t="s">
        <v>146</v>
      </c>
      <c r="E22" s="793">
        <v>1.57</v>
      </c>
      <c r="F22" s="793">
        <v>11.05</v>
      </c>
      <c r="O22" s="507"/>
      <c r="P22" s="576" t="s">
        <v>772</v>
      </c>
      <c r="Q22" s="576" t="s">
        <v>146</v>
      </c>
      <c r="R22" s="793">
        <v>1.57</v>
      </c>
      <c r="S22" s="793">
        <v>11.05</v>
      </c>
    </row>
    <row r="23" spans="3:19" ht="14.5">
      <c r="C23" s="322" t="s">
        <v>389</v>
      </c>
      <c r="D23" s="322" t="s">
        <v>146</v>
      </c>
      <c r="E23" s="793">
        <v>1.08</v>
      </c>
      <c r="F23" s="793">
        <v>8.68</v>
      </c>
      <c r="O23" s="507"/>
      <c r="P23" s="514" t="s">
        <v>771</v>
      </c>
      <c r="Q23" s="514" t="s">
        <v>149</v>
      </c>
      <c r="R23" s="793">
        <v>1.86</v>
      </c>
      <c r="S23" s="793">
        <v>12.47</v>
      </c>
    </row>
    <row r="24" spans="3:19" ht="14.5">
      <c r="C24" s="322" t="s">
        <v>1269</v>
      </c>
      <c r="D24" s="322" t="s">
        <v>79</v>
      </c>
      <c r="E24" s="315">
        <v>1.60</v>
      </c>
      <c r="F24" s="315">
        <v>13.13</v>
      </c>
      <c r="R24">
        <f>SUM(R19:R23)</f>
        <v>8.17</v>
      </c>
      <c r="S24">
        <f>SUM(S19:S23)</f>
        <v>58.75</v>
      </c>
    </row>
    <row r="25" spans="3:20" ht="14.5">
      <c r="C25" s="590" t="s">
        <v>356</v>
      </c>
      <c r="D25" s="590" t="s">
        <v>146</v>
      </c>
      <c r="E25" s="793">
        <v>1.57</v>
      </c>
      <c r="F25" s="793">
        <v>11.05</v>
      </c>
      <c r="O25" s="805"/>
      <c r="P25" s="805" t="s">
        <v>1512</v>
      </c>
      <c r="Q25" s="805" t="s">
        <v>1514</v>
      </c>
      <c r="R25" s="310">
        <f>R24*1.54*6/10</f>
        <v>7.549079999999999</v>
      </c>
      <c r="S25" s="310">
        <f>S24*1.54*3/5.5</f>
        <v>49.35</v>
      </c>
      <c r="T25" s="310">
        <f>SUM(R25:S25)</f>
        <v>56.89908</v>
      </c>
    </row>
    <row r="26" spans="3:20" ht="14.5">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0" ht="14.5">
      <c r="C27" s="576" t="s">
        <v>1262</v>
      </c>
      <c r="D27" s="576" t="s">
        <v>89</v>
      </c>
      <c r="E27" s="315">
        <v>2.93</v>
      </c>
      <c r="F27" s="315">
        <v>20.34</v>
      </c>
      <c r="O27" s="805"/>
      <c r="P27" s="805" t="s">
        <v>1516</v>
      </c>
      <c r="Q27" s="805" t="s">
        <v>1514</v>
      </c>
      <c r="R27" s="310"/>
      <c r="S27" s="310"/>
      <c r="T27" s="310">
        <f>T25*1600/1000</f>
        <v>91.03852799999999</v>
      </c>
    </row>
    <row r="28" spans="3:20" ht="14.5">
      <c r="C28" s="800" t="s">
        <v>1505</v>
      </c>
      <c r="D28" s="587" t="s">
        <v>79</v>
      </c>
      <c r="E28" s="315">
        <v>1.60</v>
      </c>
      <c r="F28" s="315">
        <v>13.13</v>
      </c>
      <c r="O28" s="805"/>
      <c r="P28" s="805" t="s">
        <v>1516</v>
      </c>
      <c r="Q28" s="805" t="s">
        <v>1515</v>
      </c>
      <c r="R28" s="310"/>
      <c r="S28" s="310"/>
      <c r="T28" s="310">
        <f>T26*1600/1000</f>
        <v>38.743479936</v>
      </c>
    </row>
    <row r="29" spans="5:21" ht="14.5">
      <c r="E29">
        <f>SUM(E14:E28)</f>
        <v>26.22</v>
      </c>
      <c r="F29">
        <f>SUM(F14:F28)</f>
        <v>185.35</v>
      </c>
      <c r="U29" t="s">
        <v>820</v>
      </c>
    </row>
    <row r="30" spans="3:21" ht="14.5">
      <c r="C30" s="805" t="s">
        <v>1512</v>
      </c>
      <c r="D30" s="805" t="s">
        <v>1514</v>
      </c>
      <c r="E30" s="310">
        <f>E29*1.54*6/10</f>
        <v>24.22728</v>
      </c>
      <c r="F30" s="310">
        <f>F29*1.54*3/5.5</f>
        <v>155.694</v>
      </c>
      <c r="G30" s="310">
        <f>SUM(E30:F30)</f>
        <v>179.92128</v>
      </c>
      <c r="O30" t="s">
        <v>64</v>
      </c>
      <c r="P30" s="805" t="s">
        <v>1516</v>
      </c>
      <c r="Q30" s="805" t="s">
        <v>1514</v>
      </c>
      <c r="T30">
        <f>16.74+14.83+18.51+18.5</f>
        <v>68.58</v>
      </c>
      <c r="U30">
        <f>T27-T30</f>
        <v>22.458527999999987</v>
      </c>
    </row>
    <row r="31" spans="3:7" ht="14.5">
      <c r="C31" s="805" t="s">
        <v>1512</v>
      </c>
      <c r="D31" s="805" t="s">
        <v>1515</v>
      </c>
      <c r="E31" s="310">
        <f>E30*1.54*3/10</f>
        <v>11.19300336</v>
      </c>
      <c r="F31" s="310">
        <f>F30*1.54*1.5/5.5</f>
        <v>65.39148</v>
      </c>
      <c r="G31" s="310">
        <f>SUM(E31:F31)</f>
        <v>76.58448336000001</v>
      </c>
    </row>
    <row r="32" spans="3:7" ht="14.5">
      <c r="C32" s="805" t="s">
        <v>1516</v>
      </c>
      <c r="D32" s="805" t="s">
        <v>1514</v>
      </c>
      <c r="E32" s="310"/>
      <c r="F32" s="310"/>
      <c r="G32" s="310">
        <f>G30*1600/1000</f>
        <v>287.874048</v>
      </c>
    </row>
    <row r="33" spans="3:7" ht="14.5" thickBot="1">
      <c r="C33" s="805" t="s">
        <v>1516</v>
      </c>
      <c r="D33" s="805" t="s">
        <v>1515</v>
      </c>
      <c r="E33" s="310"/>
      <c r="F33" s="310"/>
      <c r="G33" s="310">
        <f>G31*1600/1000</f>
        <v>122.535173376</v>
      </c>
    </row>
  </sheetData>
  <conditionalFormatting sqref="C5">
    <cfRule type="duplicateValues" priority="17" dxfId="299"/>
    <cfRule type="duplicateValues" priority="18" dxfId="299"/>
    <cfRule type="duplicateValues" priority="19" dxfId="299" stopIfTrue="1"/>
  </conditionalFormatting>
  <conditionalFormatting sqref="C6">
    <cfRule type="duplicateValues" priority="14" dxfId="299"/>
    <cfRule type="duplicateValues" priority="15" dxfId="299"/>
    <cfRule type="duplicateValues" priority="16" dxfId="299" stopIfTrue="1"/>
  </conditionalFormatting>
  <conditionalFormatting sqref="C14:C17">
    <cfRule type="duplicateValues" priority="12" dxfId="299"/>
  </conditionalFormatting>
  <conditionalFormatting sqref="C14:C27">
    <cfRule type="duplicateValues" priority="10" dxfId="299"/>
    <cfRule type="duplicateValues" priority="11" dxfId="299"/>
    <cfRule type="duplicateValues" priority="13" dxfId="299" stopIfTrue="1"/>
  </conditionalFormatting>
  <conditionalFormatting sqref="C14:C28">
    <cfRule type="duplicateValues" priority="9" dxfId="271"/>
  </conditionalFormatting>
  <conditionalFormatting sqref="O5:O10">
    <cfRule type="duplicateValues" priority="5" dxfId="271"/>
    <cfRule type="duplicateValues" priority="6" dxfId="299"/>
    <cfRule type="duplicateValues" priority="7" dxfId="299"/>
    <cfRule type="duplicateValues" priority="8" dxfId="299" stopIfTrue="1"/>
  </conditionalFormatting>
  <conditionalFormatting sqref="P19:P23">
    <cfRule type="duplicateValues" priority="1" dxfId="271"/>
    <cfRule type="duplicateValues" priority="2" dxfId="299" stopIfTrue="1"/>
    <cfRule type="duplicateValues" priority="3" dxfId="299"/>
    <cfRule type="duplicateValues" priority="4" dxfId="299"/>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topLeftCell="A1">
      <selection pane="topLeft" activeCell="L19" sqref="L19"/>
    </sheetView>
  </sheetViews>
  <sheetFormatPr defaultRowHeight="14.5"/>
  <cols>
    <col min="6" max="7" width="9.14285714285714" bestFit="1" customWidth="1"/>
    <col min="8" max="8" width="22.4285714285714" bestFit="1" customWidth="1"/>
    <col min="9" max="9" width="27" bestFit="1" customWidth="1"/>
  </cols>
  <sheetData>
    <row r="2" spans="1:9" ht="14.5">
      <c r="A2" s="507">
        <v>1</v>
      </c>
      <c r="B2" s="587" t="s">
        <v>375</v>
      </c>
      <c r="C2" s="514" t="s">
        <v>83</v>
      </c>
      <c r="D2" s="315"/>
      <c r="E2" s="315" t="s">
        <v>255</v>
      </c>
      <c r="F2" s="510">
        <v>45831</v>
      </c>
      <c r="G2" s="510">
        <v>45842</v>
      </c>
      <c r="H2" s="833" t="s">
        <v>1561</v>
      </c>
      <c r="I2" s="506" t="s">
        <v>174</v>
      </c>
    </row>
    <row r="3" spans="1:9" ht="14.5">
      <c r="A3" s="507">
        <f>A2+1</f>
        <v>2</v>
      </c>
      <c r="B3" s="507" t="s">
        <v>783</v>
      </c>
      <c r="C3" s="507" t="s">
        <v>146</v>
      </c>
      <c r="D3" s="507"/>
      <c r="E3" s="320" t="s">
        <v>173</v>
      </c>
      <c r="F3" s="600">
        <v>45835</v>
      </c>
      <c r="G3" s="510">
        <v>45843</v>
      </c>
      <c r="H3" s="507" t="s">
        <v>1433</v>
      </c>
      <c r="I3" s="506" t="s">
        <v>174</v>
      </c>
    </row>
    <row r="4" spans="1:9" ht="14.5">
      <c r="A4" s="507">
        <f t="shared" si="0" ref="A4:A51">A3+1</f>
        <v>3</v>
      </c>
      <c r="B4" s="790" t="s">
        <v>690</v>
      </c>
      <c r="C4" s="791" t="s">
        <v>92</v>
      </c>
      <c r="D4" s="798"/>
      <c r="E4" s="798" t="s">
        <v>173</v>
      </c>
      <c r="F4" s="792">
        <v>45833</v>
      </c>
      <c r="G4" s="510">
        <v>45844</v>
      </c>
      <c r="H4" s="322" t="s">
        <v>1252</v>
      </c>
      <c r="I4" s="506" t="s">
        <v>174</v>
      </c>
    </row>
    <row r="5" spans="1:9" ht="14.5">
      <c r="A5" s="507">
        <f t="shared" si="0"/>
        <v>4</v>
      </c>
      <c r="B5" s="507" t="s">
        <v>781</v>
      </c>
      <c r="C5" s="507" t="s">
        <v>146</v>
      </c>
      <c r="D5" s="507"/>
      <c r="E5" s="320" t="s">
        <v>173</v>
      </c>
      <c r="F5" s="600">
        <v>45842</v>
      </c>
      <c r="G5" s="600">
        <v>45846</v>
      </c>
      <c r="H5" s="507" t="s">
        <v>1433</v>
      </c>
      <c r="I5" s="506" t="s">
        <v>174</v>
      </c>
    </row>
    <row r="6" spans="1:9" ht="14.5">
      <c r="A6" s="507">
        <f t="shared" si="0"/>
        <v>5</v>
      </c>
      <c r="B6" s="322" t="s">
        <v>1494</v>
      </c>
      <c r="C6" s="322" t="s">
        <v>79</v>
      </c>
      <c r="D6" s="322"/>
      <c r="E6" s="315" t="s">
        <v>173</v>
      </c>
      <c r="F6" s="510">
        <v>45841</v>
      </c>
      <c r="G6" s="600">
        <v>45846</v>
      </c>
      <c r="H6" s="322" t="s">
        <v>1498</v>
      </c>
      <c r="I6" s="506" t="s">
        <v>174</v>
      </c>
    </row>
    <row r="7" spans="1:9" ht="14.5">
      <c r="A7" s="507">
        <f t="shared" si="0"/>
        <v>6</v>
      </c>
      <c r="B7" s="587" t="s">
        <v>233</v>
      </c>
      <c r="C7" s="587" t="s">
        <v>152</v>
      </c>
      <c r="D7" s="587" t="s">
        <v>417</v>
      </c>
      <c r="E7" s="587" t="s">
        <v>173</v>
      </c>
      <c r="F7" s="789">
        <v>45836</v>
      </c>
      <c r="G7" s="789">
        <v>45848</v>
      </c>
      <c r="H7" s="801" t="s">
        <v>1509</v>
      </c>
      <c r="I7" s="506" t="s">
        <v>174</v>
      </c>
    </row>
    <row r="8" spans="1:9" ht="14.5">
      <c r="A8" s="507">
        <f t="shared" si="0"/>
        <v>7</v>
      </c>
      <c r="B8" s="602" t="s">
        <v>426</v>
      </c>
      <c r="C8" s="602" t="s">
        <v>211</v>
      </c>
      <c r="D8" s="322"/>
      <c r="E8" s="315" t="s">
        <v>173</v>
      </c>
      <c r="F8" s="510">
        <v>45842</v>
      </c>
      <c r="G8" s="789">
        <v>45848</v>
      </c>
      <c r="H8" s="354" t="s">
        <v>1511</v>
      </c>
      <c r="I8" s="506" t="s">
        <v>174</v>
      </c>
    </row>
    <row r="9" spans="1:9" ht="14.5">
      <c r="A9" s="507">
        <f t="shared" si="0"/>
        <v>8</v>
      </c>
      <c r="B9" s="800" t="s">
        <v>782</v>
      </c>
      <c r="C9" s="587" t="s">
        <v>146</v>
      </c>
      <c r="D9" s="796"/>
      <c r="E9" s="796" t="s">
        <v>173</v>
      </c>
      <c r="F9" s="601">
        <v>45845</v>
      </c>
      <c r="G9" s="789">
        <v>45848</v>
      </c>
      <c r="H9" s="602" t="s">
        <v>1433</v>
      </c>
      <c r="I9" s="506" t="s">
        <v>174</v>
      </c>
    </row>
    <row r="10" spans="1:9" ht="14.5">
      <c r="A10" s="507">
        <f t="shared" si="0"/>
        <v>9</v>
      </c>
      <c r="B10" s="587" t="s">
        <v>132</v>
      </c>
      <c r="C10" s="587" t="s">
        <v>131</v>
      </c>
      <c r="D10" s="587"/>
      <c r="E10" s="587" t="s">
        <v>173</v>
      </c>
      <c r="F10" s="789">
        <v>45835</v>
      </c>
      <c r="G10" s="789">
        <v>45849</v>
      </c>
      <c r="H10" s="833" t="s">
        <v>1561</v>
      </c>
      <c r="I10" s="506" t="s">
        <v>174</v>
      </c>
    </row>
    <row r="11" spans="1:9" ht="14.5">
      <c r="A11" s="507">
        <f t="shared" si="0"/>
        <v>10</v>
      </c>
      <c r="B11" s="800" t="s">
        <v>753</v>
      </c>
      <c r="C11" s="587" t="s">
        <v>146</v>
      </c>
      <c r="D11" s="796"/>
      <c r="E11" s="796" t="s">
        <v>173</v>
      </c>
      <c r="F11" s="601">
        <v>45845</v>
      </c>
      <c r="G11" s="789">
        <v>45849</v>
      </c>
      <c r="H11" s="800" t="s">
        <v>1493</v>
      </c>
      <c r="I11" s="506" t="s">
        <v>174</v>
      </c>
    </row>
    <row r="12" spans="1:9" ht="14.5">
      <c r="A12" s="507">
        <f t="shared" si="0"/>
        <v>11</v>
      </c>
      <c r="B12" s="514" t="s">
        <v>784</v>
      </c>
      <c r="C12" s="514" t="s">
        <v>146</v>
      </c>
      <c r="D12" s="315"/>
      <c r="E12" s="315" t="s">
        <v>173</v>
      </c>
      <c r="F12" s="510">
        <v>45848</v>
      </c>
      <c r="G12" s="510">
        <v>45850</v>
      </c>
      <c r="H12" s="602" t="s">
        <v>1433</v>
      </c>
      <c r="I12" s="506" t="s">
        <v>174</v>
      </c>
    </row>
    <row r="13" spans="1:9" ht="14.5">
      <c r="A13" s="507">
        <f t="shared" si="0"/>
        <v>12</v>
      </c>
      <c r="B13" s="800" t="s">
        <v>754</v>
      </c>
      <c r="C13" s="587" t="s">
        <v>205</v>
      </c>
      <c r="D13" s="796"/>
      <c r="E13" s="796" t="s">
        <v>173</v>
      </c>
      <c r="F13" s="601">
        <v>45847</v>
      </c>
      <c r="G13" s="601">
        <v>45851</v>
      </c>
      <c r="H13" s="800" t="s">
        <v>1493</v>
      </c>
      <c r="I13" s="506" t="s">
        <v>174</v>
      </c>
    </row>
    <row r="14" spans="1:9" ht="14.5">
      <c r="A14" s="507">
        <f t="shared" si="0"/>
        <v>13</v>
      </c>
      <c r="B14" s="514" t="s">
        <v>769</v>
      </c>
      <c r="C14" s="514" t="s">
        <v>149</v>
      </c>
      <c r="D14" s="514"/>
      <c r="E14" s="315" t="s">
        <v>173</v>
      </c>
      <c r="F14" s="606">
        <v>45847</v>
      </c>
      <c r="G14" s="601">
        <v>45851</v>
      </c>
      <c r="H14" s="514" t="s">
        <v>1498</v>
      </c>
      <c r="I14" s="506" t="s">
        <v>174</v>
      </c>
    </row>
    <row r="15" spans="1:9" ht="14.5">
      <c r="A15" s="507">
        <f t="shared" si="0"/>
        <v>14</v>
      </c>
      <c r="B15" s="514" t="s">
        <v>728</v>
      </c>
      <c r="C15" s="514" t="s">
        <v>149</v>
      </c>
      <c r="D15" s="315"/>
      <c r="E15" s="315" t="s">
        <v>173</v>
      </c>
      <c r="F15" s="510">
        <v>45848</v>
      </c>
      <c r="G15" s="601">
        <v>45852</v>
      </c>
      <c r="H15" s="322" t="s">
        <v>1522</v>
      </c>
      <c r="I15" s="506" t="s">
        <v>174</v>
      </c>
    </row>
    <row r="16" spans="1:9" ht="14.5">
      <c r="A16" s="507">
        <f t="shared" si="0"/>
        <v>15</v>
      </c>
      <c r="B16" s="602" t="s">
        <v>702</v>
      </c>
      <c r="C16" s="602" t="s">
        <v>146</v>
      </c>
      <c r="D16" s="507"/>
      <c r="E16" s="320" t="s">
        <v>173</v>
      </c>
      <c r="F16" s="600">
        <v>45842</v>
      </c>
      <c r="G16" s="601">
        <v>45852</v>
      </c>
      <c r="H16" s="354" t="s">
        <v>1503</v>
      </c>
      <c r="I16" s="506" t="s">
        <v>174</v>
      </c>
    </row>
    <row r="17" spans="1:9" ht="14.5">
      <c r="A17" s="507">
        <f t="shared" si="0"/>
        <v>16</v>
      </c>
      <c r="B17" s="514" t="s">
        <v>785</v>
      </c>
      <c r="C17" s="514" t="s">
        <v>146</v>
      </c>
      <c r="D17" s="315"/>
      <c r="E17" s="315" t="s">
        <v>173</v>
      </c>
      <c r="F17" s="510">
        <v>45851</v>
      </c>
      <c r="G17" s="601">
        <v>45853</v>
      </c>
      <c r="H17" s="602" t="s">
        <v>1433</v>
      </c>
      <c r="I17" s="506" t="s">
        <v>174</v>
      </c>
    </row>
    <row r="18" spans="1:9" ht="14.5">
      <c r="A18" s="507">
        <f t="shared" si="0"/>
        <v>17</v>
      </c>
      <c r="B18" s="800" t="s">
        <v>1504</v>
      </c>
      <c r="C18" s="587" t="s">
        <v>131</v>
      </c>
      <c r="D18" s="315"/>
      <c r="E18" s="315" t="s">
        <v>173</v>
      </c>
      <c r="F18" s="510">
        <v>45847</v>
      </c>
      <c r="G18" s="601">
        <v>45854</v>
      </c>
      <c r="H18" s="354" t="s">
        <v>1506</v>
      </c>
      <c r="I18" s="506" t="s">
        <v>174</v>
      </c>
    </row>
    <row r="19" spans="1:9" ht="14.5">
      <c r="A19" s="507">
        <f t="shared" si="0"/>
        <v>18</v>
      </c>
      <c r="B19" s="800" t="s">
        <v>1272</v>
      </c>
      <c r="C19" s="587" t="s">
        <v>79</v>
      </c>
      <c r="D19" s="320"/>
      <c r="E19" s="320" t="s">
        <v>173</v>
      </c>
      <c r="F19" s="600">
        <v>45846</v>
      </c>
      <c r="G19" s="601">
        <v>45854</v>
      </c>
      <c r="H19" s="354" t="s">
        <v>1520</v>
      </c>
      <c r="I19" s="506" t="s">
        <v>174</v>
      </c>
    </row>
    <row r="20" spans="1:9" ht="14.5">
      <c r="A20" s="507">
        <f t="shared" si="0"/>
        <v>19</v>
      </c>
      <c r="B20" s="514" t="s">
        <v>727</v>
      </c>
      <c r="C20" s="514" t="s">
        <v>146</v>
      </c>
      <c r="D20" s="315"/>
      <c r="E20" s="315" t="s">
        <v>173</v>
      </c>
      <c r="F20" s="510">
        <v>45852</v>
      </c>
      <c r="G20" s="601">
        <v>45854</v>
      </c>
      <c r="H20" s="322" t="s">
        <v>1522</v>
      </c>
      <c r="I20" s="506" t="s">
        <v>174</v>
      </c>
    </row>
    <row r="21" spans="1:9" ht="14.5">
      <c r="A21" s="507">
        <f t="shared" si="0"/>
        <v>20</v>
      </c>
      <c r="B21" s="514" t="s">
        <v>767</v>
      </c>
      <c r="C21" s="514" t="s">
        <v>146</v>
      </c>
      <c r="D21" s="514"/>
      <c r="E21" s="315" t="s">
        <v>173</v>
      </c>
      <c r="F21" s="510">
        <v>45852</v>
      </c>
      <c r="G21" s="601">
        <v>45854</v>
      </c>
      <c r="H21" s="514" t="s">
        <v>1498</v>
      </c>
      <c r="I21" s="506" t="s">
        <v>174</v>
      </c>
    </row>
    <row r="22" spans="1:9" ht="14.5">
      <c r="A22" s="507">
        <f t="shared" si="0"/>
        <v>21</v>
      </c>
      <c r="B22" s="514" t="s">
        <v>1525</v>
      </c>
      <c r="C22" s="514" t="s">
        <v>101</v>
      </c>
      <c r="D22" s="315"/>
      <c r="E22" s="315" t="s">
        <v>173</v>
      </c>
      <c r="F22" s="510">
        <v>45850</v>
      </c>
      <c r="G22" s="601">
        <v>45855</v>
      </c>
      <c r="H22" s="800" t="s">
        <v>1493</v>
      </c>
      <c r="I22" s="506" t="s">
        <v>174</v>
      </c>
    </row>
    <row r="23" spans="1:9" ht="14.5">
      <c r="A23" s="507">
        <f t="shared" si="0"/>
        <v>22</v>
      </c>
      <c r="B23" s="354" t="s">
        <v>1518</v>
      </c>
      <c r="C23" s="315" t="s">
        <v>1519</v>
      </c>
      <c r="D23" s="315"/>
      <c r="E23" s="315" t="s">
        <v>173</v>
      </c>
      <c r="F23" s="510">
        <v>45848</v>
      </c>
      <c r="G23" s="601">
        <v>45856</v>
      </c>
      <c r="H23" s="354" t="s">
        <v>1521</v>
      </c>
      <c r="I23" s="506" t="s">
        <v>174</v>
      </c>
    </row>
    <row r="24" spans="1:9" ht="14.5">
      <c r="A24" s="507">
        <f t="shared" si="0"/>
        <v>23</v>
      </c>
      <c r="B24" s="514" t="s">
        <v>786</v>
      </c>
      <c r="C24" s="514" t="s">
        <v>146</v>
      </c>
      <c r="D24" s="315"/>
      <c r="E24" s="315" t="s">
        <v>173</v>
      </c>
      <c r="F24" s="510">
        <v>45853</v>
      </c>
      <c r="G24" s="601">
        <v>45856</v>
      </c>
      <c r="H24" s="602" t="s">
        <v>1433</v>
      </c>
      <c r="I24" s="506" t="s">
        <v>174</v>
      </c>
    </row>
    <row r="25" spans="1:9" ht="14.5">
      <c r="A25" s="507">
        <f t="shared" si="0"/>
        <v>24</v>
      </c>
      <c r="B25" s="322" t="s">
        <v>343</v>
      </c>
      <c r="C25" s="322" t="s">
        <v>83</v>
      </c>
      <c r="D25" s="322"/>
      <c r="E25" s="315" t="s">
        <v>173</v>
      </c>
      <c r="F25" s="510">
        <v>45846</v>
      </c>
      <c r="G25" s="601">
        <v>45857</v>
      </c>
      <c r="H25" s="354" t="s">
        <v>1510</v>
      </c>
      <c r="I25" s="506" t="s">
        <v>174</v>
      </c>
    </row>
    <row r="26" spans="1:9" ht="14.5">
      <c r="A26" s="507">
        <f t="shared" si="0"/>
        <v>25</v>
      </c>
      <c r="B26" s="514" t="s">
        <v>726</v>
      </c>
      <c r="C26" s="514" t="s">
        <v>146</v>
      </c>
      <c r="D26" s="514"/>
      <c r="E26" s="514" t="s">
        <v>173</v>
      </c>
      <c r="F26" s="606">
        <v>45855</v>
      </c>
      <c r="G26" s="789">
        <v>45859</v>
      </c>
      <c r="H26" s="514" t="s">
        <v>1522</v>
      </c>
      <c r="I26" s="506" t="s">
        <v>174</v>
      </c>
    </row>
    <row r="27" spans="1:9" ht="14.5">
      <c r="A27" s="507">
        <f t="shared" si="0"/>
        <v>26</v>
      </c>
      <c r="B27" s="514" t="s">
        <v>1542</v>
      </c>
      <c r="C27" s="514" t="s">
        <v>101</v>
      </c>
      <c r="D27" s="514"/>
      <c r="E27" s="514" t="s">
        <v>173</v>
      </c>
      <c r="F27" s="606">
        <v>45855</v>
      </c>
      <c r="G27" s="789">
        <v>45859</v>
      </c>
      <c r="H27" s="801" t="s">
        <v>1493</v>
      </c>
      <c r="I27" s="506" t="s">
        <v>174</v>
      </c>
    </row>
    <row r="28" spans="1:9" ht="14.5">
      <c r="A28" s="507">
        <f t="shared" si="0"/>
        <v>27</v>
      </c>
      <c r="B28" s="514" t="s">
        <v>766</v>
      </c>
      <c r="C28" s="514" t="s">
        <v>149</v>
      </c>
      <c r="D28" s="514"/>
      <c r="E28" s="514" t="s">
        <v>173</v>
      </c>
      <c r="F28" s="606">
        <v>45854</v>
      </c>
      <c r="G28" s="789">
        <v>45859</v>
      </c>
      <c r="H28" s="514" t="s">
        <v>1498</v>
      </c>
      <c r="I28" s="506" t="s">
        <v>174</v>
      </c>
    </row>
    <row r="29" spans="1:9" ht="14.5">
      <c r="A29" s="507">
        <f t="shared" si="0"/>
        <v>28</v>
      </c>
      <c r="B29" s="514" t="s">
        <v>787</v>
      </c>
      <c r="C29" s="514" t="s">
        <v>146</v>
      </c>
      <c r="D29" s="315"/>
      <c r="E29" s="514" t="s">
        <v>173</v>
      </c>
      <c r="F29" s="606">
        <v>45857</v>
      </c>
      <c r="G29" s="601">
        <v>45861</v>
      </c>
      <c r="H29" s="602" t="s">
        <v>1433</v>
      </c>
      <c r="I29" s="506" t="s">
        <v>174</v>
      </c>
    </row>
    <row r="30" spans="1:9" ht="14.5">
      <c r="A30" s="507">
        <f t="shared" si="0"/>
        <v>29</v>
      </c>
      <c r="B30" s="587" t="s">
        <v>829</v>
      </c>
      <c r="C30" s="587" t="s">
        <v>101</v>
      </c>
      <c r="D30" s="576"/>
      <c r="E30" s="576" t="s">
        <v>173</v>
      </c>
      <c r="F30" s="603">
        <v>45853</v>
      </c>
      <c r="G30" s="601">
        <v>45862</v>
      </c>
      <c r="H30" s="828" t="s">
        <v>1503</v>
      </c>
      <c r="I30" s="506" t="s">
        <v>174</v>
      </c>
    </row>
    <row r="31" spans="1:9" ht="14.5">
      <c r="A31" s="507">
        <f t="shared" si="0"/>
        <v>30</v>
      </c>
      <c r="B31" s="514" t="s">
        <v>130</v>
      </c>
      <c r="C31" s="514" t="s">
        <v>131</v>
      </c>
      <c r="D31" s="514"/>
      <c r="E31" s="514" t="s">
        <v>173</v>
      </c>
      <c r="F31" s="606">
        <v>45851</v>
      </c>
      <c r="G31" s="601">
        <v>45862</v>
      </c>
      <c r="H31" s="833" t="s">
        <v>1561</v>
      </c>
      <c r="I31" s="506" t="s">
        <v>174</v>
      </c>
    </row>
    <row r="32" spans="1:9" ht="14.5">
      <c r="A32" s="507">
        <f t="shared" si="0"/>
        <v>31</v>
      </c>
      <c r="B32" s="514" t="s">
        <v>147</v>
      </c>
      <c r="C32" s="514" t="s">
        <v>146</v>
      </c>
      <c r="D32" s="514"/>
      <c r="E32" s="514" t="s">
        <v>173</v>
      </c>
      <c r="F32" s="606">
        <v>45860</v>
      </c>
      <c r="G32" s="601">
        <v>45862</v>
      </c>
      <c r="H32" s="514" t="s">
        <v>1522</v>
      </c>
      <c r="I32" s="506" t="s">
        <v>174</v>
      </c>
    </row>
    <row r="33" spans="1:9" ht="14.5">
      <c r="A33" s="507">
        <f t="shared" si="0"/>
        <v>32</v>
      </c>
      <c r="B33" s="514" t="s">
        <v>768</v>
      </c>
      <c r="C33" s="514" t="s">
        <v>146</v>
      </c>
      <c r="D33" s="514"/>
      <c r="E33" s="514" t="s">
        <v>173</v>
      </c>
      <c r="F33" s="789">
        <v>45860</v>
      </c>
      <c r="G33" s="601">
        <v>45863</v>
      </c>
      <c r="H33" s="514" t="s">
        <v>1498</v>
      </c>
      <c r="I33" s="506" t="s">
        <v>174</v>
      </c>
    </row>
    <row r="34" spans="1:9" ht="14.5">
      <c r="A34" s="507">
        <f t="shared" si="0"/>
        <v>33</v>
      </c>
      <c r="B34" s="514" t="s">
        <v>707</v>
      </c>
      <c r="C34" s="514" t="s">
        <v>149</v>
      </c>
      <c r="D34" s="514"/>
      <c r="E34" s="514" t="s">
        <v>173</v>
      </c>
      <c r="F34" s="606">
        <v>45853</v>
      </c>
      <c r="G34" s="601">
        <v>45864</v>
      </c>
      <c r="H34" s="514" t="s">
        <v>1526</v>
      </c>
      <c r="I34" s="506" t="s">
        <v>174</v>
      </c>
    </row>
    <row r="35" spans="1:9" ht="14.5">
      <c r="A35" s="507">
        <f t="shared" si="0"/>
        <v>34</v>
      </c>
      <c r="B35" s="791" t="s">
        <v>759</v>
      </c>
      <c r="C35" s="791" t="s">
        <v>149</v>
      </c>
      <c r="D35" s="791"/>
      <c r="E35" s="791" t="s">
        <v>173</v>
      </c>
      <c r="F35" s="829">
        <v>45860</v>
      </c>
      <c r="G35" s="601">
        <v>45864</v>
      </c>
      <c r="H35" s="830" t="s">
        <v>1493</v>
      </c>
      <c r="I35" s="506" t="s">
        <v>174</v>
      </c>
    </row>
    <row r="36" spans="1:9" ht="14.5">
      <c r="A36" s="507">
        <f t="shared" si="0"/>
        <v>35</v>
      </c>
      <c r="B36" s="514" t="s">
        <v>348</v>
      </c>
      <c r="C36" s="514" t="s">
        <v>146</v>
      </c>
      <c r="D36" s="514"/>
      <c r="E36" s="514" t="s">
        <v>173</v>
      </c>
      <c r="F36" s="606">
        <v>45849</v>
      </c>
      <c r="G36" s="601">
        <v>45865</v>
      </c>
      <c r="H36" s="828" t="s">
        <v>1509</v>
      </c>
      <c r="I36" s="506" t="s">
        <v>174</v>
      </c>
    </row>
    <row r="37" spans="1:9" ht="14.5">
      <c r="A37" s="507">
        <f t="shared" si="0"/>
        <v>36</v>
      </c>
      <c r="B37" s="514" t="s">
        <v>730</v>
      </c>
      <c r="C37" s="514" t="s">
        <v>205</v>
      </c>
      <c r="D37" s="514"/>
      <c r="E37" s="514" t="s">
        <v>173</v>
      </c>
      <c r="F37" s="606">
        <v>45862</v>
      </c>
      <c r="G37" s="601">
        <v>45865</v>
      </c>
      <c r="H37" s="514" t="s">
        <v>1522</v>
      </c>
      <c r="I37" s="506" t="s">
        <v>174</v>
      </c>
    </row>
    <row r="38" spans="1:9" ht="14.5">
      <c r="A38" s="507">
        <f t="shared" si="0"/>
        <v>37</v>
      </c>
      <c r="B38" s="354" t="s">
        <v>1555</v>
      </c>
      <c r="C38" s="514" t="s">
        <v>149</v>
      </c>
      <c r="D38" s="315"/>
      <c r="E38" s="514" t="s">
        <v>173</v>
      </c>
      <c r="F38" s="510">
        <v>45862</v>
      </c>
      <c r="G38" s="601">
        <v>45865</v>
      </c>
      <c r="H38" s="322" t="s">
        <v>1433</v>
      </c>
      <c r="I38" s="506" t="s">
        <v>174</v>
      </c>
    </row>
    <row r="39" spans="1:9" ht="14.5">
      <c r="A39" s="507">
        <f t="shared" si="0"/>
        <v>38</v>
      </c>
      <c r="B39" s="801" t="s">
        <v>694</v>
      </c>
      <c r="C39" s="587" t="s">
        <v>79</v>
      </c>
      <c r="D39" s="514"/>
      <c r="E39" s="514" t="s">
        <v>173</v>
      </c>
      <c r="F39" s="606">
        <v>45859</v>
      </c>
      <c r="G39" s="601">
        <v>45866</v>
      </c>
      <c r="H39" s="828" t="s">
        <v>1506</v>
      </c>
      <c r="I39" s="506" t="s">
        <v>174</v>
      </c>
    </row>
    <row r="40" spans="1:9" ht="14.5">
      <c r="A40" s="507">
        <f t="shared" si="0"/>
        <v>39</v>
      </c>
      <c r="B40" s="587" t="s">
        <v>390</v>
      </c>
      <c r="C40" s="587" t="s">
        <v>149</v>
      </c>
      <c r="D40" s="587"/>
      <c r="E40" s="587" t="s">
        <v>173</v>
      </c>
      <c r="F40" s="789">
        <v>45851</v>
      </c>
      <c r="G40" s="601">
        <v>45867</v>
      </c>
      <c r="H40" s="587" t="s">
        <v>217</v>
      </c>
      <c r="I40" s="506" t="s">
        <v>174</v>
      </c>
    </row>
    <row r="41" spans="1:9" ht="14.5">
      <c r="A41" s="507">
        <f t="shared" si="0"/>
        <v>40</v>
      </c>
      <c r="B41" s="514" t="s">
        <v>757</v>
      </c>
      <c r="C41" s="514" t="s">
        <v>149</v>
      </c>
      <c r="D41" s="514"/>
      <c r="E41" s="514" t="s">
        <v>173</v>
      </c>
      <c r="F41" s="789">
        <v>45863</v>
      </c>
      <c r="G41" s="601">
        <v>45867</v>
      </c>
      <c r="H41" s="801" t="s">
        <v>1493</v>
      </c>
      <c r="I41" s="506" t="s">
        <v>174</v>
      </c>
    </row>
    <row r="42" spans="1:9" ht="14.5">
      <c r="A42" s="507">
        <f t="shared" si="0"/>
        <v>41</v>
      </c>
      <c r="B42" s="514" t="s">
        <v>144</v>
      </c>
      <c r="C42" s="514" t="s">
        <v>146</v>
      </c>
      <c r="D42" s="514"/>
      <c r="E42" s="514" t="s">
        <v>173</v>
      </c>
      <c r="F42" s="606">
        <v>45865</v>
      </c>
      <c r="G42" s="601">
        <v>45868</v>
      </c>
      <c r="H42" s="514" t="s">
        <v>1522</v>
      </c>
      <c r="I42" s="506" t="s">
        <v>174</v>
      </c>
    </row>
    <row r="43" spans="1:9" ht="14.5">
      <c r="A43" s="507">
        <f t="shared" si="0"/>
        <v>42</v>
      </c>
      <c r="B43" s="354" t="s">
        <v>1307</v>
      </c>
      <c r="C43" s="514" t="s">
        <v>146</v>
      </c>
      <c r="D43" s="315"/>
      <c r="E43" s="514" t="s">
        <v>173</v>
      </c>
      <c r="F43" s="510">
        <v>45865</v>
      </c>
      <c r="G43" s="601">
        <v>45868</v>
      </c>
      <c r="H43" s="322" t="s">
        <v>1433</v>
      </c>
      <c r="I43" s="506" t="s">
        <v>174</v>
      </c>
    </row>
    <row r="44" spans="1:9" ht="14.5">
      <c r="A44" s="507">
        <f t="shared" si="0"/>
        <v>43</v>
      </c>
      <c r="B44" s="514" t="s">
        <v>155</v>
      </c>
      <c r="C44" s="514" t="s">
        <v>156</v>
      </c>
      <c r="D44" s="514"/>
      <c r="E44" s="514" t="s">
        <v>173</v>
      </c>
      <c r="F44" s="789">
        <v>45863</v>
      </c>
      <c r="G44" s="601">
        <v>45869</v>
      </c>
      <c r="H44" s="514" t="s">
        <v>1498</v>
      </c>
      <c r="I44" s="506" t="s">
        <v>174</v>
      </c>
    </row>
    <row r="45" spans="1:9" ht="14.5">
      <c r="A45" s="507">
        <f t="shared" si="0"/>
        <v>44</v>
      </c>
      <c r="B45" s="514" t="s">
        <v>762</v>
      </c>
      <c r="C45" s="514" t="s">
        <v>146</v>
      </c>
      <c r="D45" s="514"/>
      <c r="E45" s="514" t="s">
        <v>173</v>
      </c>
      <c r="F45" s="789">
        <v>45867</v>
      </c>
      <c r="G45" s="601">
        <v>45869</v>
      </c>
      <c r="H45" s="801" t="s">
        <v>1493</v>
      </c>
      <c r="I45" s="506" t="s">
        <v>174</v>
      </c>
    </row>
    <row r="46" spans="1:9" ht="14.5">
      <c r="A46" s="507">
        <f t="shared" si="0"/>
        <v>45</v>
      </c>
      <c r="B46" s="514" t="s">
        <v>729</v>
      </c>
      <c r="C46" s="514" t="s">
        <v>146</v>
      </c>
      <c r="D46" s="514"/>
      <c r="E46" s="514" t="s">
        <v>173</v>
      </c>
      <c r="F46" s="601">
        <v>45868</v>
      </c>
      <c r="G46" s="601">
        <v>45869</v>
      </c>
      <c r="H46" s="514" t="s">
        <v>1522</v>
      </c>
      <c r="I46" s="506" t="s">
        <v>174</v>
      </c>
    </row>
    <row r="47" spans="1:9" ht="14.5">
      <c r="A47" s="507">
        <f t="shared" si="0"/>
        <v>46</v>
      </c>
      <c r="B47" s="514" t="s">
        <v>714</v>
      </c>
      <c r="C47" s="514" t="s">
        <v>211</v>
      </c>
      <c r="D47" s="514"/>
      <c r="E47" s="514" t="s">
        <v>173</v>
      </c>
      <c r="F47" s="606">
        <v>45863</v>
      </c>
      <c r="G47" s="601">
        <v>45869</v>
      </c>
      <c r="H47" s="514" t="s">
        <v>1503</v>
      </c>
      <c r="I47" s="506" t="s">
        <v>174</v>
      </c>
    </row>
    <row r="48" spans="1:9" ht="14.5">
      <c r="A48" s="507">
        <f t="shared" si="0"/>
        <v>47</v>
      </c>
      <c r="B48" s="834" t="s">
        <v>138</v>
      </c>
      <c r="C48" s="587" t="s">
        <v>1541</v>
      </c>
      <c r="D48" s="514"/>
      <c r="E48" s="514" t="s">
        <v>173</v>
      </c>
      <c r="F48" s="606">
        <v>45855</v>
      </c>
      <c r="G48" s="601">
        <v>45869</v>
      </c>
      <c r="H48" s="828" t="s">
        <v>1520</v>
      </c>
      <c r="I48" s="506" t="s">
        <v>174</v>
      </c>
    </row>
    <row r="49" spans="1:9" ht="14.5">
      <c r="A49" s="507">
        <f t="shared" si="0"/>
        <v>48</v>
      </c>
      <c r="B49" s="598" t="s">
        <v>385</v>
      </c>
      <c r="C49" s="587" t="s">
        <v>89</v>
      </c>
      <c r="D49" s="587"/>
      <c r="E49" s="587" t="s">
        <v>255</v>
      </c>
      <c r="F49" s="789">
        <v>45818</v>
      </c>
      <c r="G49" s="601">
        <v>45869</v>
      </c>
      <c r="H49" s="831" t="s">
        <v>1558</v>
      </c>
      <c r="I49" s="506" t="s">
        <v>174</v>
      </c>
    </row>
    <row r="50" spans="1:9" ht="14.5">
      <c r="A50" s="507">
        <f t="shared" si="0"/>
        <v>49</v>
      </c>
      <c r="B50" s="835" t="s">
        <v>122</v>
      </c>
      <c r="C50" s="791" t="s">
        <v>79</v>
      </c>
      <c r="D50" s="791"/>
      <c r="E50" s="791" t="s">
        <v>173</v>
      </c>
      <c r="F50" s="832">
        <v>45862</v>
      </c>
      <c r="G50" s="601">
        <v>45869</v>
      </c>
      <c r="H50" s="833" t="s">
        <v>1561</v>
      </c>
      <c r="I50" s="506" t="s">
        <v>174</v>
      </c>
    </row>
    <row r="51" spans="1:9" ht="14.5">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priority="9" dxfId="299"/>
    <cfRule type="duplicateValues" priority="11" dxfId="299" stopIfTrue="1"/>
  </conditionalFormatting>
  <conditionalFormatting sqref="B2:B8">
    <cfRule type="duplicateValues" priority="10" dxfId="299"/>
  </conditionalFormatting>
  <conditionalFormatting sqref="B2:B37 B39:B42 B44:B51">
    <cfRule type="duplicateValues" priority="7" dxfId="271"/>
    <cfRule type="duplicateValues" priority="8" dxfId="271"/>
  </conditionalFormatting>
  <conditionalFormatting sqref="B30">
    <cfRule type="duplicateValues" priority="4" dxfId="299"/>
    <cfRule type="duplicateValues" priority="5" dxfId="299"/>
    <cfRule type="duplicateValues" priority="6" dxfId="299" stopIfTrue="1"/>
  </conditionalFormatting>
  <conditionalFormatting sqref="B51">
    <cfRule type="duplicateValues" priority="1" dxfId="299"/>
    <cfRule type="duplicateValues" priority="2" dxfId="299"/>
    <cfRule type="duplicateValues" priority="3" dxfId="299" stopIfTrue="1"/>
  </conditionalFormatting>
  <pageMargins left="0.708661417322835" right="0.708661417322835" top="0.748031496062992" bottom="0.748031496062992" header="0.31496062992126" footer="0.31496062992126"/>
  <pageSetup orientation="portrait" paperSize="9" scale="70"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topLeftCell="A1">
      <selection pane="topLeft" activeCell="D4" sqref="D4:I34"/>
    </sheetView>
  </sheetViews>
  <sheetFormatPr defaultRowHeight="14.5"/>
  <cols>
    <col min="7" max="7" width="18.1428571428571" bestFit="1" customWidth="1"/>
    <col min="8" max="8" width="9.14285714285714" bestFit="1" customWidth="1"/>
    <col min="9" max="9" width="10.4285714285714" bestFit="1" customWidth="1"/>
  </cols>
  <sheetData>
    <row r="4" spans="4:9" ht="14.5">
      <c r="D4" s="310" t="s">
        <v>1606</v>
      </c>
      <c r="E4" s="310" t="s">
        <v>1135</v>
      </c>
      <c r="F4" s="310" t="s">
        <v>1055</v>
      </c>
      <c r="G4" s="310" t="s">
        <v>1607</v>
      </c>
      <c r="H4" s="310" t="s">
        <v>170</v>
      </c>
      <c r="I4" s="310" t="s">
        <v>1554</v>
      </c>
    </row>
    <row r="5" spans="4:10" ht="14.5">
      <c r="D5" s="310">
        <v>1</v>
      </c>
      <c r="E5" s="310" t="s">
        <v>783</v>
      </c>
      <c r="F5" s="310" t="s">
        <v>146</v>
      </c>
      <c r="G5" s="310" t="s">
        <v>1580</v>
      </c>
      <c r="H5" s="603">
        <v>45898</v>
      </c>
      <c r="I5" s="603">
        <v>45904</v>
      </c>
      <c r="J5" t="s">
        <v>1440</v>
      </c>
    </row>
    <row r="6" spans="4:10" ht="14.5">
      <c r="D6" s="310">
        <f>D5+1</f>
        <v>2</v>
      </c>
      <c r="E6" s="310" t="s">
        <v>231</v>
      </c>
      <c r="F6" s="310" t="s">
        <v>149</v>
      </c>
      <c r="G6" s="310" t="s">
        <v>1507</v>
      </c>
      <c r="H6" s="603">
        <v>45901</v>
      </c>
      <c r="I6" s="603">
        <v>45905</v>
      </c>
      <c r="J6" t="s">
        <v>1440</v>
      </c>
    </row>
    <row r="7" spans="4:10" ht="14.5">
      <c r="D7" s="310">
        <f t="shared" si="0" ref="D7:D34">D6+1</f>
        <v>3</v>
      </c>
      <c r="E7" s="310" t="s">
        <v>766</v>
      </c>
      <c r="F7" s="310" t="s">
        <v>149</v>
      </c>
      <c r="G7" s="310" t="s">
        <v>1581</v>
      </c>
      <c r="H7" s="603">
        <v>45896</v>
      </c>
      <c r="I7" s="603">
        <v>45909</v>
      </c>
      <c r="J7" t="s">
        <v>1440</v>
      </c>
    </row>
    <row r="8" spans="4:10" ht="14.5">
      <c r="D8" s="310">
        <f t="shared" si="0"/>
        <v>4</v>
      </c>
      <c r="E8" s="310" t="s">
        <v>190</v>
      </c>
      <c r="F8" s="310" t="s">
        <v>146</v>
      </c>
      <c r="G8" s="310" t="s">
        <v>1507</v>
      </c>
      <c r="H8" s="603">
        <v>45905</v>
      </c>
      <c r="I8" s="603">
        <v>45909</v>
      </c>
      <c r="J8" t="s">
        <v>1440</v>
      </c>
    </row>
    <row r="9" spans="4:10" ht="14.5">
      <c r="D9" s="310">
        <f t="shared" si="0"/>
        <v>5</v>
      </c>
      <c r="E9" s="310" t="s">
        <v>782</v>
      </c>
      <c r="F9" s="310" t="s">
        <v>146</v>
      </c>
      <c r="G9" s="310" t="s">
        <v>1580</v>
      </c>
      <c r="H9" s="603">
        <v>45905</v>
      </c>
      <c r="I9" s="603">
        <v>45910</v>
      </c>
      <c r="J9" t="s">
        <v>1440</v>
      </c>
    </row>
    <row r="10" spans="4:10" ht="14.5">
      <c r="D10" s="310">
        <f t="shared" si="0"/>
        <v>6</v>
      </c>
      <c r="E10" s="310" t="s">
        <v>188</v>
      </c>
      <c r="F10" s="310" t="s">
        <v>149</v>
      </c>
      <c r="G10" s="310" t="s">
        <v>1562</v>
      </c>
      <c r="H10" s="603">
        <v>45898</v>
      </c>
      <c r="I10" s="603">
        <v>45911</v>
      </c>
      <c r="J10" t="s">
        <v>1440</v>
      </c>
    </row>
    <row r="11" spans="4:10" ht="14.5">
      <c r="D11" s="310">
        <f t="shared" si="0"/>
        <v>7</v>
      </c>
      <c r="E11" s="310" t="s">
        <v>1269</v>
      </c>
      <c r="F11" s="310" t="s">
        <v>79</v>
      </c>
      <c r="G11" s="310" t="s">
        <v>1585</v>
      </c>
      <c r="H11" s="603">
        <v>45901</v>
      </c>
      <c r="I11" s="603">
        <v>45911</v>
      </c>
      <c r="J11" t="s">
        <v>1440</v>
      </c>
    </row>
    <row r="12" spans="4:10" ht="14.5">
      <c r="D12" s="310">
        <f t="shared" si="0"/>
        <v>8</v>
      </c>
      <c r="E12" s="310" t="s">
        <v>785</v>
      </c>
      <c r="F12" s="310" t="s">
        <v>146</v>
      </c>
      <c r="G12" s="310" t="s">
        <v>1580</v>
      </c>
      <c r="H12" s="603">
        <v>45911</v>
      </c>
      <c r="I12" s="603">
        <v>45914</v>
      </c>
      <c r="J12" t="s">
        <v>1440</v>
      </c>
    </row>
    <row r="13" spans="4:10" ht="14.5">
      <c r="D13" s="310">
        <f t="shared" si="0"/>
        <v>9</v>
      </c>
      <c r="E13" s="310" t="s">
        <v>767</v>
      </c>
      <c r="F13" s="310" t="s">
        <v>146</v>
      </c>
      <c r="G13" s="310" t="s">
        <v>1581</v>
      </c>
      <c r="H13" s="603">
        <v>45909</v>
      </c>
      <c r="I13" s="603">
        <v>45914</v>
      </c>
      <c r="J13" t="s">
        <v>1440</v>
      </c>
    </row>
    <row r="14" spans="4:10" ht="14.5">
      <c r="D14" s="310">
        <f t="shared" si="0"/>
        <v>10</v>
      </c>
      <c r="E14" s="310" t="s">
        <v>355</v>
      </c>
      <c r="F14" s="310" t="s">
        <v>205</v>
      </c>
      <c r="G14" s="310" t="s">
        <v>1507</v>
      </c>
      <c r="H14" s="603">
        <v>45909</v>
      </c>
      <c r="I14" s="603">
        <v>45914</v>
      </c>
      <c r="J14" t="s">
        <v>1440</v>
      </c>
    </row>
    <row r="15" spans="4:10" ht="14.5">
      <c r="D15" s="310">
        <f t="shared" si="0"/>
        <v>11</v>
      </c>
      <c r="E15" s="310" t="s">
        <v>257</v>
      </c>
      <c r="F15" s="310" t="s">
        <v>146</v>
      </c>
      <c r="G15" s="310" t="s">
        <v>1585</v>
      </c>
      <c r="H15" s="603">
        <v>45901</v>
      </c>
      <c r="I15" s="603">
        <v>45915</v>
      </c>
      <c r="J15" t="s">
        <v>1440</v>
      </c>
    </row>
    <row r="16" spans="4:10" ht="14.5">
      <c r="D16" s="310">
        <f t="shared" si="0"/>
        <v>12</v>
      </c>
      <c r="E16" s="310" t="s">
        <v>348</v>
      </c>
      <c r="F16" s="310" t="s">
        <v>146</v>
      </c>
      <c r="G16" s="310" t="s">
        <v>1562</v>
      </c>
      <c r="H16" s="603">
        <v>45911</v>
      </c>
      <c r="I16" s="603">
        <v>45915</v>
      </c>
      <c r="J16" t="s">
        <v>1440</v>
      </c>
    </row>
    <row r="17" spans="4:10" ht="14.5">
      <c r="D17" s="310">
        <f t="shared" si="0"/>
        <v>13</v>
      </c>
      <c r="E17" s="310" t="s">
        <v>145</v>
      </c>
      <c r="F17" s="310" t="s">
        <v>146</v>
      </c>
      <c r="G17" s="310" t="s">
        <v>1582</v>
      </c>
      <c r="H17" s="603">
        <v>45897</v>
      </c>
      <c r="I17" s="603">
        <v>45916</v>
      </c>
      <c r="J17" t="s">
        <v>1440</v>
      </c>
    </row>
    <row r="18" spans="4:10" ht="14.5">
      <c r="D18" s="310">
        <f t="shared" si="0"/>
        <v>14</v>
      </c>
      <c r="E18" s="310" t="s">
        <v>786</v>
      </c>
      <c r="F18" s="310" t="s">
        <v>146</v>
      </c>
      <c r="G18" s="310" t="s">
        <v>1580</v>
      </c>
      <c r="H18" s="603">
        <v>45914</v>
      </c>
      <c r="I18" s="603">
        <v>45919</v>
      </c>
      <c r="J18" t="s">
        <v>1440</v>
      </c>
    </row>
    <row r="19" spans="4:10" ht="14.5">
      <c r="D19" s="310">
        <f t="shared" si="0"/>
        <v>15</v>
      </c>
      <c r="E19" s="310" t="s">
        <v>768</v>
      </c>
      <c r="F19" s="310" t="s">
        <v>146</v>
      </c>
      <c r="G19" s="310" t="s">
        <v>1581</v>
      </c>
      <c r="H19" s="603">
        <v>45914</v>
      </c>
      <c r="I19" s="603">
        <v>45919</v>
      </c>
      <c r="J19" t="s">
        <v>1440</v>
      </c>
    </row>
    <row r="20" spans="4:10" ht="14.5">
      <c r="D20" s="310">
        <f t="shared" si="0"/>
        <v>16</v>
      </c>
      <c r="E20" s="310" t="s">
        <v>761</v>
      </c>
      <c r="F20" s="310" t="s">
        <v>149</v>
      </c>
      <c r="G20" s="310" t="s">
        <v>1597</v>
      </c>
      <c r="H20" s="603">
        <v>45911</v>
      </c>
      <c r="I20" s="603">
        <v>45917</v>
      </c>
      <c r="J20" t="s">
        <v>1440</v>
      </c>
    </row>
    <row r="21" spans="4:10" ht="14.5">
      <c r="D21" s="310">
        <f t="shared" si="0"/>
        <v>17</v>
      </c>
      <c r="E21" s="310" t="s">
        <v>760</v>
      </c>
      <c r="F21" s="310" t="s">
        <v>149</v>
      </c>
      <c r="G21" s="310" t="s">
        <v>1598</v>
      </c>
      <c r="H21" s="603">
        <v>45911</v>
      </c>
      <c r="I21" s="603">
        <v>45917</v>
      </c>
      <c r="J21" t="s">
        <v>1440</v>
      </c>
    </row>
    <row r="22" spans="4:10" ht="14.5">
      <c r="D22" s="310">
        <f t="shared" si="0"/>
        <v>18</v>
      </c>
      <c r="E22" s="310" t="s">
        <v>758</v>
      </c>
      <c r="F22" s="310" t="s">
        <v>146</v>
      </c>
      <c r="G22" s="310" t="s">
        <v>1597</v>
      </c>
      <c r="H22" s="603">
        <v>45918</v>
      </c>
      <c r="I22" s="603">
        <v>45920</v>
      </c>
      <c r="J22" t="s">
        <v>1440</v>
      </c>
    </row>
    <row r="23" spans="4:10" ht="14.5">
      <c r="D23" s="310">
        <f t="shared" si="0"/>
        <v>19</v>
      </c>
      <c r="E23" s="310" t="s">
        <v>762</v>
      </c>
      <c r="F23" s="310" t="s">
        <v>146</v>
      </c>
      <c r="G23" s="310" t="s">
        <v>1598</v>
      </c>
      <c r="H23" s="603">
        <v>45918</v>
      </c>
      <c r="I23" s="603">
        <v>45920</v>
      </c>
      <c r="J23" t="s">
        <v>1440</v>
      </c>
    </row>
    <row r="24" spans="4:10" ht="14.5">
      <c r="D24" s="310">
        <f t="shared" si="0"/>
        <v>20</v>
      </c>
      <c r="E24" s="310" t="s">
        <v>381</v>
      </c>
      <c r="F24" s="310" t="s">
        <v>149</v>
      </c>
      <c r="G24" s="310" t="s">
        <v>1586</v>
      </c>
      <c r="H24" s="603">
        <v>45911</v>
      </c>
      <c r="I24" s="603">
        <v>45921</v>
      </c>
      <c r="J24" t="s">
        <v>1440</v>
      </c>
    </row>
    <row r="25" spans="4:10" ht="14.5">
      <c r="D25" s="310">
        <f t="shared" si="0"/>
        <v>21</v>
      </c>
      <c r="E25" s="310" t="s">
        <v>1272</v>
      </c>
      <c r="F25" s="310" t="s">
        <v>79</v>
      </c>
      <c r="G25" s="310" t="s">
        <v>1507</v>
      </c>
      <c r="H25" s="603">
        <v>45914</v>
      </c>
      <c r="I25" s="603">
        <v>45921</v>
      </c>
      <c r="J25" t="s">
        <v>1440</v>
      </c>
    </row>
    <row r="26" spans="4:10" ht="14.5">
      <c r="D26" s="310">
        <f t="shared" si="0"/>
        <v>22</v>
      </c>
      <c r="E26" s="310" t="s">
        <v>147</v>
      </c>
      <c r="F26" s="310" t="s">
        <v>146</v>
      </c>
      <c r="G26" s="310" t="s">
        <v>1582</v>
      </c>
      <c r="H26" s="603">
        <v>45917</v>
      </c>
      <c r="I26" s="603">
        <v>45922</v>
      </c>
      <c r="J26" t="s">
        <v>1440</v>
      </c>
    </row>
    <row r="27" spans="4:10" ht="14.5">
      <c r="D27" s="310">
        <f t="shared" si="0"/>
        <v>23</v>
      </c>
      <c r="E27" s="310" t="s">
        <v>759</v>
      </c>
      <c r="F27" s="310" t="s">
        <v>149</v>
      </c>
      <c r="G27" s="310" t="s">
        <v>1597</v>
      </c>
      <c r="H27" s="603">
        <v>45921</v>
      </c>
      <c r="I27" s="603">
        <v>45923</v>
      </c>
      <c r="J27" t="s">
        <v>1440</v>
      </c>
    </row>
    <row r="28" spans="4:10" ht="14.5">
      <c r="D28" s="310">
        <f t="shared" si="0"/>
        <v>24</v>
      </c>
      <c r="E28" s="310" t="s">
        <v>763</v>
      </c>
      <c r="F28" s="310" t="s">
        <v>205</v>
      </c>
      <c r="G28" s="310" t="s">
        <v>1598</v>
      </c>
      <c r="H28" s="603">
        <v>45921</v>
      </c>
      <c r="I28" s="603">
        <v>45923</v>
      </c>
      <c r="J28" t="s">
        <v>1440</v>
      </c>
    </row>
    <row r="29" spans="4:10" ht="14.5">
      <c r="D29" s="310">
        <f t="shared" si="0"/>
        <v>25</v>
      </c>
      <c r="E29" s="310" t="s">
        <v>787</v>
      </c>
      <c r="F29" s="310" t="s">
        <v>146</v>
      </c>
      <c r="G29" s="310" t="s">
        <v>1580</v>
      </c>
      <c r="H29" s="603">
        <v>45920</v>
      </c>
      <c r="I29" s="603">
        <v>45923</v>
      </c>
      <c r="J29" t="s">
        <v>1440</v>
      </c>
    </row>
    <row r="30" spans="4:10" ht="14.5">
      <c r="D30" s="310">
        <f t="shared" si="0"/>
        <v>26</v>
      </c>
      <c r="E30" s="310" t="s">
        <v>133</v>
      </c>
      <c r="F30" s="310" t="s">
        <v>146</v>
      </c>
      <c r="G30" s="310" t="s">
        <v>1585</v>
      </c>
      <c r="H30" s="603">
        <v>45915</v>
      </c>
      <c r="I30" s="603">
        <v>45924</v>
      </c>
      <c r="J30" t="s">
        <v>1440</v>
      </c>
    </row>
    <row r="31" spans="4:10" ht="14.5">
      <c r="D31" s="310">
        <f t="shared" si="0"/>
        <v>27</v>
      </c>
      <c r="E31" s="310" t="s">
        <v>426</v>
      </c>
      <c r="F31" s="310" t="s">
        <v>211</v>
      </c>
      <c r="G31" s="310" t="s">
        <v>1507</v>
      </c>
      <c r="H31" s="603">
        <v>45924</v>
      </c>
      <c r="I31" s="603">
        <v>45926</v>
      </c>
      <c r="J31" t="s">
        <v>1440</v>
      </c>
    </row>
    <row r="32" spans="4:10" ht="14.5">
      <c r="D32" s="310">
        <f t="shared" si="0"/>
        <v>28</v>
      </c>
      <c r="E32" s="310" t="s">
        <v>757</v>
      </c>
      <c r="F32" s="310" t="s">
        <v>205</v>
      </c>
      <c r="G32" s="310" t="s">
        <v>1598</v>
      </c>
      <c r="H32" s="603">
        <v>45922</v>
      </c>
      <c r="I32" s="603">
        <v>45927</v>
      </c>
      <c r="J32" t="s">
        <v>1440</v>
      </c>
    </row>
    <row r="33" spans="4:10" ht="14.5">
      <c r="D33" s="310">
        <f t="shared" si="0"/>
        <v>29</v>
      </c>
      <c r="E33" s="310" t="s">
        <v>754</v>
      </c>
      <c r="F33" s="310" t="s">
        <v>205</v>
      </c>
      <c r="G33" s="310" t="s">
        <v>1597</v>
      </c>
      <c r="H33" s="603">
        <v>45924</v>
      </c>
      <c r="I33" s="603">
        <v>45927</v>
      </c>
      <c r="J33" t="s">
        <v>1440</v>
      </c>
    </row>
    <row r="34" spans="4:10" ht="14.5">
      <c r="D34" s="310">
        <f t="shared" si="0"/>
        <v>30</v>
      </c>
      <c r="E34" s="310" t="s">
        <v>1306</v>
      </c>
      <c r="F34" s="310" t="s">
        <v>149</v>
      </c>
      <c r="G34" s="310" t="s">
        <v>1580</v>
      </c>
      <c r="H34" s="603">
        <v>45924</v>
      </c>
      <c r="I34" s="603">
        <v>45927</v>
      </c>
      <c r="J34" t="s">
        <v>1440</v>
      </c>
    </row>
  </sheetData>
  <conditionalFormatting sqref="H5:I34">
    <cfRule type="duplicateValues" priority="1" dxfId="299" stopIfTrue="1"/>
    <cfRule type="duplicateValues" priority="2" dxfId="271"/>
    <cfRule type="duplicateValues" priority="3" dxfId="271"/>
    <cfRule type="duplicateValues" priority="4" dxfId="299"/>
    <cfRule type="duplicateValues" priority="5" dxfId="299"/>
    <cfRule type="duplicateValues" priority="6" dxfId="271"/>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workbookViewId="0" topLeftCell="C1">
      <selection pane="topLeft" activeCell="K20" sqref="K20"/>
    </sheetView>
  </sheetViews>
  <sheetFormatPr defaultColWidth="8.81428571428571" defaultRowHeight="14.5"/>
  <cols>
    <col min="1" max="1" width="10.4285714285714" bestFit="1" customWidth="1"/>
    <col min="2" max="2" width="42.1428571428571" bestFit="1" customWidth="1"/>
    <col min="3" max="3" width="17.1428571428571" bestFit="1" customWidth="1"/>
    <col min="4" max="4" width="11.8571428571429" bestFit="1" customWidth="1"/>
    <col min="5" max="5" width="11.1428571428571" bestFit="1" customWidth="1"/>
    <col min="6" max="6" width="14.5714285714286" bestFit="1" customWidth="1"/>
    <col min="7" max="7" width="12.8571428571429" bestFit="1" customWidth="1"/>
    <col min="8" max="8" width="14.5714285714286" bestFit="1" customWidth="1"/>
    <col min="9" max="9" width="14.4285714285714" bestFit="1" customWidth="1"/>
    <col min="10" max="10" width="15.1428571428571" bestFit="1" customWidth="1"/>
    <col min="11" max="11" width="17.4285714285714" bestFit="1" customWidth="1"/>
  </cols>
  <sheetData>
    <row r="1" spans="1:11" ht="14.5">
      <c r="A1" s="881" t="s">
        <v>1626</v>
      </c>
      <c r="B1" s="881" t="s">
        <v>1627</v>
      </c>
      <c r="C1" s="881" t="s">
        <v>1628</v>
      </c>
      <c r="D1" s="881" t="s">
        <v>1629</v>
      </c>
      <c r="E1" s="881" t="s">
        <v>1630</v>
      </c>
      <c r="F1" s="881" t="s">
        <v>1631</v>
      </c>
      <c r="G1" s="881" t="s">
        <v>1632</v>
      </c>
      <c r="H1" s="881" t="s">
        <v>1633</v>
      </c>
      <c r="I1" s="881" t="s">
        <v>1634</v>
      </c>
      <c r="J1" s="881" t="s">
        <v>1635</v>
      </c>
      <c r="K1" s="881" t="s">
        <v>1636</v>
      </c>
    </row>
    <row r="2" spans="1:11" ht="26">
      <c r="A2" s="882" t="s">
        <v>1637</v>
      </c>
      <c r="B2" s="883" t="s">
        <v>1638</v>
      </c>
      <c r="C2" s="883" t="s">
        <v>1639</v>
      </c>
      <c r="D2" s="884">
        <v>45632</v>
      </c>
      <c r="E2" s="884">
        <v>46178</v>
      </c>
      <c r="F2" s="884" t="s">
        <v>1980</v>
      </c>
      <c r="G2" s="884" t="s">
        <v>1981</v>
      </c>
      <c r="H2" s="883"/>
      <c r="I2" s="883" t="s">
        <v>1979</v>
      </c>
      <c r="J2" s="929" t="s">
        <v>1982</v>
      </c>
      <c r="K2" s="883"/>
    </row>
    <row r="3" spans="1:11" ht="14.5">
      <c r="A3" s="882"/>
      <c r="B3" s="883"/>
      <c r="C3" s="883"/>
      <c r="D3" s="884"/>
      <c r="E3" s="884"/>
      <c r="F3" s="884"/>
      <c r="G3" s="884"/>
      <c r="H3" s="883"/>
      <c r="I3" s="883"/>
      <c r="J3" s="883"/>
      <c r="K3" s="883"/>
    </row>
    <row r="4" spans="1:11" ht="14.5">
      <c r="A4" s="883"/>
      <c r="B4" s="883"/>
      <c r="C4" s="883"/>
      <c r="D4" s="883"/>
      <c r="E4" s="883"/>
      <c r="F4" s="883"/>
      <c r="G4" s="883"/>
      <c r="H4" s="883"/>
      <c r="I4" s="883"/>
      <c r="J4" s="883"/>
      <c r="K4" s="883"/>
    </row>
    <row r="5" spans="1:11" ht="14.5">
      <c r="A5" s="883"/>
      <c r="B5" s="883"/>
      <c r="C5" s="883"/>
      <c r="D5" s="883"/>
      <c r="E5" s="883"/>
      <c r="F5" s="883"/>
      <c r="G5" s="883"/>
      <c r="H5" s="883"/>
      <c r="I5" s="883"/>
      <c r="J5" s="883"/>
      <c r="K5" s="883"/>
    </row>
    <row r="6" spans="1:11" ht="14.5">
      <c r="A6" s="883"/>
      <c r="B6" s="883"/>
      <c r="C6" s="883"/>
      <c r="D6" s="883"/>
      <c r="E6" s="883"/>
      <c r="F6" s="883"/>
      <c r="G6" s="883"/>
      <c r="H6" s="883"/>
      <c r="I6" s="883"/>
      <c r="J6" s="883"/>
      <c r="K6" s="883"/>
    </row>
    <row r="7" spans="1:11" ht="14.5">
      <c r="A7" s="883"/>
      <c r="B7" s="883"/>
      <c r="C7" s="883"/>
      <c r="D7" s="883"/>
      <c r="E7" s="883"/>
      <c r="F7" s="883"/>
      <c r="G7" s="883"/>
      <c r="H7" s="883"/>
      <c r="I7" s="883"/>
      <c r="J7" s="883"/>
      <c r="K7" s="883"/>
    </row>
    <row r="8" spans="1:11" ht="14.5">
      <c r="A8" s="883"/>
      <c r="B8" s="883"/>
      <c r="C8" s="883"/>
      <c r="D8" s="883"/>
      <c r="E8" s="883"/>
      <c r="F8" s="883"/>
      <c r="G8" s="883"/>
      <c r="H8" s="883"/>
      <c r="I8" s="883"/>
      <c r="J8" s="883"/>
      <c r="K8" s="883"/>
    </row>
    <row r="9" spans="1:11" ht="14.5">
      <c r="A9" s="883"/>
      <c r="B9" s="883"/>
      <c r="C9" s="883"/>
      <c r="D9" s="883"/>
      <c r="E9" s="883"/>
      <c r="F9" s="883"/>
      <c r="G9" s="883"/>
      <c r="H9" s="883"/>
      <c r="I9" s="883"/>
      <c r="J9" s="883"/>
      <c r="K9" s="883"/>
    </row>
    <row r="10" spans="1:11" ht="14.5">
      <c r="A10" s="883"/>
      <c r="B10" s="883"/>
      <c r="C10" s="883"/>
      <c r="D10" s="883"/>
      <c r="E10" s="883"/>
      <c r="F10" s="883"/>
      <c r="G10" s="1172"/>
      <c r="H10" s="883"/>
      <c r="I10" s="883"/>
      <c r="J10" s="883"/>
      <c r="K10" s="883"/>
    </row>
    <row r="11" spans="1:11" ht="14.5">
      <c r="A11" s="883"/>
      <c r="B11" s="883"/>
      <c r="C11" s="883"/>
      <c r="D11" s="883"/>
      <c r="E11" s="883"/>
      <c r="F11" s="883"/>
      <c r="G11" s="1172"/>
      <c r="H11" s="883"/>
      <c r="I11" s="883"/>
      <c r="J11" s="853"/>
      <c r="K11" s="883"/>
    </row>
    <row r="12" spans="1:11" ht="14.5">
      <c r="A12" s="853"/>
      <c r="B12" s="853"/>
      <c r="C12" s="853"/>
      <c r="D12" s="853"/>
      <c r="E12" s="853"/>
      <c r="F12" s="853"/>
      <c r="G12" s="1172"/>
      <c r="H12" s="853"/>
      <c r="I12" s="853"/>
      <c r="J12" s="853"/>
      <c r="K12" s="883"/>
    </row>
    <row r="13" spans="1:11" ht="14.5">
      <c r="A13" s="853"/>
      <c r="B13" s="853"/>
      <c r="C13" s="853"/>
      <c r="D13" s="853"/>
      <c r="E13" s="853"/>
      <c r="F13" s="853"/>
      <c r="G13" s="1172"/>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topLeftCell="A1">
      <selection pane="topLeft" activeCell="H157" sqref="H157"/>
    </sheetView>
  </sheetViews>
  <sheetFormatPr defaultColWidth="9.00428571428571" defaultRowHeight="14.5"/>
  <cols>
    <col min="1" max="1" width="10.1428571428571" style="538" customWidth="1"/>
    <col min="2" max="2" width="9" style="538"/>
    <col min="3" max="3" width="7.85714285714286" style="538" customWidth="1"/>
    <col min="4" max="4" width="11.8571428571429" style="538" hidden="1" customWidth="1"/>
    <col min="5" max="5" width="18.8571428571429" style="538" bestFit="1" customWidth="1"/>
    <col min="6" max="6" width="12.8571428571429" style="538" customWidth="1"/>
    <col min="7" max="7" width="10.5714285714286" style="538" bestFit="1" customWidth="1"/>
    <col min="8" max="8" width="23.1428571428571" style="538" bestFit="1" customWidth="1"/>
    <col min="9" max="9" width="0" style="538" hidden="1" customWidth="1"/>
    <col min="10" max="10" width="10.1428571428571" style="538" hidden="1" customWidth="1"/>
    <col min="11" max="12" width="0" style="538" hidden="1" customWidth="1"/>
    <col min="13" max="13" width="8.42857142857143" style="538" hidden="1" customWidth="1"/>
    <col min="14" max="15" width="10.8571428571429" style="538" bestFit="1" customWidth="1"/>
    <col min="16" max="16" width="13.8571428571429" style="538" customWidth="1"/>
    <col min="17" max="18" width="9" style="538"/>
    <col min="19" max="23" width="0" style="538" hidden="1" customWidth="1"/>
    <col min="24" max="24" width="20.5714285714286" style="538" hidden="1" customWidth="1"/>
    <col min="25" max="25" width="13.1428571428571" style="538" hidden="1" customWidth="1"/>
    <col min="26" max="16384" width="9" style="538"/>
  </cols>
  <sheetData>
    <row r="1" spans="1:22" ht="15.5">
      <c r="A1" s="1418" t="s">
        <v>47</v>
      </c>
      <c r="B1" s="1419"/>
      <c r="C1" s="1419"/>
      <c r="D1" s="1419"/>
      <c r="E1" s="1419"/>
      <c r="F1" s="1419"/>
      <c r="G1" s="1419"/>
      <c r="H1" s="1420"/>
      <c r="I1" s="887"/>
      <c r="J1" s="887"/>
      <c r="K1" s="887"/>
      <c r="L1" s="887"/>
      <c r="M1" s="887"/>
      <c r="N1" s="887"/>
      <c r="O1" s="887"/>
      <c r="P1" s="887"/>
      <c r="Q1" s="887"/>
      <c r="R1" s="887"/>
      <c r="S1" s="887"/>
      <c r="T1" s="887"/>
      <c r="U1" s="887"/>
      <c r="V1" s="887"/>
    </row>
    <row r="2" spans="1:22" ht="15.5" customHeight="1">
      <c r="A2" s="1421" t="s">
        <v>48</v>
      </c>
      <c r="B2" s="1422"/>
      <c r="C2" s="1422"/>
      <c r="D2" s="1422"/>
      <c r="E2" s="1422"/>
      <c r="F2" s="1422"/>
      <c r="G2" s="1422"/>
      <c r="H2" s="1423"/>
      <c r="I2" s="888"/>
      <c r="J2" s="888"/>
      <c r="K2" s="888"/>
      <c r="L2" s="888"/>
      <c r="M2" s="888"/>
      <c r="N2" s="888"/>
      <c r="O2" s="888"/>
      <c r="P2" s="888"/>
      <c r="Q2" s="888"/>
      <c r="R2" s="888"/>
      <c r="S2" s="888"/>
      <c r="T2" s="888"/>
      <c r="U2" s="888"/>
      <c r="V2" s="888"/>
    </row>
    <row r="3" spans="1:22" ht="15.5" customHeight="1">
      <c r="A3" s="1421" t="s">
        <v>49</v>
      </c>
      <c r="B3" s="1422"/>
      <c r="C3" s="1422"/>
      <c r="D3" s="1422"/>
      <c r="E3" s="1422"/>
      <c r="F3" s="1422"/>
      <c r="G3" s="1422"/>
      <c r="H3" s="1423"/>
      <c r="I3" s="888"/>
      <c r="J3" s="888"/>
      <c r="K3" s="888"/>
      <c r="L3" s="888"/>
      <c r="M3" s="888"/>
      <c r="N3" s="888"/>
      <c r="O3" s="888"/>
      <c r="P3" s="888"/>
      <c r="Q3" s="888"/>
      <c r="R3" s="888"/>
      <c r="S3" s="888"/>
      <c r="T3" s="888"/>
      <c r="U3" s="888"/>
      <c r="V3" s="888"/>
    </row>
    <row r="4" spans="1:8" ht="14.5">
      <c r="A4" s="934"/>
      <c r="H4" s="933"/>
    </row>
    <row r="5" spans="1:8" ht="39">
      <c r="A5" s="931" t="s">
        <v>166</v>
      </c>
      <c r="B5" s="311" t="s">
        <v>1622</v>
      </c>
      <c r="C5" s="311" t="s">
        <v>168</v>
      </c>
      <c r="D5" s="311" t="s">
        <v>1623</v>
      </c>
      <c r="E5" s="311" t="s">
        <v>1624</v>
      </c>
      <c r="F5" s="311" t="s">
        <v>170</v>
      </c>
      <c r="G5" s="309" t="s">
        <v>1625</v>
      </c>
      <c r="H5" s="932" t="s">
        <v>20</v>
      </c>
    </row>
    <row r="6" spans="1:15" ht="14.5">
      <c r="A6" s="940">
        <v>1</v>
      </c>
      <c r="B6" s="941" t="s">
        <v>179</v>
      </c>
      <c r="C6" s="942" t="s">
        <v>149</v>
      </c>
      <c r="D6" s="935">
        <v>11.145</v>
      </c>
      <c r="E6" s="942" t="s">
        <v>1507</v>
      </c>
      <c r="F6" s="942">
        <v>45831</v>
      </c>
      <c r="G6" s="942">
        <v>45836</v>
      </c>
      <c r="H6" s="943" t="s">
        <v>1440</v>
      </c>
      <c r="M6" s="889"/>
      <c r="N6" s="889"/>
      <c r="O6" s="889"/>
    </row>
    <row r="7" spans="1:15" ht="14.5">
      <c r="A7" s="940">
        <f t="shared" si="0" ref="A7:A79">A6+1</f>
        <v>2</v>
      </c>
      <c r="B7" s="941" t="s">
        <v>203</v>
      </c>
      <c r="C7" s="942" t="s">
        <v>149</v>
      </c>
      <c r="D7" s="408">
        <v>11.997</v>
      </c>
      <c r="E7" s="942" t="s">
        <v>1507</v>
      </c>
      <c r="F7" s="942">
        <v>45836</v>
      </c>
      <c r="G7" s="942">
        <v>45840</v>
      </c>
      <c r="H7" s="943" t="s">
        <v>1440</v>
      </c>
      <c r="M7" s="889"/>
      <c r="N7" s="889"/>
      <c r="O7" s="889"/>
    </row>
    <row r="8" spans="1:15" ht="14.5">
      <c r="A8" s="940">
        <f t="shared" si="0"/>
        <v>3</v>
      </c>
      <c r="B8" s="941" t="s">
        <v>194</v>
      </c>
      <c r="C8" s="942" t="s">
        <v>146</v>
      </c>
      <c r="D8" s="935">
        <v>11.145</v>
      </c>
      <c r="E8" s="942" t="s">
        <v>1508</v>
      </c>
      <c r="F8" s="942">
        <v>45837</v>
      </c>
      <c r="G8" s="942">
        <v>45843</v>
      </c>
      <c r="H8" s="943" t="s">
        <v>1440</v>
      </c>
      <c r="M8" s="890"/>
      <c r="N8" s="890"/>
      <c r="O8" s="890"/>
    </row>
    <row r="9" spans="1:15" ht="14.5">
      <c r="A9" s="940">
        <f t="shared" si="0"/>
        <v>4</v>
      </c>
      <c r="B9" s="941" t="s">
        <v>204</v>
      </c>
      <c r="C9" s="942" t="s">
        <v>205</v>
      </c>
      <c r="D9" s="935">
        <v>13.072</v>
      </c>
      <c r="E9" s="942" t="s">
        <v>1507</v>
      </c>
      <c r="F9" s="942">
        <v>45841</v>
      </c>
      <c r="G9" s="942">
        <v>45843</v>
      </c>
      <c r="H9" s="943" t="s">
        <v>1440</v>
      </c>
      <c r="M9" s="889"/>
      <c r="N9" s="889"/>
      <c r="O9" s="889"/>
    </row>
    <row r="10" spans="1:15" ht="14.5">
      <c r="A10" s="940">
        <f t="shared" si="0"/>
        <v>5</v>
      </c>
      <c r="B10" s="941" t="s">
        <v>202</v>
      </c>
      <c r="C10" s="942" t="s">
        <v>146</v>
      </c>
      <c r="D10" s="935">
        <v>11.145</v>
      </c>
      <c r="E10" s="942" t="s">
        <v>1507</v>
      </c>
      <c r="F10" s="942">
        <v>45845</v>
      </c>
      <c r="G10" s="942">
        <v>45848</v>
      </c>
      <c r="H10" s="943" t="s">
        <v>1440</v>
      </c>
      <c r="M10" s="889"/>
      <c r="N10" s="889"/>
      <c r="O10" s="889"/>
    </row>
    <row r="11" spans="1:15" ht="14.5">
      <c r="A11" s="940">
        <f t="shared" si="0"/>
        <v>6</v>
      </c>
      <c r="B11" s="941" t="s">
        <v>178</v>
      </c>
      <c r="C11" s="942" t="s">
        <v>146</v>
      </c>
      <c r="D11" s="935">
        <v>11.145</v>
      </c>
      <c r="E11" s="942" t="s">
        <v>1507</v>
      </c>
      <c r="F11" s="942">
        <v>45849</v>
      </c>
      <c r="G11" s="942">
        <v>45852</v>
      </c>
      <c r="H11" s="943" t="s">
        <v>1440</v>
      </c>
      <c r="M11" s="889">
        <v>185</v>
      </c>
      <c r="N11" s="889"/>
      <c r="O11" s="889"/>
    </row>
    <row r="12" spans="1:15" ht="14.5">
      <c r="A12" s="940">
        <f t="shared" si="0"/>
        <v>7</v>
      </c>
      <c r="B12" s="941" t="s">
        <v>172</v>
      </c>
      <c r="C12" s="942" t="s">
        <v>146</v>
      </c>
      <c r="D12" s="935">
        <v>11.145</v>
      </c>
      <c r="E12" s="942" t="s">
        <v>1507</v>
      </c>
      <c r="F12" s="942">
        <v>45853</v>
      </c>
      <c r="G12" s="942">
        <v>45856</v>
      </c>
      <c r="H12" s="943" t="s">
        <v>1440</v>
      </c>
      <c r="M12" s="889"/>
      <c r="N12" s="889"/>
      <c r="O12" s="889"/>
    </row>
    <row r="13" spans="1:13" ht="14.5">
      <c r="A13" s="940">
        <f t="shared" si="0"/>
        <v>8</v>
      </c>
      <c r="B13" s="941" t="s">
        <v>175</v>
      </c>
      <c r="C13" s="942" t="s">
        <v>146</v>
      </c>
      <c r="D13" s="935">
        <v>11.145</v>
      </c>
      <c r="E13" s="942" t="s">
        <v>1507</v>
      </c>
      <c r="F13" s="942">
        <v>45857</v>
      </c>
      <c r="G13" s="942">
        <v>45860</v>
      </c>
      <c r="H13" s="943" t="s">
        <v>1440</v>
      </c>
      <c r="K13" s="538">
        <v>90</v>
      </c>
      <c r="M13" s="538">
        <v>24</v>
      </c>
    </row>
    <row r="14" spans="1:8" ht="14.5">
      <c r="A14" s="940">
        <f t="shared" si="0"/>
        <v>9</v>
      </c>
      <c r="B14" s="941" t="s">
        <v>176</v>
      </c>
      <c r="C14" s="942" t="s">
        <v>146</v>
      </c>
      <c r="D14" s="935">
        <v>11.145</v>
      </c>
      <c r="E14" s="942" t="s">
        <v>1507</v>
      </c>
      <c r="F14" s="942">
        <v>45860</v>
      </c>
      <c r="G14" s="942">
        <v>45863</v>
      </c>
      <c r="H14" s="943" t="s">
        <v>1440</v>
      </c>
    </row>
    <row r="15" spans="1:8" ht="14.5">
      <c r="A15" s="940">
        <f t="shared" si="0"/>
        <v>10</v>
      </c>
      <c r="B15" s="941" t="s">
        <v>177</v>
      </c>
      <c r="C15" s="942" t="s">
        <v>149</v>
      </c>
      <c r="D15" s="408">
        <v>11.997</v>
      </c>
      <c r="E15" s="942" t="s">
        <v>1507</v>
      </c>
      <c r="F15" s="942">
        <v>45863</v>
      </c>
      <c r="G15" s="942">
        <v>45866</v>
      </c>
      <c r="H15" s="943" t="s">
        <v>1440</v>
      </c>
    </row>
    <row r="16" spans="1:8" ht="14.5">
      <c r="A16" s="940">
        <f t="shared" si="0"/>
        <v>11</v>
      </c>
      <c r="B16" s="941" t="s">
        <v>200</v>
      </c>
      <c r="C16" s="942" t="s">
        <v>146</v>
      </c>
      <c r="D16" s="935">
        <v>11.145</v>
      </c>
      <c r="E16" s="944" t="s">
        <v>1507</v>
      </c>
      <c r="F16" s="942">
        <v>45867</v>
      </c>
      <c r="G16" s="942">
        <v>45869</v>
      </c>
      <c r="H16" s="943" t="s">
        <v>1440</v>
      </c>
    </row>
    <row r="17" spans="1:8" ht="14.5">
      <c r="A17" s="940">
        <f t="shared" si="0"/>
        <v>12</v>
      </c>
      <c r="B17" s="941" t="s">
        <v>260</v>
      </c>
      <c r="C17" s="321" t="s">
        <v>146</v>
      </c>
      <c r="D17" s="935">
        <v>11.145</v>
      </c>
      <c r="E17" s="944" t="s">
        <v>1562</v>
      </c>
      <c r="F17" s="942">
        <v>45862</v>
      </c>
      <c r="G17" s="942">
        <v>45869</v>
      </c>
      <c r="H17" s="943" t="s">
        <v>1440</v>
      </c>
    </row>
    <row r="18" spans="1:10" ht="14.5">
      <c r="A18" s="940">
        <f t="shared" si="0"/>
        <v>13</v>
      </c>
      <c r="B18" s="941" t="s">
        <v>199</v>
      </c>
      <c r="C18" s="941" t="s">
        <v>146</v>
      </c>
      <c r="D18" s="935">
        <v>11.145</v>
      </c>
      <c r="E18" s="944" t="s">
        <v>1507</v>
      </c>
      <c r="F18" s="942">
        <v>45870</v>
      </c>
      <c r="G18" s="942">
        <v>45873</v>
      </c>
      <c r="H18" s="943" t="s">
        <v>1440</v>
      </c>
      <c r="J18" s="538">
        <v>41</v>
      </c>
    </row>
    <row r="19" spans="1:8" ht="14.5">
      <c r="A19" s="940">
        <f t="shared" si="0"/>
        <v>14</v>
      </c>
      <c r="B19" s="941" t="s">
        <v>214</v>
      </c>
      <c r="C19" s="941" t="s">
        <v>211</v>
      </c>
      <c r="D19" s="941">
        <v>13.958</v>
      </c>
      <c r="E19" s="944" t="s">
        <v>1562</v>
      </c>
      <c r="F19" s="942">
        <v>45870</v>
      </c>
      <c r="G19" s="942">
        <v>45877</v>
      </c>
      <c r="H19" s="943" t="s">
        <v>1440</v>
      </c>
    </row>
    <row r="20" spans="1:8" ht="14.5">
      <c r="A20" s="940">
        <f t="shared" si="0"/>
        <v>15</v>
      </c>
      <c r="B20" s="941" t="s">
        <v>1309</v>
      </c>
      <c r="C20" s="941" t="s">
        <v>79</v>
      </c>
      <c r="D20" s="941">
        <v>18.727009000000002</v>
      </c>
      <c r="E20" s="944" t="s">
        <v>1507</v>
      </c>
      <c r="F20" s="942">
        <v>45873</v>
      </c>
      <c r="G20" s="942">
        <v>45878</v>
      </c>
      <c r="H20" s="943" t="s">
        <v>1440</v>
      </c>
    </row>
    <row r="21" spans="1:8" ht="14.5">
      <c r="A21" s="940">
        <f t="shared" si="0"/>
        <v>16</v>
      </c>
      <c r="B21" s="941" t="s">
        <v>222</v>
      </c>
      <c r="C21" s="941" t="s">
        <v>211</v>
      </c>
      <c r="D21" s="941">
        <v>13.958</v>
      </c>
      <c r="E21" s="944" t="s">
        <v>1562</v>
      </c>
      <c r="F21" s="942">
        <v>45877</v>
      </c>
      <c r="G21" s="942">
        <v>45885</v>
      </c>
      <c r="H21" s="945" t="s">
        <v>1440</v>
      </c>
    </row>
    <row r="22" spans="1:8" ht="14.5">
      <c r="A22" s="940">
        <f t="shared" si="0"/>
        <v>17</v>
      </c>
      <c r="B22" s="941" t="s">
        <v>123</v>
      </c>
      <c r="C22" s="941" t="s">
        <v>79</v>
      </c>
      <c r="D22" s="941">
        <v>18.727009000000002</v>
      </c>
      <c r="E22" s="944" t="s">
        <v>1507</v>
      </c>
      <c r="F22" s="942">
        <v>45879</v>
      </c>
      <c r="G22" s="942">
        <v>45885</v>
      </c>
      <c r="H22" s="945" t="s">
        <v>1440</v>
      </c>
    </row>
    <row r="23" spans="1:8" ht="14.5">
      <c r="A23" s="940">
        <f t="shared" si="0"/>
        <v>18</v>
      </c>
      <c r="B23" s="941" t="s">
        <v>221</v>
      </c>
      <c r="C23" s="941" t="s">
        <v>146</v>
      </c>
      <c r="D23" s="935">
        <v>11.145</v>
      </c>
      <c r="E23" s="944" t="s">
        <v>1562</v>
      </c>
      <c r="F23" s="942">
        <v>45886</v>
      </c>
      <c r="G23" s="942">
        <v>45892</v>
      </c>
      <c r="H23" s="945" t="s">
        <v>1440</v>
      </c>
    </row>
    <row r="24" spans="1:8" ht="14.5">
      <c r="A24" s="940">
        <f t="shared" si="0"/>
        <v>19</v>
      </c>
      <c r="B24" s="941" t="s">
        <v>1564</v>
      </c>
      <c r="C24" s="941" t="s">
        <v>89</v>
      </c>
      <c r="D24" s="941">
        <v>21.41</v>
      </c>
      <c r="E24" s="944" t="s">
        <v>1507</v>
      </c>
      <c r="F24" s="942">
        <v>45886</v>
      </c>
      <c r="G24" s="942">
        <v>45892</v>
      </c>
      <c r="H24" s="945" t="s">
        <v>1440</v>
      </c>
    </row>
    <row r="25" spans="1:8" ht="14.5">
      <c r="A25" s="940">
        <f t="shared" si="0"/>
        <v>20</v>
      </c>
      <c r="B25" s="941" t="s">
        <v>225</v>
      </c>
      <c r="C25" s="941" t="s">
        <v>205</v>
      </c>
      <c r="D25" s="935">
        <v>13.072</v>
      </c>
      <c r="E25" s="944" t="s">
        <v>1562</v>
      </c>
      <c r="F25" s="942">
        <v>45892</v>
      </c>
      <c r="G25" s="942">
        <v>45897</v>
      </c>
      <c r="H25" s="945" t="s">
        <v>1440</v>
      </c>
    </row>
    <row r="26" spans="1:8" ht="14.5">
      <c r="A26" s="940">
        <f t="shared" si="0"/>
        <v>21</v>
      </c>
      <c r="B26" s="941" t="s">
        <v>220</v>
      </c>
      <c r="C26" s="941" t="s">
        <v>211</v>
      </c>
      <c r="D26" s="941">
        <v>13.958</v>
      </c>
      <c r="E26" s="944" t="s">
        <v>1507</v>
      </c>
      <c r="F26" s="942">
        <v>45892</v>
      </c>
      <c r="G26" s="942">
        <v>45897</v>
      </c>
      <c r="H26" s="945" t="s">
        <v>1440</v>
      </c>
    </row>
    <row r="27" spans="1:8" ht="14.5">
      <c r="A27" s="940">
        <f t="shared" si="0"/>
        <v>22</v>
      </c>
      <c r="B27" s="941" t="s">
        <v>784</v>
      </c>
      <c r="C27" s="941" t="s">
        <v>146</v>
      </c>
      <c r="D27" s="935">
        <v>11.145</v>
      </c>
      <c r="E27" s="941" t="s">
        <v>1580</v>
      </c>
      <c r="F27" s="942">
        <v>45896</v>
      </c>
      <c r="G27" s="942">
        <v>45898</v>
      </c>
      <c r="H27" s="945" t="s">
        <v>1440</v>
      </c>
    </row>
    <row r="28" spans="1:12" ht="14.5">
      <c r="A28" s="940">
        <f t="shared" si="0"/>
        <v>23</v>
      </c>
      <c r="B28" s="941" t="s">
        <v>180</v>
      </c>
      <c r="C28" s="941" t="s">
        <v>146</v>
      </c>
      <c r="D28" s="935">
        <v>11.145</v>
      </c>
      <c r="E28" s="941" t="s">
        <v>1569</v>
      </c>
      <c r="F28" s="946">
        <v>45892</v>
      </c>
      <c r="G28" s="942">
        <v>45900</v>
      </c>
      <c r="H28" s="945" t="s">
        <v>1440</v>
      </c>
      <c r="I28" s="895"/>
      <c r="K28" s="895"/>
      <c r="L28" s="895"/>
    </row>
    <row r="29" spans="1:9" ht="14.5">
      <c r="A29" s="940">
        <f t="shared" si="0"/>
        <v>24</v>
      </c>
      <c r="B29" s="941" t="s">
        <v>232</v>
      </c>
      <c r="C29" s="941" t="s">
        <v>146</v>
      </c>
      <c r="D29" s="935">
        <v>11.145</v>
      </c>
      <c r="E29" s="944" t="s">
        <v>1507</v>
      </c>
      <c r="F29" s="942">
        <v>45898</v>
      </c>
      <c r="G29" s="942">
        <v>45900</v>
      </c>
      <c r="H29" s="945" t="s">
        <v>1440</v>
      </c>
      <c r="I29" s="895"/>
    </row>
    <row r="30" spans="1:9" ht="14.5">
      <c r="A30" s="940">
        <f t="shared" si="0"/>
        <v>25</v>
      </c>
      <c r="B30" s="941" t="s">
        <v>783</v>
      </c>
      <c r="C30" s="941" t="s">
        <v>146</v>
      </c>
      <c r="D30" s="935">
        <v>11.145</v>
      </c>
      <c r="E30" s="941" t="s">
        <v>1580</v>
      </c>
      <c r="F30" s="942">
        <v>45898</v>
      </c>
      <c r="G30" s="942">
        <v>45904</v>
      </c>
      <c r="H30" s="945" t="s">
        <v>1440</v>
      </c>
      <c r="I30" s="895"/>
    </row>
    <row r="31" spans="1:9" ht="14.5">
      <c r="A31" s="940">
        <f t="shared" si="0"/>
        <v>26</v>
      </c>
      <c r="B31" s="941" t="s">
        <v>231</v>
      </c>
      <c r="C31" s="941" t="s">
        <v>149</v>
      </c>
      <c r="D31" s="408">
        <v>11.997</v>
      </c>
      <c r="E31" s="944" t="s">
        <v>1507</v>
      </c>
      <c r="F31" s="942">
        <v>45901</v>
      </c>
      <c r="G31" s="942">
        <v>45905</v>
      </c>
      <c r="H31" s="945" t="s">
        <v>1440</v>
      </c>
      <c r="I31" s="895"/>
    </row>
    <row r="32" spans="1:9" ht="14.5">
      <c r="A32" s="940">
        <f t="shared" si="0"/>
        <v>27</v>
      </c>
      <c r="B32" s="941" t="s">
        <v>766</v>
      </c>
      <c r="C32" s="941" t="s">
        <v>149</v>
      </c>
      <c r="D32" s="408">
        <v>11.997</v>
      </c>
      <c r="E32" s="941" t="s">
        <v>1581</v>
      </c>
      <c r="F32" s="942">
        <v>45896</v>
      </c>
      <c r="G32" s="942">
        <v>45909</v>
      </c>
      <c r="H32" s="945" t="s">
        <v>1440</v>
      </c>
      <c r="I32" s="895"/>
    </row>
    <row r="33" spans="1:10" ht="14.5">
      <c r="A33" s="940">
        <f t="shared" si="0"/>
        <v>28</v>
      </c>
      <c r="B33" s="941" t="s">
        <v>190</v>
      </c>
      <c r="C33" s="941" t="s">
        <v>146</v>
      </c>
      <c r="D33" s="935">
        <v>11.145</v>
      </c>
      <c r="E33" s="944" t="s">
        <v>1507</v>
      </c>
      <c r="F33" s="942">
        <v>45905</v>
      </c>
      <c r="G33" s="942">
        <v>45909</v>
      </c>
      <c r="H33" s="945" t="s">
        <v>1440</v>
      </c>
      <c r="I33" s="896" t="s">
        <v>1593</v>
      </c>
      <c r="J33" s="896" t="s">
        <v>1594</v>
      </c>
    </row>
    <row r="34" spans="1:8" ht="14.5">
      <c r="A34" s="940">
        <f t="shared" si="0"/>
        <v>29</v>
      </c>
      <c r="B34" s="941" t="s">
        <v>782</v>
      </c>
      <c r="C34" s="941" t="s">
        <v>146</v>
      </c>
      <c r="D34" s="935">
        <v>11.145</v>
      </c>
      <c r="E34" s="941" t="s">
        <v>1580</v>
      </c>
      <c r="F34" s="942">
        <v>45905</v>
      </c>
      <c r="G34" s="942">
        <v>45910</v>
      </c>
      <c r="H34" s="945" t="s">
        <v>1440</v>
      </c>
    </row>
    <row r="35" spans="1:8" ht="14.5">
      <c r="A35" s="940">
        <f t="shared" si="0"/>
        <v>30</v>
      </c>
      <c r="B35" s="941" t="s">
        <v>188</v>
      </c>
      <c r="C35" s="941" t="s">
        <v>149</v>
      </c>
      <c r="D35" s="408">
        <v>11.997</v>
      </c>
      <c r="E35" s="944" t="s">
        <v>1562</v>
      </c>
      <c r="F35" s="942">
        <v>45898</v>
      </c>
      <c r="G35" s="942">
        <v>45911</v>
      </c>
      <c r="H35" s="945" t="s">
        <v>1440</v>
      </c>
    </row>
    <row r="36" spans="1:8" ht="14.5">
      <c r="A36" s="940">
        <f t="shared" si="0"/>
        <v>31</v>
      </c>
      <c r="B36" s="941" t="s">
        <v>1269</v>
      </c>
      <c r="C36" s="941" t="s">
        <v>79</v>
      </c>
      <c r="D36" s="941">
        <v>18.727009000000002</v>
      </c>
      <c r="E36" s="941" t="s">
        <v>1585</v>
      </c>
      <c r="F36" s="942">
        <v>45901</v>
      </c>
      <c r="G36" s="942">
        <v>45911</v>
      </c>
      <c r="H36" s="945" t="s">
        <v>1440</v>
      </c>
    </row>
    <row r="37" spans="1:9" ht="14.5">
      <c r="A37" s="940">
        <f t="shared" si="0"/>
        <v>32</v>
      </c>
      <c r="B37" s="941" t="s">
        <v>785</v>
      </c>
      <c r="C37" s="941" t="s">
        <v>146</v>
      </c>
      <c r="D37" s="935">
        <v>11.145</v>
      </c>
      <c r="E37" s="941" t="s">
        <v>1580</v>
      </c>
      <c r="F37" s="942">
        <v>45911</v>
      </c>
      <c r="G37" s="942">
        <v>45914</v>
      </c>
      <c r="H37" s="945" t="s">
        <v>1440</v>
      </c>
      <c r="I37" s="897"/>
    </row>
    <row r="38" spans="1:9" ht="14.5">
      <c r="A38" s="940">
        <f t="shared" si="0"/>
        <v>33</v>
      </c>
      <c r="B38" s="941" t="s">
        <v>767</v>
      </c>
      <c r="C38" s="941" t="s">
        <v>146</v>
      </c>
      <c r="D38" s="935">
        <v>11.145</v>
      </c>
      <c r="E38" s="941" t="s">
        <v>1581</v>
      </c>
      <c r="F38" s="942">
        <v>45909</v>
      </c>
      <c r="G38" s="942">
        <v>45914</v>
      </c>
      <c r="H38" s="945" t="s">
        <v>1440</v>
      </c>
      <c r="I38" s="897"/>
    </row>
    <row r="39" spans="1:10" ht="14.5">
      <c r="A39" s="940">
        <f t="shared" si="0"/>
        <v>34</v>
      </c>
      <c r="B39" s="941" t="s">
        <v>355</v>
      </c>
      <c r="C39" s="941" t="s">
        <v>205</v>
      </c>
      <c r="D39" s="935">
        <v>13.072</v>
      </c>
      <c r="E39" s="944" t="s">
        <v>1507</v>
      </c>
      <c r="F39" s="942">
        <v>45909</v>
      </c>
      <c r="G39" s="942">
        <v>45914</v>
      </c>
      <c r="H39" s="945" t="s">
        <v>1440</v>
      </c>
      <c r="J39" s="898" t="s">
        <v>1596</v>
      </c>
    </row>
    <row r="40" spans="1:9" ht="14.5">
      <c r="A40" s="940">
        <f t="shared" si="0"/>
        <v>35</v>
      </c>
      <c r="B40" s="941" t="s">
        <v>257</v>
      </c>
      <c r="C40" s="941" t="s">
        <v>146</v>
      </c>
      <c r="D40" s="935">
        <v>11.145</v>
      </c>
      <c r="E40" s="941" t="s">
        <v>1585</v>
      </c>
      <c r="F40" s="942">
        <v>45901</v>
      </c>
      <c r="G40" s="942">
        <v>45915</v>
      </c>
      <c r="H40" s="945" t="s">
        <v>1440</v>
      </c>
      <c r="I40" s="897"/>
    </row>
    <row r="41" spans="1:9" ht="14.5">
      <c r="A41" s="940">
        <f t="shared" si="0"/>
        <v>36</v>
      </c>
      <c r="B41" s="941" t="s">
        <v>348</v>
      </c>
      <c r="C41" s="941" t="s">
        <v>146</v>
      </c>
      <c r="D41" s="935">
        <v>11.145</v>
      </c>
      <c r="E41" s="944" t="s">
        <v>1562</v>
      </c>
      <c r="F41" s="942">
        <v>45911</v>
      </c>
      <c r="G41" s="942">
        <v>45915</v>
      </c>
      <c r="H41" s="945" t="s">
        <v>1440</v>
      </c>
      <c r="I41" s="899" t="s">
        <v>147</v>
      </c>
    </row>
    <row r="42" spans="1:8" ht="14.5">
      <c r="A42" s="940">
        <f t="shared" si="0"/>
        <v>37</v>
      </c>
      <c r="B42" s="941" t="s">
        <v>145</v>
      </c>
      <c r="C42" s="941" t="s">
        <v>146</v>
      </c>
      <c r="D42" s="935">
        <v>11.145</v>
      </c>
      <c r="E42" s="941" t="s">
        <v>1772</v>
      </c>
      <c r="F42" s="942">
        <v>45897</v>
      </c>
      <c r="G42" s="942">
        <v>45916</v>
      </c>
      <c r="H42" s="945" t="s">
        <v>1440</v>
      </c>
    </row>
    <row r="43" spans="1:9" ht="14.5">
      <c r="A43" s="940">
        <f t="shared" si="0"/>
        <v>38</v>
      </c>
      <c r="B43" s="941" t="s">
        <v>786</v>
      </c>
      <c r="C43" s="941" t="s">
        <v>146</v>
      </c>
      <c r="D43" s="935">
        <v>11.145</v>
      </c>
      <c r="E43" s="941" t="s">
        <v>1580</v>
      </c>
      <c r="F43" s="942">
        <v>45914</v>
      </c>
      <c r="G43" s="942">
        <v>45919</v>
      </c>
      <c r="H43" s="945" t="s">
        <v>1440</v>
      </c>
      <c r="I43" s="900" t="s">
        <v>787</v>
      </c>
    </row>
    <row r="44" spans="1:9" ht="14.5">
      <c r="A44" s="940">
        <f t="shared" si="0"/>
        <v>39</v>
      </c>
      <c r="B44" s="941" t="s">
        <v>768</v>
      </c>
      <c r="C44" s="941" t="s">
        <v>146</v>
      </c>
      <c r="D44" s="935">
        <v>11.145</v>
      </c>
      <c r="E44" s="941" t="s">
        <v>1581</v>
      </c>
      <c r="F44" s="942">
        <v>45914</v>
      </c>
      <c r="G44" s="942">
        <v>45919</v>
      </c>
      <c r="H44" s="945" t="s">
        <v>1440</v>
      </c>
      <c r="I44" s="900" t="s">
        <v>769</v>
      </c>
    </row>
    <row r="45" spans="1:8" ht="14.5">
      <c r="A45" s="940">
        <f t="shared" si="0"/>
        <v>40</v>
      </c>
      <c r="B45" s="941" t="s">
        <v>761</v>
      </c>
      <c r="C45" s="941" t="s">
        <v>149</v>
      </c>
      <c r="D45" s="408">
        <v>11.997</v>
      </c>
      <c r="E45" s="941" t="s">
        <v>1597</v>
      </c>
      <c r="F45" s="942">
        <v>45911</v>
      </c>
      <c r="G45" s="942">
        <v>45917</v>
      </c>
      <c r="H45" s="945" t="s">
        <v>1440</v>
      </c>
    </row>
    <row r="46" spans="1:9" ht="14.5">
      <c r="A46" s="940">
        <f t="shared" si="0"/>
        <v>41</v>
      </c>
      <c r="B46" s="941" t="s">
        <v>760</v>
      </c>
      <c r="C46" s="941" t="s">
        <v>149</v>
      </c>
      <c r="D46" s="408">
        <v>11.997</v>
      </c>
      <c r="E46" s="941" t="s">
        <v>1598</v>
      </c>
      <c r="F46" s="942">
        <v>45911</v>
      </c>
      <c r="G46" s="942">
        <v>45917</v>
      </c>
      <c r="H46" s="945" t="s">
        <v>1440</v>
      </c>
      <c r="I46" s="900" t="s">
        <v>758</v>
      </c>
    </row>
    <row r="47" spans="1:10" ht="14.5">
      <c r="A47" s="940">
        <f t="shared" si="0"/>
        <v>42</v>
      </c>
      <c r="B47" s="941" t="s">
        <v>758</v>
      </c>
      <c r="C47" s="941" t="s">
        <v>146</v>
      </c>
      <c r="D47" s="935">
        <v>11.145</v>
      </c>
      <c r="E47" s="941" t="s">
        <v>1597</v>
      </c>
      <c r="F47" s="942">
        <v>45918</v>
      </c>
      <c r="G47" s="942">
        <v>45920</v>
      </c>
      <c r="H47" s="945" t="s">
        <v>1440</v>
      </c>
      <c r="I47" s="901" t="s">
        <v>759</v>
      </c>
      <c r="J47" s="902" t="s">
        <v>757</v>
      </c>
    </row>
    <row r="48" spans="1:10" ht="14.5">
      <c r="A48" s="940">
        <f t="shared" si="0"/>
        <v>43</v>
      </c>
      <c r="B48" s="941" t="s">
        <v>762</v>
      </c>
      <c r="C48" s="941" t="s">
        <v>146</v>
      </c>
      <c r="D48" s="935">
        <v>11.145</v>
      </c>
      <c r="E48" s="941" t="s">
        <v>1598</v>
      </c>
      <c r="F48" s="942">
        <v>45918</v>
      </c>
      <c r="G48" s="942">
        <v>45920</v>
      </c>
      <c r="H48" s="945" t="s">
        <v>1440</v>
      </c>
      <c r="I48" s="903" t="s">
        <v>763</v>
      </c>
      <c r="J48" s="902"/>
    </row>
    <row r="49" spans="1:10" ht="14.5">
      <c r="A49" s="940">
        <f t="shared" si="0"/>
        <v>44</v>
      </c>
      <c r="B49" s="941" t="s">
        <v>381</v>
      </c>
      <c r="C49" s="941" t="s">
        <v>149</v>
      </c>
      <c r="D49" s="408">
        <v>11.997</v>
      </c>
      <c r="E49" s="941" t="s">
        <v>1586</v>
      </c>
      <c r="F49" s="942">
        <v>45911</v>
      </c>
      <c r="G49" s="942">
        <v>45921</v>
      </c>
      <c r="H49" s="945" t="s">
        <v>1440</v>
      </c>
      <c r="I49" s="902" t="s">
        <v>252</v>
      </c>
      <c r="J49" s="904"/>
    </row>
    <row r="50" spans="1:10" ht="14.5">
      <c r="A50" s="940">
        <f t="shared" si="0"/>
        <v>45</v>
      </c>
      <c r="B50" s="941" t="s">
        <v>1272</v>
      </c>
      <c r="C50" s="941" t="s">
        <v>79</v>
      </c>
      <c r="D50" s="941">
        <v>18.727009000000002</v>
      </c>
      <c r="E50" s="944" t="s">
        <v>1507</v>
      </c>
      <c r="F50" s="942">
        <v>45914</v>
      </c>
      <c r="G50" s="942">
        <v>45921</v>
      </c>
      <c r="H50" s="945" t="s">
        <v>1440</v>
      </c>
      <c r="I50" s="902"/>
      <c r="J50" s="904"/>
    </row>
    <row r="51" spans="1:13" ht="14.5">
      <c r="A51" s="940">
        <f t="shared" si="0"/>
        <v>46</v>
      </c>
      <c r="B51" s="941" t="s">
        <v>147</v>
      </c>
      <c r="C51" s="941" t="s">
        <v>146</v>
      </c>
      <c r="D51" s="935">
        <v>11.145</v>
      </c>
      <c r="E51" s="941" t="s">
        <v>1772</v>
      </c>
      <c r="F51" s="942">
        <v>45917</v>
      </c>
      <c r="G51" s="942">
        <v>45922</v>
      </c>
      <c r="H51" s="945" t="s">
        <v>1440</v>
      </c>
      <c r="I51" s="902"/>
      <c r="J51" s="902"/>
      <c r="L51" s="905" t="s">
        <v>216</v>
      </c>
      <c r="M51" s="900" t="s">
        <v>237</v>
      </c>
    </row>
    <row r="52" spans="1:11" ht="14.5">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9" ht="14.5">
      <c r="A53" s="940">
        <f t="shared" si="0"/>
        <v>48</v>
      </c>
      <c r="B53" s="941" t="s">
        <v>763</v>
      </c>
      <c r="C53" s="941" t="s">
        <v>205</v>
      </c>
      <c r="D53" s="935">
        <v>13.072</v>
      </c>
      <c r="E53" s="941" t="s">
        <v>1598</v>
      </c>
      <c r="F53" s="942">
        <v>45921</v>
      </c>
      <c r="G53" s="942">
        <v>45923</v>
      </c>
      <c r="H53" s="945" t="s">
        <v>1440</v>
      </c>
      <c r="I53" s="902"/>
    </row>
    <row r="54" spans="1:8" ht="14.5">
      <c r="A54" s="940">
        <f t="shared" si="0"/>
        <v>49</v>
      </c>
      <c r="B54" s="941" t="s">
        <v>787</v>
      </c>
      <c r="C54" s="941" t="s">
        <v>146</v>
      </c>
      <c r="D54" s="935">
        <v>11.145</v>
      </c>
      <c r="E54" s="941" t="s">
        <v>1580</v>
      </c>
      <c r="F54" s="942">
        <v>45920</v>
      </c>
      <c r="G54" s="942">
        <v>45923</v>
      </c>
      <c r="H54" s="945" t="s">
        <v>1440</v>
      </c>
    </row>
    <row r="55" spans="1:11" ht="14.5">
      <c r="A55" s="940">
        <f t="shared" si="0"/>
        <v>50</v>
      </c>
      <c r="B55" s="941" t="s">
        <v>133</v>
      </c>
      <c r="C55" s="941" t="s">
        <v>146</v>
      </c>
      <c r="D55" s="935">
        <v>11.145</v>
      </c>
      <c r="E55" s="941" t="s">
        <v>1585</v>
      </c>
      <c r="F55" s="942">
        <v>45915</v>
      </c>
      <c r="G55" s="942">
        <v>45924</v>
      </c>
      <c r="H55" s="945" t="s">
        <v>1440</v>
      </c>
      <c r="I55" s="907" t="s">
        <v>1600</v>
      </c>
      <c r="J55" s="908"/>
      <c r="K55" s="909"/>
    </row>
    <row r="56" spans="1:12" ht="14.5">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8" ht="14.5">
      <c r="A57" s="940">
        <f t="shared" si="0"/>
        <v>52</v>
      </c>
      <c r="B57" s="941" t="s">
        <v>757</v>
      </c>
      <c r="C57" s="941" t="s">
        <v>205</v>
      </c>
      <c r="D57" s="935">
        <v>13.072</v>
      </c>
      <c r="E57" s="941" t="s">
        <v>1598</v>
      </c>
      <c r="F57" s="942">
        <v>45922</v>
      </c>
      <c r="G57" s="942">
        <v>45927</v>
      </c>
      <c r="H57" s="945" t="s">
        <v>1440</v>
      </c>
    </row>
    <row r="58" spans="1:8" ht="14.5">
      <c r="A58" s="940">
        <f t="shared" si="0"/>
        <v>53</v>
      </c>
      <c r="B58" s="941" t="s">
        <v>754</v>
      </c>
      <c r="C58" s="941" t="s">
        <v>205</v>
      </c>
      <c r="D58" s="935">
        <v>13.072</v>
      </c>
      <c r="E58" s="941" t="s">
        <v>1597</v>
      </c>
      <c r="F58" s="942">
        <v>45924</v>
      </c>
      <c r="G58" s="942">
        <v>45927</v>
      </c>
      <c r="H58" s="945" t="s">
        <v>1440</v>
      </c>
    </row>
    <row r="59" spans="1:12" ht="14.5">
      <c r="A59" s="940">
        <f t="shared" si="0"/>
        <v>54</v>
      </c>
      <c r="B59" s="941" t="s">
        <v>1306</v>
      </c>
      <c r="C59" s="941" t="s">
        <v>149</v>
      </c>
      <c r="D59" s="408">
        <v>11.997</v>
      </c>
      <c r="E59" s="941" t="s">
        <v>1580</v>
      </c>
      <c r="F59" s="942">
        <v>45924</v>
      </c>
      <c r="G59" s="942">
        <v>45927</v>
      </c>
      <c r="H59" s="945" t="s">
        <v>1440</v>
      </c>
      <c r="I59" s="897"/>
      <c r="J59" s="904"/>
      <c r="K59" s="900"/>
      <c r="L59" s="903"/>
    </row>
    <row r="60" spans="1:11" ht="14.5">
      <c r="A60" s="940">
        <f t="shared" si="0"/>
        <v>55</v>
      </c>
      <c r="B60" s="941" t="s">
        <v>226</v>
      </c>
      <c r="C60" s="941" t="s">
        <v>205</v>
      </c>
      <c r="D60" s="935">
        <v>13.072</v>
      </c>
      <c r="E60" s="941" t="s">
        <v>1562</v>
      </c>
      <c r="F60" s="942">
        <v>45919</v>
      </c>
      <c r="G60" s="942">
        <v>45927</v>
      </c>
      <c r="H60" s="945" t="s">
        <v>1440</v>
      </c>
      <c r="I60" s="900"/>
      <c r="J60" s="908"/>
      <c r="K60" s="909"/>
    </row>
    <row r="61" spans="1:14" ht="14.5">
      <c r="A61" s="940">
        <f t="shared" si="0"/>
        <v>56</v>
      </c>
      <c r="B61" s="947" t="s">
        <v>431</v>
      </c>
      <c r="C61" s="941" t="s">
        <v>146</v>
      </c>
      <c r="D61" s="935">
        <v>11.145</v>
      </c>
      <c r="E61" s="944" t="s">
        <v>1507</v>
      </c>
      <c r="F61" s="942">
        <v>45927</v>
      </c>
      <c r="G61" s="942">
        <v>45929</v>
      </c>
      <c r="H61" s="945" t="s">
        <v>1440</v>
      </c>
      <c r="N61" s="904">
        <v>45929</v>
      </c>
    </row>
    <row r="62" spans="1:15" ht="14.5">
      <c r="A62" s="940">
        <f t="shared" si="0"/>
        <v>57</v>
      </c>
      <c r="B62" s="941" t="s">
        <v>728</v>
      </c>
      <c r="C62" s="941" t="s">
        <v>149</v>
      </c>
      <c r="D62" s="408">
        <v>11.997</v>
      </c>
      <c r="E62" s="941" t="s">
        <v>1772</v>
      </c>
      <c r="F62" s="942">
        <v>45923</v>
      </c>
      <c r="G62" s="942">
        <v>45929</v>
      </c>
      <c r="H62" s="945" t="s">
        <v>1440</v>
      </c>
      <c r="N62" s="904">
        <v>45930</v>
      </c>
      <c r="O62" s="910" t="s">
        <v>729</v>
      </c>
    </row>
    <row r="63" spans="1:18" ht="14.5">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5" ht="14.5">
      <c r="A64" s="940">
        <f t="shared" si="0"/>
        <v>59</v>
      </c>
      <c r="B64" s="941" t="s">
        <v>769</v>
      </c>
      <c r="C64" s="941" t="s">
        <v>149</v>
      </c>
      <c r="D64" s="408">
        <v>11.997</v>
      </c>
      <c r="E64" s="941" t="s">
        <v>1652</v>
      </c>
      <c r="F64" s="942">
        <v>45920</v>
      </c>
      <c r="G64" s="942">
        <v>45930</v>
      </c>
      <c r="H64" s="945" t="s">
        <v>1440</v>
      </c>
      <c r="N64" s="912">
        <v>45929</v>
      </c>
      <c r="O64" s="910" t="s">
        <v>771</v>
      </c>
    </row>
    <row r="65" spans="1:8" ht="14.5">
      <c r="A65" s="940">
        <f t="shared" si="0"/>
        <v>60</v>
      </c>
      <c r="B65" s="941" t="s">
        <v>753</v>
      </c>
      <c r="C65" s="941" t="s">
        <v>146</v>
      </c>
      <c r="D65" s="935">
        <v>11.145</v>
      </c>
      <c r="E65" s="941" t="s">
        <v>1597</v>
      </c>
      <c r="F65" s="942">
        <v>45927</v>
      </c>
      <c r="G65" s="942">
        <v>45930</v>
      </c>
      <c r="H65" s="945" t="s">
        <v>1440</v>
      </c>
    </row>
    <row r="66" spans="1:15" ht="14.5">
      <c r="A66" s="940">
        <f t="shared" si="0"/>
        <v>61</v>
      </c>
      <c r="B66" s="947" t="s">
        <v>1542</v>
      </c>
      <c r="C66" s="947" t="s">
        <v>101</v>
      </c>
      <c r="D66" s="408">
        <f>(14703.841+4275.97)/1000</f>
        <v>18.979811</v>
      </c>
      <c r="E66" s="947" t="s">
        <v>1598</v>
      </c>
      <c r="F66" s="948">
        <v>45927</v>
      </c>
      <c r="G66" s="942">
        <v>45930</v>
      </c>
      <c r="H66" s="945" t="s">
        <v>1440</v>
      </c>
      <c r="N66" s="904">
        <v>45929</v>
      </c>
      <c r="O66" s="910" t="s">
        <v>1525</v>
      </c>
    </row>
    <row r="67" spans="1:8" ht="14.5">
      <c r="A67" s="940">
        <f t="shared" si="0"/>
        <v>62</v>
      </c>
      <c r="B67" s="941" t="s">
        <v>252</v>
      </c>
      <c r="C67" s="941" t="s">
        <v>146</v>
      </c>
      <c r="D67" s="935">
        <v>11.145</v>
      </c>
      <c r="E67" s="941" t="s">
        <v>1586</v>
      </c>
      <c r="F67" s="942">
        <v>45923</v>
      </c>
      <c r="G67" s="942">
        <v>45931</v>
      </c>
      <c r="H67" s="945" t="s">
        <v>1440</v>
      </c>
    </row>
    <row r="68" spans="1:15" ht="14.5">
      <c r="A68" s="940">
        <f t="shared" si="0"/>
        <v>63</v>
      </c>
      <c r="B68" s="941" t="s">
        <v>771</v>
      </c>
      <c r="C68" s="941" t="s">
        <v>149</v>
      </c>
      <c r="D68" s="408">
        <v>11.997</v>
      </c>
      <c r="E68" s="941" t="s">
        <v>1652</v>
      </c>
      <c r="F68" s="942">
        <v>45930</v>
      </c>
      <c r="G68" s="942">
        <v>45933</v>
      </c>
      <c r="H68" s="945" t="s">
        <v>1440</v>
      </c>
      <c r="N68" s="904"/>
      <c r="O68" s="910"/>
    </row>
    <row r="69" spans="1:15" ht="14.5">
      <c r="A69" s="940">
        <f t="shared" si="0"/>
        <v>64</v>
      </c>
      <c r="B69" s="941" t="s">
        <v>779</v>
      </c>
      <c r="C69" s="941" t="s">
        <v>146</v>
      </c>
      <c r="D69" s="935">
        <v>11.145</v>
      </c>
      <c r="E69" s="941" t="s">
        <v>1580</v>
      </c>
      <c r="F69" s="942">
        <v>45930</v>
      </c>
      <c r="G69" s="942">
        <v>45933</v>
      </c>
      <c r="H69" s="945" t="s">
        <v>1440</v>
      </c>
      <c r="N69" s="904"/>
      <c r="O69" s="910"/>
    </row>
    <row r="70" spans="1:14" ht="14.5">
      <c r="A70" s="940">
        <f t="shared" si="0"/>
        <v>65</v>
      </c>
      <c r="B70" s="941" t="s">
        <v>729</v>
      </c>
      <c r="C70" s="941" t="s">
        <v>146</v>
      </c>
      <c r="D70" s="935">
        <v>11.145</v>
      </c>
      <c r="E70" s="941" t="s">
        <v>1772</v>
      </c>
      <c r="F70" s="942">
        <v>45929</v>
      </c>
      <c r="G70" s="942">
        <v>45935</v>
      </c>
      <c r="H70" s="945" t="s">
        <v>1440</v>
      </c>
      <c r="N70" s="904"/>
    </row>
    <row r="71" spans="1:15" ht="14.5">
      <c r="A71" s="940">
        <f t="shared" si="0"/>
        <v>66</v>
      </c>
      <c r="B71" s="941" t="s">
        <v>772</v>
      </c>
      <c r="C71" s="941" t="s">
        <v>146</v>
      </c>
      <c r="D71" s="935">
        <v>11.145</v>
      </c>
      <c r="E71" s="941" t="s">
        <v>1652</v>
      </c>
      <c r="F71" s="942">
        <v>45933</v>
      </c>
      <c r="G71" s="942">
        <v>45935</v>
      </c>
      <c r="H71" s="945" t="s">
        <v>1440</v>
      </c>
      <c r="N71" s="904"/>
      <c r="O71" s="910"/>
    </row>
    <row r="72" spans="1:25" ht="14.5">
      <c r="A72" s="940">
        <f t="shared" si="0"/>
        <v>67</v>
      </c>
      <c r="B72" s="941" t="s">
        <v>1559</v>
      </c>
      <c r="C72" s="941" t="s">
        <v>89</v>
      </c>
      <c r="D72" s="941">
        <v>21.41</v>
      </c>
      <c r="E72" s="944" t="s">
        <v>1507</v>
      </c>
      <c r="F72" s="942">
        <v>45930</v>
      </c>
      <c r="G72" s="942">
        <v>45937</v>
      </c>
      <c r="H72" s="943" t="s">
        <v>1440</v>
      </c>
      <c r="X72" s="913" t="s">
        <v>1609</v>
      </c>
      <c r="Y72" s="891" t="e">
        <f>#REF!*0.18</f>
        <v>#REF!</v>
      </c>
    </row>
    <row r="73" spans="1:26" ht="43.5">
      <c r="A73" s="940">
        <f t="shared" si="0"/>
        <v>68</v>
      </c>
      <c r="B73" s="941" t="s">
        <v>1525</v>
      </c>
      <c r="C73" s="941" t="s">
        <v>101</v>
      </c>
      <c r="D73" s="408">
        <f>(14703.841+4275.97)/1000</f>
        <v>18.979811</v>
      </c>
      <c r="E73" s="941" t="s">
        <v>1597</v>
      </c>
      <c r="F73" s="942">
        <v>45931</v>
      </c>
      <c r="G73" s="942">
        <v>45937</v>
      </c>
      <c r="H73" s="943" t="s">
        <v>1440</v>
      </c>
      <c r="N73" s="914" t="s">
        <v>1616</v>
      </c>
      <c r="S73" s="894" t="s">
        <v>221</v>
      </c>
      <c r="T73" s="894" t="s">
        <v>146</v>
      </c>
      <c r="V73" s="910" t="s">
        <v>146</v>
      </c>
      <c r="W73" s="538">
        <v>3</v>
      </c>
      <c r="X73" s="538">
        <v>11.15</v>
      </c>
      <c r="Y73" s="538">
        <f>X73*W73</f>
        <v>33.45</v>
      </c>
      <c r="Z73" s="538">
        <f>511-72</f>
        <v>439</v>
      </c>
    </row>
    <row r="74" spans="1:25" ht="14.5">
      <c r="A74" s="940">
        <f t="shared" si="0"/>
        <v>69</v>
      </c>
      <c r="B74" s="941" t="s">
        <v>154</v>
      </c>
      <c r="C74" s="941" t="s">
        <v>156</v>
      </c>
      <c r="D74" s="949">
        <f>(16972.938+2884.468+1298.28+5135.312)/1000</f>
        <v>26.290998</v>
      </c>
      <c r="E74" s="941" t="s">
        <v>1598</v>
      </c>
      <c r="F74" s="942">
        <v>45931</v>
      </c>
      <c r="G74" s="942">
        <v>45938</v>
      </c>
      <c r="H74" s="943" t="s">
        <v>1440</v>
      </c>
      <c r="Y74" s="538">
        <v>9000</v>
      </c>
    </row>
    <row r="75" spans="1:20" ht="14.5">
      <c r="A75" s="940">
        <f t="shared" si="0"/>
        <v>70</v>
      </c>
      <c r="B75" s="941" t="s">
        <v>1494</v>
      </c>
      <c r="C75" s="941" t="s">
        <v>79</v>
      </c>
      <c r="D75" s="941">
        <v>18.727009000000002</v>
      </c>
      <c r="E75" s="941" t="s">
        <v>1652</v>
      </c>
      <c r="F75" s="942">
        <v>45935</v>
      </c>
      <c r="G75" s="942">
        <v>45940</v>
      </c>
      <c r="H75" s="943" t="s">
        <v>1440</v>
      </c>
      <c r="S75" s="893" t="s">
        <v>222</v>
      </c>
      <c r="T75" s="892" t="s">
        <v>211</v>
      </c>
    </row>
    <row r="76" spans="1:20" ht="14.5">
      <c r="A76" s="940">
        <f t="shared" si="0"/>
        <v>71</v>
      </c>
      <c r="B76" s="941" t="s">
        <v>750</v>
      </c>
      <c r="C76" s="941" t="s">
        <v>149</v>
      </c>
      <c r="D76" s="408">
        <v>11.997</v>
      </c>
      <c r="E76" s="941" t="s">
        <v>1597</v>
      </c>
      <c r="F76" s="942">
        <v>45938</v>
      </c>
      <c r="G76" s="942">
        <v>45940</v>
      </c>
      <c r="H76" s="943" t="s">
        <v>1440</v>
      </c>
      <c r="S76" s="915"/>
      <c r="T76" s="916"/>
    </row>
    <row r="77" spans="1:25" ht="14.5">
      <c r="A77" s="940">
        <f t="shared" si="0"/>
        <v>72</v>
      </c>
      <c r="B77" s="941" t="s">
        <v>1566</v>
      </c>
      <c r="C77" s="941" t="s">
        <v>89</v>
      </c>
      <c r="D77" s="941">
        <v>21.41</v>
      </c>
      <c r="E77" s="941" t="s">
        <v>1580</v>
      </c>
      <c r="F77" s="942">
        <v>45933</v>
      </c>
      <c r="G77" s="942">
        <v>45940</v>
      </c>
      <c r="H77" s="943" t="s">
        <v>1440</v>
      </c>
      <c r="X77" s="917" t="s">
        <v>1353</v>
      </c>
      <c r="Y77" s="918" t="e">
        <f>SUM(Y72:Y72)</f>
        <v>#REF!</v>
      </c>
    </row>
    <row r="78" spans="1:25" ht="14.5">
      <c r="A78" s="940">
        <f t="shared" si="0"/>
        <v>73</v>
      </c>
      <c r="B78" s="941" t="s">
        <v>730</v>
      </c>
      <c r="C78" s="941" t="s">
        <v>205</v>
      </c>
      <c r="D78" s="935">
        <v>13.072</v>
      </c>
      <c r="E78" s="941" t="s">
        <v>1772</v>
      </c>
      <c r="F78" s="942">
        <v>45935</v>
      </c>
      <c r="G78" s="942">
        <v>45941</v>
      </c>
      <c r="H78" s="943" t="s">
        <v>1440</v>
      </c>
      <c r="X78" s="910" t="s">
        <v>1608</v>
      </c>
      <c r="Y78" s="891" t="e">
        <f>Y77*0.05</f>
        <v>#REF!</v>
      </c>
    </row>
    <row r="79" spans="1:25" ht="14.5">
      <c r="A79" s="940">
        <f t="shared" si="0"/>
        <v>74</v>
      </c>
      <c r="B79" s="941" t="s">
        <v>751</v>
      </c>
      <c r="C79" s="941" t="s">
        <v>149</v>
      </c>
      <c r="D79" s="408">
        <v>11.997</v>
      </c>
      <c r="E79" s="941" t="s">
        <v>1597</v>
      </c>
      <c r="F79" s="942">
        <v>45940</v>
      </c>
      <c r="G79" s="942">
        <v>45941</v>
      </c>
      <c r="H79" s="943" t="s">
        <v>1440</v>
      </c>
      <c r="X79" s="910" t="s">
        <v>1610</v>
      </c>
      <c r="Y79" s="891" t="e">
        <f>Y77*0.01</f>
        <v>#REF!</v>
      </c>
    </row>
    <row r="80" spans="1:25" ht="14.5">
      <c r="A80" s="940">
        <f t="shared" si="1" ref="A80:A143">A79+1</f>
        <v>75</v>
      </c>
      <c r="B80" s="941" t="s">
        <v>157</v>
      </c>
      <c r="C80" s="941" t="s">
        <v>79</v>
      </c>
      <c r="D80" s="941">
        <v>18.727009000000002</v>
      </c>
      <c r="E80" s="941" t="s">
        <v>1652</v>
      </c>
      <c r="F80" s="942">
        <v>45940</v>
      </c>
      <c r="G80" s="942">
        <v>45942</v>
      </c>
      <c r="H80" s="943" t="s">
        <v>1440</v>
      </c>
      <c r="X80" s="910" t="s">
        <v>1611</v>
      </c>
      <c r="Y80" s="891" t="e">
        <f>Y77*0.1</f>
        <v>#REF!</v>
      </c>
    </row>
    <row r="81" spans="1:25" ht="14.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ht="14.5">
      <c r="A82" s="940">
        <f t="shared" si="1"/>
        <v>77</v>
      </c>
      <c r="B82" s="941" t="s">
        <v>743</v>
      </c>
      <c r="C82" s="941" t="s">
        <v>146</v>
      </c>
      <c r="D82" s="935">
        <v>11.145</v>
      </c>
      <c r="E82" s="941" t="s">
        <v>1598</v>
      </c>
      <c r="F82" s="942">
        <v>45938</v>
      </c>
      <c r="G82" s="942">
        <v>45943</v>
      </c>
      <c r="H82" s="943" t="s">
        <v>1440</v>
      </c>
      <c r="X82" s="910" t="s">
        <v>1613</v>
      </c>
      <c r="Y82" s="538">
        <v>600000</v>
      </c>
    </row>
    <row r="83" spans="1:25" ht="20.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5">
      <c r="A84" s="940">
        <f t="shared" si="1"/>
        <v>79</v>
      </c>
      <c r="B84" s="941" t="s">
        <v>1304</v>
      </c>
      <c r="C84" s="941" t="s">
        <v>89</v>
      </c>
      <c r="D84" s="941">
        <v>21.41</v>
      </c>
      <c r="E84" s="941" t="s">
        <v>1580</v>
      </c>
      <c r="F84" s="942">
        <v>45940</v>
      </c>
      <c r="G84" s="942">
        <v>45945</v>
      </c>
      <c r="H84" s="943" t="s">
        <v>1440</v>
      </c>
      <c r="X84" s="921" t="s">
        <v>1614</v>
      </c>
      <c r="Y84" s="922" t="e">
        <f>Y77-#REF!-Y82</f>
        <v>#REF!</v>
      </c>
    </row>
    <row r="85" spans="1:8" ht="14.5">
      <c r="A85" s="940">
        <f t="shared" si="1"/>
        <v>80</v>
      </c>
      <c r="B85" s="941" t="s">
        <v>726</v>
      </c>
      <c r="C85" s="941" t="s">
        <v>146</v>
      </c>
      <c r="D85" s="935">
        <v>11.145</v>
      </c>
      <c r="E85" s="941" t="s">
        <v>1772</v>
      </c>
      <c r="F85" s="942">
        <v>45941</v>
      </c>
      <c r="G85" s="942">
        <v>45945</v>
      </c>
      <c r="H85" s="943" t="s">
        <v>1440</v>
      </c>
    </row>
    <row r="86" spans="1:8" ht="14.5">
      <c r="A86" s="940">
        <f t="shared" si="1"/>
        <v>81</v>
      </c>
      <c r="B86" s="941" t="s">
        <v>153</v>
      </c>
      <c r="C86" s="941" t="s">
        <v>79</v>
      </c>
      <c r="D86" s="941">
        <v>18.727009000000002</v>
      </c>
      <c r="E86" s="941" t="s">
        <v>1597</v>
      </c>
      <c r="F86" s="942">
        <v>45941</v>
      </c>
      <c r="G86" s="942">
        <v>45946</v>
      </c>
      <c r="H86" s="943" t="s">
        <v>1440</v>
      </c>
    </row>
    <row r="87" spans="1:8" ht="14.5">
      <c r="A87" s="940">
        <f t="shared" si="1"/>
        <v>82</v>
      </c>
      <c r="B87" s="941" t="s">
        <v>775</v>
      </c>
      <c r="C87" s="941" t="s">
        <v>146</v>
      </c>
      <c r="D87" s="935">
        <v>11.145</v>
      </c>
      <c r="E87" s="941" t="s">
        <v>1652</v>
      </c>
      <c r="F87" s="942">
        <v>45942</v>
      </c>
      <c r="G87" s="942">
        <v>45945</v>
      </c>
      <c r="H87" s="943" t="s">
        <v>1440</v>
      </c>
    </row>
    <row r="88" spans="1:8" ht="14.5">
      <c r="A88" s="940">
        <f t="shared" si="1"/>
        <v>83</v>
      </c>
      <c r="B88" s="941" t="s">
        <v>744</v>
      </c>
      <c r="C88" s="941" t="s">
        <v>146</v>
      </c>
      <c r="D88" s="935">
        <v>11.145</v>
      </c>
      <c r="E88" s="941" t="s">
        <v>1598</v>
      </c>
      <c r="F88" s="942">
        <v>45943</v>
      </c>
      <c r="G88" s="942">
        <v>45946</v>
      </c>
      <c r="H88" s="943" t="s">
        <v>1440</v>
      </c>
    </row>
    <row r="89" spans="1:8" ht="14.5">
      <c r="A89" s="940">
        <f t="shared" si="1"/>
        <v>84</v>
      </c>
      <c r="B89" s="941" t="s">
        <v>694</v>
      </c>
      <c r="C89" s="941" t="s">
        <v>79</v>
      </c>
      <c r="D89" s="941">
        <v>18.727009000000002</v>
      </c>
      <c r="E89" s="941" t="s">
        <v>1507</v>
      </c>
      <c r="F89" s="942">
        <v>45943</v>
      </c>
      <c r="G89" s="942">
        <v>45948</v>
      </c>
      <c r="H89" s="943" t="s">
        <v>1440</v>
      </c>
    </row>
    <row r="90" spans="1:8" ht="14.5">
      <c r="A90" s="940">
        <f t="shared" si="1"/>
        <v>85</v>
      </c>
      <c r="B90" s="941" t="s">
        <v>144</v>
      </c>
      <c r="C90" s="941" t="s">
        <v>146</v>
      </c>
      <c r="D90" s="935">
        <v>11.145</v>
      </c>
      <c r="E90" s="941" t="s">
        <v>1772</v>
      </c>
      <c r="F90" s="942">
        <v>45945</v>
      </c>
      <c r="G90" s="942">
        <v>45949</v>
      </c>
      <c r="H90" s="943" t="s">
        <v>1440</v>
      </c>
    </row>
    <row r="91" spans="1:8" ht="14.5">
      <c r="A91" s="940">
        <f t="shared" si="1"/>
        <v>86</v>
      </c>
      <c r="B91" s="941" t="s">
        <v>745</v>
      </c>
      <c r="C91" s="941" t="s">
        <v>146</v>
      </c>
      <c r="D91" s="935">
        <v>11.145</v>
      </c>
      <c r="E91" s="941" t="s">
        <v>1598</v>
      </c>
      <c r="F91" s="942">
        <v>45946</v>
      </c>
      <c r="G91" s="942">
        <v>45949</v>
      </c>
      <c r="H91" s="943" t="s">
        <v>1440</v>
      </c>
    </row>
    <row r="92" spans="1:8" ht="14.5">
      <c r="A92" s="940">
        <f t="shared" si="1"/>
        <v>87</v>
      </c>
      <c r="B92" s="941" t="s">
        <v>1248</v>
      </c>
      <c r="C92" s="941" t="s">
        <v>146</v>
      </c>
      <c r="D92" s="935">
        <v>11.145</v>
      </c>
      <c r="E92" s="950" t="s">
        <v>1580</v>
      </c>
      <c r="F92" s="942">
        <v>45946</v>
      </c>
      <c r="G92" s="942">
        <v>45949</v>
      </c>
      <c r="H92" s="943" t="s">
        <v>1440</v>
      </c>
    </row>
    <row r="93" spans="1:8" ht="14.5">
      <c r="A93" s="940">
        <f t="shared" si="1"/>
        <v>88</v>
      </c>
      <c r="B93" s="941" t="s">
        <v>774</v>
      </c>
      <c r="C93" s="941" t="s">
        <v>146</v>
      </c>
      <c r="D93" s="935">
        <v>11.145</v>
      </c>
      <c r="E93" s="941" t="s">
        <v>1652</v>
      </c>
      <c r="F93" s="942">
        <v>45945</v>
      </c>
      <c r="G93" s="942">
        <v>45949</v>
      </c>
      <c r="H93" s="943" t="s">
        <v>1440</v>
      </c>
    </row>
    <row r="94" spans="1:8" ht="14.5">
      <c r="A94" s="940">
        <f t="shared" si="1"/>
        <v>89</v>
      </c>
      <c r="B94" s="941" t="s">
        <v>773</v>
      </c>
      <c r="C94" s="941" t="s">
        <v>146</v>
      </c>
      <c r="D94" s="935">
        <v>11.145</v>
      </c>
      <c r="E94" s="950" t="s">
        <v>1652</v>
      </c>
      <c r="F94" s="942">
        <v>45949</v>
      </c>
      <c r="G94" s="942">
        <v>45952</v>
      </c>
      <c r="H94" s="943" t="s">
        <v>1440</v>
      </c>
    </row>
    <row r="95" spans="1:8" ht="14.5">
      <c r="A95" s="940">
        <f t="shared" si="1"/>
        <v>90</v>
      </c>
      <c r="B95" s="941" t="s">
        <v>780</v>
      </c>
      <c r="C95" s="941" t="s">
        <v>146</v>
      </c>
      <c r="D95" s="935">
        <v>11.145</v>
      </c>
      <c r="E95" s="950" t="s">
        <v>1580</v>
      </c>
      <c r="F95" s="942">
        <v>45949</v>
      </c>
      <c r="G95" s="942">
        <v>45952</v>
      </c>
      <c r="H95" s="943" t="s">
        <v>1440</v>
      </c>
    </row>
    <row r="96" spans="1:14" ht="14.5">
      <c r="A96" s="940">
        <f t="shared" si="1"/>
        <v>91</v>
      </c>
      <c r="B96" s="941" t="s">
        <v>1302</v>
      </c>
      <c r="C96" s="941" t="s">
        <v>89</v>
      </c>
      <c r="D96" s="941">
        <v>21.41</v>
      </c>
      <c r="E96" s="941" t="s">
        <v>1597</v>
      </c>
      <c r="F96" s="942">
        <v>45946</v>
      </c>
      <c r="G96" s="942">
        <v>45953</v>
      </c>
      <c r="H96" s="943" t="s">
        <v>1440</v>
      </c>
      <c r="N96" s="923"/>
    </row>
    <row r="97" spans="1:8" ht="14.5">
      <c r="A97" s="940">
        <f t="shared" si="1"/>
        <v>92</v>
      </c>
      <c r="B97" s="941" t="s">
        <v>737</v>
      </c>
      <c r="C97" s="941" t="s">
        <v>146</v>
      </c>
      <c r="D97" s="935">
        <v>11.145</v>
      </c>
      <c r="E97" s="941" t="s">
        <v>1772</v>
      </c>
      <c r="F97" s="946">
        <v>45949</v>
      </c>
      <c r="G97" s="942">
        <v>45954</v>
      </c>
      <c r="H97" s="943" t="s">
        <v>1440</v>
      </c>
    </row>
    <row r="98" spans="1:14" ht="14.5">
      <c r="A98" s="940">
        <f t="shared" si="1"/>
        <v>93</v>
      </c>
      <c r="B98" s="941" t="s">
        <v>356</v>
      </c>
      <c r="C98" s="941" t="s">
        <v>146</v>
      </c>
      <c r="D98" s="935">
        <v>11.145</v>
      </c>
      <c r="E98" s="941" t="s">
        <v>1620</v>
      </c>
      <c r="F98" s="942">
        <v>45949</v>
      </c>
      <c r="G98" s="942">
        <v>45954</v>
      </c>
      <c r="H98" s="943" t="s">
        <v>1440</v>
      </c>
      <c r="N98" s="924"/>
    </row>
    <row r="99" spans="1:14" ht="14.5">
      <c r="A99" s="940">
        <f t="shared" si="1"/>
        <v>94</v>
      </c>
      <c r="B99" s="941" t="s">
        <v>151</v>
      </c>
      <c r="C99" s="941" t="s">
        <v>152</v>
      </c>
      <c r="D99" s="941">
        <f>(13334+4777.506)/1000</f>
        <v>18.111506000000002</v>
      </c>
      <c r="E99" s="941" t="s">
        <v>1598</v>
      </c>
      <c r="F99" s="946">
        <v>45949</v>
      </c>
      <c r="G99" s="942">
        <v>45954</v>
      </c>
      <c r="H99" s="943" t="s">
        <v>1440</v>
      </c>
      <c r="N99" s="925"/>
    </row>
    <row r="100" spans="1:14" ht="14.5">
      <c r="A100" s="940">
        <f t="shared" si="1"/>
        <v>95</v>
      </c>
      <c r="B100" s="941" t="s">
        <v>1299</v>
      </c>
      <c r="C100" s="941" t="s">
        <v>149</v>
      </c>
      <c r="D100" s="408">
        <v>11.997</v>
      </c>
      <c r="E100" s="941" t="s">
        <v>1597</v>
      </c>
      <c r="F100" s="942">
        <v>45954</v>
      </c>
      <c r="G100" s="942">
        <v>45956</v>
      </c>
      <c r="H100" s="943" t="s">
        <v>1440</v>
      </c>
      <c r="N100" s="923"/>
    </row>
    <row r="101" spans="1:14" ht="14.5">
      <c r="A101" s="940">
        <f t="shared" si="1"/>
        <v>96</v>
      </c>
      <c r="B101" s="941" t="s">
        <v>1560</v>
      </c>
      <c r="C101" s="941" t="s">
        <v>87</v>
      </c>
      <c r="D101" s="941">
        <f>(14703.841+2903.104+1061.94+5513.756)/1000</f>
        <v>24.182641</v>
      </c>
      <c r="E101" s="941" t="s">
        <v>1507</v>
      </c>
      <c r="F101" s="942">
        <v>45949</v>
      </c>
      <c r="G101" s="942">
        <v>45957</v>
      </c>
      <c r="H101" s="943" t="s">
        <v>1440</v>
      </c>
      <c r="N101" s="926"/>
    </row>
    <row r="102" spans="1:8" ht="14.5">
      <c r="A102" s="940">
        <f t="shared" si="1"/>
        <v>97</v>
      </c>
      <c r="B102" s="941" t="s">
        <v>778</v>
      </c>
      <c r="C102" s="941" t="s">
        <v>146</v>
      </c>
      <c r="D102" s="941"/>
      <c r="E102" s="941" t="s">
        <v>1652</v>
      </c>
      <c r="F102" s="942">
        <v>45953</v>
      </c>
      <c r="G102" s="942">
        <v>45956</v>
      </c>
      <c r="H102" s="943" t="s">
        <v>1440</v>
      </c>
    </row>
    <row r="103" spans="1:8" ht="14.5">
      <c r="A103" s="940">
        <f t="shared" si="1"/>
        <v>98</v>
      </c>
      <c r="B103" s="941" t="s">
        <v>781</v>
      </c>
      <c r="C103" s="941" t="s">
        <v>146</v>
      </c>
      <c r="D103" s="941"/>
      <c r="E103" s="941" t="s">
        <v>1580</v>
      </c>
      <c r="F103" s="942">
        <v>45953</v>
      </c>
      <c r="G103" s="942">
        <v>45957</v>
      </c>
      <c r="H103" s="943" t="s">
        <v>1440</v>
      </c>
    </row>
    <row r="104" spans="1:14" ht="14.5">
      <c r="A104" s="940">
        <f t="shared" si="1"/>
        <v>99</v>
      </c>
      <c r="B104" s="941" t="s">
        <v>777</v>
      </c>
      <c r="C104" s="941" t="s">
        <v>146</v>
      </c>
      <c r="D104" s="941"/>
      <c r="E104" s="941" t="s">
        <v>1652</v>
      </c>
      <c r="F104" s="942">
        <v>45957</v>
      </c>
      <c r="G104" s="942">
        <v>45958</v>
      </c>
      <c r="H104" s="943" t="s">
        <v>1440</v>
      </c>
      <c r="N104" s="927"/>
    </row>
    <row r="105" spans="1:8" ht="14.5">
      <c r="A105" s="940">
        <f t="shared" si="1"/>
        <v>100</v>
      </c>
      <c r="B105" s="941" t="s">
        <v>148</v>
      </c>
      <c r="C105" s="941" t="s">
        <v>89</v>
      </c>
      <c r="D105" s="941"/>
      <c r="E105" s="941" t="s">
        <v>1598</v>
      </c>
      <c r="F105" s="942">
        <v>45957</v>
      </c>
      <c r="G105" s="942">
        <v>45959</v>
      </c>
      <c r="H105" s="945" t="s">
        <v>1440</v>
      </c>
    </row>
    <row r="106" spans="1:14" ht="14.5">
      <c r="A106" s="940">
        <f t="shared" si="1"/>
        <v>101</v>
      </c>
      <c r="B106" s="941" t="s">
        <v>122</v>
      </c>
      <c r="C106" s="941" t="s">
        <v>79</v>
      </c>
      <c r="D106" s="941">
        <v>18.727009000000002</v>
      </c>
      <c r="E106" s="941" t="s">
        <v>1620</v>
      </c>
      <c r="F106" s="942">
        <v>45954</v>
      </c>
      <c r="G106" s="942">
        <v>45961</v>
      </c>
      <c r="H106" s="943" t="s">
        <v>1440</v>
      </c>
      <c r="N106" s="928"/>
    </row>
    <row r="107" spans="1:14" ht="14.5">
      <c r="A107" s="940">
        <f t="shared" si="1"/>
        <v>102</v>
      </c>
      <c r="B107" s="941" t="s">
        <v>143</v>
      </c>
      <c r="C107" s="941" t="s">
        <v>79</v>
      </c>
      <c r="D107" s="941">
        <v>18.727009000000002</v>
      </c>
      <c r="E107" s="941" t="s">
        <v>1772</v>
      </c>
      <c r="F107" s="942">
        <v>45954</v>
      </c>
      <c r="G107" s="942">
        <v>45961</v>
      </c>
      <c r="H107" s="943" t="s">
        <v>1440</v>
      </c>
      <c r="N107" s="928"/>
    </row>
    <row r="108" spans="1:8" ht="14.5">
      <c r="A108" s="940">
        <f t="shared" si="1"/>
        <v>103</v>
      </c>
      <c r="B108" s="941" t="s">
        <v>776</v>
      </c>
      <c r="C108" s="941" t="s">
        <v>146</v>
      </c>
      <c r="D108" s="941"/>
      <c r="E108" s="941" t="s">
        <v>1652</v>
      </c>
      <c r="F108" s="942">
        <v>45958</v>
      </c>
      <c r="G108" s="942">
        <v>45961</v>
      </c>
      <c r="H108" s="945" t="s">
        <v>1440</v>
      </c>
    </row>
    <row r="109" spans="1:14" ht="14.5">
      <c r="A109" s="940">
        <f t="shared" si="1"/>
        <v>104</v>
      </c>
      <c r="B109" s="941" t="s">
        <v>1584</v>
      </c>
      <c r="C109" s="941" t="s">
        <v>101</v>
      </c>
      <c r="D109" s="941"/>
      <c r="E109" s="941" t="s">
        <v>1597</v>
      </c>
      <c r="F109" s="942">
        <v>45956</v>
      </c>
      <c r="G109" s="942">
        <v>45958</v>
      </c>
      <c r="H109" s="945" t="s">
        <v>1440</v>
      </c>
      <c r="N109" s="928"/>
    </row>
    <row r="110" spans="1:8" ht="14.5">
      <c r="A110" s="940">
        <f t="shared" si="1"/>
        <v>105</v>
      </c>
      <c r="B110" s="941" t="s">
        <v>1601</v>
      </c>
      <c r="C110" s="941" t="s">
        <v>83</v>
      </c>
      <c r="D110" s="941"/>
      <c r="E110" s="941" t="s">
        <v>1580</v>
      </c>
      <c r="F110" s="942">
        <v>45957</v>
      </c>
      <c r="G110" s="942">
        <v>45962</v>
      </c>
      <c r="H110" s="945" t="s">
        <v>1440</v>
      </c>
    </row>
    <row r="111" spans="1:8" ht="14.5">
      <c r="A111" s="940">
        <f t="shared" si="1"/>
        <v>106</v>
      </c>
      <c r="B111" s="941" t="s">
        <v>428</v>
      </c>
      <c r="C111" s="941" t="s">
        <v>96</v>
      </c>
      <c r="D111" s="941"/>
      <c r="E111" s="941" t="s">
        <v>1507</v>
      </c>
      <c r="F111" s="942">
        <v>45957</v>
      </c>
      <c r="G111" s="942">
        <v>45963</v>
      </c>
      <c r="H111" s="945" t="s">
        <v>1440</v>
      </c>
    </row>
    <row r="112" spans="1:8" ht="14.5">
      <c r="A112" s="940">
        <f t="shared" si="1"/>
        <v>107</v>
      </c>
      <c r="B112" s="941" t="s">
        <v>1565</v>
      </c>
      <c r="C112" s="941" t="s">
        <v>79</v>
      </c>
      <c r="D112" s="941"/>
      <c r="E112" s="941" t="s">
        <v>1597</v>
      </c>
      <c r="F112" s="942">
        <v>45959</v>
      </c>
      <c r="G112" s="942">
        <v>45963</v>
      </c>
      <c r="H112" s="945" t="s">
        <v>1440</v>
      </c>
    </row>
    <row r="113" spans="1:8" ht="14.5">
      <c r="A113" s="940">
        <f t="shared" si="1"/>
        <v>108</v>
      </c>
      <c r="B113" s="941" t="s">
        <v>1298</v>
      </c>
      <c r="C113" s="941" t="s">
        <v>211</v>
      </c>
      <c r="D113" s="941"/>
      <c r="E113" s="941" t="s">
        <v>1598</v>
      </c>
      <c r="F113" s="942">
        <v>45959</v>
      </c>
      <c r="G113" s="942">
        <v>45964</v>
      </c>
      <c r="H113" s="945" t="s">
        <v>1440</v>
      </c>
    </row>
    <row r="114" spans="1:8" ht="14.5">
      <c r="A114" s="940">
        <f t="shared" si="1"/>
        <v>109</v>
      </c>
      <c r="B114" s="941" t="s">
        <v>723</v>
      </c>
      <c r="C114" s="941" t="s">
        <v>146</v>
      </c>
      <c r="D114" s="941"/>
      <c r="E114" s="941" t="s">
        <v>1772</v>
      </c>
      <c r="F114" s="942">
        <v>45962</v>
      </c>
      <c r="G114" s="942">
        <v>45965</v>
      </c>
      <c r="H114" s="945" t="s">
        <v>1440</v>
      </c>
    </row>
    <row r="115" spans="1:8" ht="14.5">
      <c r="A115" s="940">
        <f t="shared" si="1"/>
        <v>110</v>
      </c>
      <c r="B115" s="941" t="s">
        <v>343</v>
      </c>
      <c r="C115" s="951" t="s">
        <v>83</v>
      </c>
      <c r="D115" s="951"/>
      <c r="E115" s="941" t="s">
        <v>1620</v>
      </c>
      <c r="F115" s="952">
        <v>45962</v>
      </c>
      <c r="G115" s="942">
        <v>45966</v>
      </c>
      <c r="H115" s="945" t="s">
        <v>1440</v>
      </c>
    </row>
    <row r="116" spans="1:8" ht="14.5">
      <c r="A116" s="940">
        <f t="shared" si="1"/>
        <v>111</v>
      </c>
      <c r="B116" s="941" t="s">
        <v>714</v>
      </c>
      <c r="C116" s="941" t="s">
        <v>149</v>
      </c>
      <c r="D116" s="941"/>
      <c r="E116" s="941" t="s">
        <v>1652</v>
      </c>
      <c r="F116" s="942">
        <v>45962</v>
      </c>
      <c r="G116" s="942">
        <v>45966</v>
      </c>
      <c r="H116" s="945" t="s">
        <v>1440</v>
      </c>
    </row>
    <row r="117" spans="1:8" ht="14.5">
      <c r="A117" s="940">
        <f t="shared" si="1"/>
        <v>112</v>
      </c>
      <c r="B117" s="941" t="s">
        <v>1303</v>
      </c>
      <c r="C117" s="941" t="s">
        <v>211</v>
      </c>
      <c r="D117" s="941"/>
      <c r="E117" s="941" t="s">
        <v>1598</v>
      </c>
      <c r="F117" s="942">
        <v>45965</v>
      </c>
      <c r="G117" s="942">
        <v>45967</v>
      </c>
      <c r="H117" s="945" t="s">
        <v>1440</v>
      </c>
    </row>
    <row r="118" spans="1:9" ht="12.5" customHeight="1">
      <c r="A118" s="940">
        <f t="shared" si="1"/>
        <v>113</v>
      </c>
      <c r="B118" s="941" t="s">
        <v>721</v>
      </c>
      <c r="C118" s="941" t="s">
        <v>146</v>
      </c>
      <c r="D118" s="941"/>
      <c r="E118" s="941" t="s">
        <v>1772</v>
      </c>
      <c r="F118" s="942">
        <v>45966</v>
      </c>
      <c r="G118" s="942">
        <v>45968</v>
      </c>
      <c r="H118" s="945" t="s">
        <v>1440</v>
      </c>
      <c r="I118" s="930" t="s">
        <v>1621</v>
      </c>
    </row>
    <row r="119" spans="1:8" ht="14.5">
      <c r="A119" s="940">
        <f t="shared" si="1"/>
        <v>114</v>
      </c>
      <c r="B119" s="941" t="s">
        <v>1592</v>
      </c>
      <c r="C119" s="941" t="s">
        <v>89</v>
      </c>
      <c r="D119" s="941"/>
      <c r="E119" s="941" t="s">
        <v>1597</v>
      </c>
      <c r="F119" s="942">
        <v>45964</v>
      </c>
      <c r="G119" s="942">
        <v>45969</v>
      </c>
      <c r="H119" s="945" t="s">
        <v>1440</v>
      </c>
    </row>
    <row r="120" spans="1:8" ht="14.5">
      <c r="A120" s="940">
        <f t="shared" si="1"/>
        <v>115</v>
      </c>
      <c r="B120" s="941" t="s">
        <v>718</v>
      </c>
      <c r="C120" s="941" t="s">
        <v>149</v>
      </c>
      <c r="D120" s="941"/>
      <c r="E120" s="941" t="s">
        <v>1652</v>
      </c>
      <c r="F120" s="942">
        <v>45967</v>
      </c>
      <c r="G120" s="942">
        <v>45970</v>
      </c>
      <c r="H120" s="945" t="s">
        <v>1440</v>
      </c>
    </row>
    <row r="121" spans="1:8" ht="14.5">
      <c r="A121" s="940">
        <f t="shared" si="1"/>
        <v>116</v>
      </c>
      <c r="B121" s="941" t="s">
        <v>1285</v>
      </c>
      <c r="C121" s="941" t="s">
        <v>79</v>
      </c>
      <c r="D121" s="941">
        <v>18.727009000000002</v>
      </c>
      <c r="E121" s="941" t="s">
        <v>1620</v>
      </c>
      <c r="F121" s="942">
        <v>45967</v>
      </c>
      <c r="G121" s="942">
        <v>45971</v>
      </c>
      <c r="H121" s="943" t="s">
        <v>1440</v>
      </c>
    </row>
    <row r="122" spans="1:8" ht="14.5">
      <c r="A122" s="940">
        <f t="shared" si="1"/>
        <v>117</v>
      </c>
      <c r="B122" s="941" t="s">
        <v>138</v>
      </c>
      <c r="C122" s="941" t="s">
        <v>96</v>
      </c>
      <c r="D122" s="941"/>
      <c r="E122" s="941" t="s">
        <v>1507</v>
      </c>
      <c r="F122" s="942">
        <v>45964</v>
      </c>
      <c r="G122" s="942">
        <v>45971</v>
      </c>
      <c r="H122" s="945" t="s">
        <v>1440</v>
      </c>
    </row>
    <row r="123" spans="1:8" ht="14.5">
      <c r="A123" s="940">
        <f t="shared" si="1"/>
        <v>118</v>
      </c>
      <c r="B123" s="941" t="s">
        <v>724</v>
      </c>
      <c r="C123" s="941" t="s">
        <v>146</v>
      </c>
      <c r="D123" s="941"/>
      <c r="E123" s="941" t="s">
        <v>1772</v>
      </c>
      <c r="F123" s="942">
        <v>45969</v>
      </c>
      <c r="G123" s="942">
        <v>45972</v>
      </c>
      <c r="H123" s="945" t="s">
        <v>1440</v>
      </c>
    </row>
    <row r="124" spans="1:8" ht="14.5">
      <c r="A124" s="940">
        <f t="shared" si="1"/>
        <v>119</v>
      </c>
      <c r="B124" s="941" t="s">
        <v>150</v>
      </c>
      <c r="C124" s="941" t="s">
        <v>152</v>
      </c>
      <c r="D124" s="941"/>
      <c r="E124" s="941" t="s">
        <v>1598</v>
      </c>
      <c r="F124" s="942">
        <v>45967</v>
      </c>
      <c r="G124" s="942">
        <v>45973</v>
      </c>
      <c r="H124" s="941" t="s">
        <v>1440</v>
      </c>
    </row>
    <row r="125" spans="1:14" ht="14.5">
      <c r="A125" s="940">
        <f t="shared" si="1"/>
        <v>120</v>
      </c>
      <c r="B125" s="941" t="s">
        <v>161</v>
      </c>
      <c r="C125" s="941" t="s">
        <v>81</v>
      </c>
      <c r="D125" s="941"/>
      <c r="E125" s="941" t="s">
        <v>1580</v>
      </c>
      <c r="F125" s="942">
        <v>45962</v>
      </c>
      <c r="G125" s="942">
        <v>45975</v>
      </c>
      <c r="H125" s="941" t="s">
        <v>1440</v>
      </c>
      <c r="N125" s="936" t="s">
        <v>1308</v>
      </c>
    </row>
    <row r="126" spans="1:14" ht="14.5">
      <c r="A126" s="940">
        <f t="shared" si="1"/>
        <v>121</v>
      </c>
      <c r="B126" s="941" t="s">
        <v>832</v>
      </c>
      <c r="C126" s="941" t="s">
        <v>79</v>
      </c>
      <c r="D126" s="941"/>
      <c r="E126" s="941" t="s">
        <v>1652</v>
      </c>
      <c r="F126" s="942">
        <v>45970</v>
      </c>
      <c r="G126" s="942">
        <v>45975</v>
      </c>
      <c r="H126" s="941" t="s">
        <v>1440</v>
      </c>
      <c r="N126" s="936" t="s">
        <v>727</v>
      </c>
    </row>
    <row r="127" spans="1:14" ht="14.5">
      <c r="A127" s="940">
        <f t="shared" si="1"/>
        <v>122</v>
      </c>
      <c r="B127" s="941" t="s">
        <v>719</v>
      </c>
      <c r="C127" s="941" t="s">
        <v>149</v>
      </c>
      <c r="D127" s="408">
        <v>11.997</v>
      </c>
      <c r="E127" s="941" t="s">
        <v>1653</v>
      </c>
      <c r="F127" s="941" t="s">
        <v>1649</v>
      </c>
      <c r="G127" s="942">
        <v>45976</v>
      </c>
      <c r="H127" s="941" t="s">
        <v>1440</v>
      </c>
      <c r="N127" s="936"/>
    </row>
    <row r="128" spans="1:8" ht="14.5">
      <c r="A128" s="940">
        <f t="shared" si="1"/>
        <v>123</v>
      </c>
      <c r="B128" s="950" t="s">
        <v>233</v>
      </c>
      <c r="C128" s="950" t="s">
        <v>152</v>
      </c>
      <c r="D128" s="953">
        <f>(13334+4777.506)/1000</f>
        <v>18.111506000000002</v>
      </c>
      <c r="E128" s="950" t="s">
        <v>1620</v>
      </c>
      <c r="F128" s="950" t="s">
        <v>1648</v>
      </c>
      <c r="G128" s="942">
        <v>45976</v>
      </c>
      <c r="H128" s="941" t="s">
        <v>1440</v>
      </c>
    </row>
    <row r="129" spans="1:14" ht="14.5">
      <c r="A129" s="940">
        <f t="shared" si="1"/>
        <v>124</v>
      </c>
      <c r="B129" s="941" t="s">
        <v>155</v>
      </c>
      <c r="C129" s="941" t="s">
        <v>156</v>
      </c>
      <c r="D129" s="941"/>
      <c r="E129" s="941" t="s">
        <v>1598</v>
      </c>
      <c r="F129" s="941" t="s">
        <v>1651</v>
      </c>
      <c r="G129" s="942">
        <v>45978</v>
      </c>
      <c r="H129" s="941" t="s">
        <v>1440</v>
      </c>
      <c r="N129" s="904">
        <v>45978</v>
      </c>
    </row>
    <row r="130" spans="1:8" ht="14.5">
      <c r="A130" s="940">
        <f t="shared" si="1"/>
        <v>125</v>
      </c>
      <c r="B130" s="941" t="s">
        <v>1567</v>
      </c>
      <c r="C130" s="941" t="s">
        <v>152</v>
      </c>
      <c r="D130" s="941"/>
      <c r="E130" s="950" t="s">
        <v>1620</v>
      </c>
      <c r="F130" s="942">
        <v>45976</v>
      </c>
      <c r="G130" s="942">
        <v>45981</v>
      </c>
      <c r="H130" s="941" t="s">
        <v>1440</v>
      </c>
    </row>
    <row r="131" spans="1:8" ht="14.5">
      <c r="A131" s="940">
        <f t="shared" si="1"/>
        <v>126</v>
      </c>
      <c r="B131" s="950" t="s">
        <v>1504</v>
      </c>
      <c r="C131" s="950" t="s">
        <v>131</v>
      </c>
      <c r="D131" s="950"/>
      <c r="E131" s="950" t="s">
        <v>1507</v>
      </c>
      <c r="F131" s="946">
        <v>45974</v>
      </c>
      <c r="G131" s="946">
        <v>45981</v>
      </c>
      <c r="H131" s="950" t="s">
        <v>1440</v>
      </c>
    </row>
    <row r="132" spans="1:14" ht="14.5">
      <c r="A132" s="940">
        <f t="shared" si="1"/>
        <v>127</v>
      </c>
      <c r="B132" s="941" t="s">
        <v>727</v>
      </c>
      <c r="C132" s="941" t="s">
        <v>146</v>
      </c>
      <c r="D132" s="941"/>
      <c r="E132" s="941" t="s">
        <v>1653</v>
      </c>
      <c r="F132" s="942">
        <v>45976</v>
      </c>
      <c r="G132" s="942">
        <v>45981</v>
      </c>
      <c r="H132" s="941" t="s">
        <v>1440</v>
      </c>
      <c r="N132" s="904">
        <v>45980</v>
      </c>
    </row>
    <row r="133" spans="1:14" ht="14.5">
      <c r="A133" s="940">
        <f t="shared" si="1"/>
        <v>128</v>
      </c>
      <c r="B133" s="941" t="s">
        <v>158</v>
      </c>
      <c r="C133" s="941" t="s">
        <v>83</v>
      </c>
      <c r="D133" s="941"/>
      <c r="E133" s="941" t="s">
        <v>1598</v>
      </c>
      <c r="F133" s="942">
        <v>45977</v>
      </c>
      <c r="G133" s="942">
        <v>45982</v>
      </c>
      <c r="H133" s="941" t="s">
        <v>1440</v>
      </c>
      <c r="N133" s="904"/>
    </row>
    <row r="134" spans="1:15" ht="14.5">
      <c r="A134" s="940">
        <f t="shared" si="1"/>
        <v>129</v>
      </c>
      <c r="B134" s="941" t="s">
        <v>1308</v>
      </c>
      <c r="C134" s="941" t="s">
        <v>96</v>
      </c>
      <c r="D134" s="941"/>
      <c r="E134" s="941" t="s">
        <v>1580</v>
      </c>
      <c r="F134" s="946">
        <v>45975</v>
      </c>
      <c r="G134" s="942">
        <v>45983</v>
      </c>
      <c r="H134" s="941" t="s">
        <v>1440</v>
      </c>
      <c r="N134" s="904">
        <v>45980</v>
      </c>
      <c r="O134" s="904">
        <v>45983</v>
      </c>
    </row>
    <row r="135" spans="1:15" ht="14.5">
      <c r="A135" s="940">
        <f t="shared" si="1"/>
        <v>130</v>
      </c>
      <c r="B135" s="941" t="s">
        <v>346</v>
      </c>
      <c r="C135" s="941" t="s">
        <v>149</v>
      </c>
      <c r="D135" s="941"/>
      <c r="E135" s="950" t="s">
        <v>1620</v>
      </c>
      <c r="F135" s="942">
        <v>45982</v>
      </c>
      <c r="G135" s="942">
        <v>45986</v>
      </c>
      <c r="H135" s="941" t="s">
        <v>1440</v>
      </c>
      <c r="N135" s="904">
        <v>45985</v>
      </c>
      <c r="O135" s="937" t="s">
        <v>216</v>
      </c>
    </row>
    <row r="136" spans="1:16" ht="14.5">
      <c r="A136" s="940">
        <f t="shared" si="1"/>
        <v>131</v>
      </c>
      <c r="B136" s="941" t="s">
        <v>1300</v>
      </c>
      <c r="C136" s="941" t="s">
        <v>205</v>
      </c>
      <c r="D136" s="941"/>
      <c r="E136" s="941" t="s">
        <v>1598</v>
      </c>
      <c r="F136" s="942">
        <v>45982</v>
      </c>
      <c r="G136" s="942">
        <v>45986</v>
      </c>
      <c r="H136" s="941" t="s">
        <v>1440</v>
      </c>
      <c r="N136" s="904">
        <v>45985</v>
      </c>
      <c r="O136" s="937" t="s">
        <v>738</v>
      </c>
      <c r="P136" s="937" t="s">
        <v>1656</v>
      </c>
    </row>
    <row r="137" spans="1:8" ht="14.5">
      <c r="A137" s="940">
        <f t="shared" si="1"/>
        <v>132</v>
      </c>
      <c r="B137" s="941" t="s">
        <v>738</v>
      </c>
      <c r="C137" s="941" t="s">
        <v>146</v>
      </c>
      <c r="D137" s="941"/>
      <c r="E137" s="941" t="s">
        <v>1598</v>
      </c>
      <c r="F137" s="942">
        <v>45986</v>
      </c>
      <c r="G137" s="942">
        <v>45988</v>
      </c>
      <c r="H137" s="941" t="s">
        <v>1440</v>
      </c>
    </row>
    <row r="138" spans="1:14" ht="14.5">
      <c r="A138" s="940">
        <f t="shared" si="1"/>
        <v>133</v>
      </c>
      <c r="B138" s="941" t="s">
        <v>1563</v>
      </c>
      <c r="C138" s="941" t="s">
        <v>152</v>
      </c>
      <c r="D138" s="941"/>
      <c r="E138" s="941" t="s">
        <v>1580</v>
      </c>
      <c r="F138" s="942">
        <v>45984</v>
      </c>
      <c r="G138" s="942">
        <v>45989</v>
      </c>
      <c r="H138" s="955" t="s">
        <v>1440</v>
      </c>
      <c r="N138" s="904">
        <v>45988</v>
      </c>
    </row>
    <row r="139" spans="1:16" ht="14.5">
      <c r="A139" s="940">
        <f t="shared" si="1"/>
        <v>134</v>
      </c>
      <c r="B139" s="941" t="s">
        <v>831</v>
      </c>
      <c r="C139" s="941" t="s">
        <v>101</v>
      </c>
      <c r="D139" s="941"/>
      <c r="E139" s="941" t="s">
        <v>1653</v>
      </c>
      <c r="F139" s="942">
        <v>45982</v>
      </c>
      <c r="G139" s="942">
        <v>45989</v>
      </c>
      <c r="H139" s="955" t="s">
        <v>1440</v>
      </c>
      <c r="N139" s="904">
        <v>45987</v>
      </c>
      <c r="O139" s="939" t="s">
        <v>833</v>
      </c>
      <c r="P139" s="937" t="s">
        <v>715</v>
      </c>
    </row>
    <row r="140" spans="1:15" ht="14.5">
      <c r="A140" s="940">
        <f t="shared" si="1"/>
        <v>135</v>
      </c>
      <c r="B140" s="941" t="s">
        <v>385</v>
      </c>
      <c r="C140" s="941" t="s">
        <v>89</v>
      </c>
      <c r="D140" s="941"/>
      <c r="E140" s="941" t="s">
        <v>1507</v>
      </c>
      <c r="F140" s="942">
        <v>45983</v>
      </c>
      <c r="G140" s="942">
        <v>45990</v>
      </c>
      <c r="H140" s="957" t="s">
        <v>1440</v>
      </c>
      <c r="N140" s="904">
        <v>45986</v>
      </c>
      <c r="O140" s="937" t="s">
        <v>388</v>
      </c>
    </row>
    <row r="141" spans="1:8" ht="14.5">
      <c r="A141" s="940">
        <f t="shared" si="1"/>
        <v>136</v>
      </c>
      <c r="B141" s="941" t="s">
        <v>216</v>
      </c>
      <c r="C141" s="941" t="s">
        <v>211</v>
      </c>
      <c r="D141" s="941"/>
      <c r="E141" s="954" t="s">
        <v>1620</v>
      </c>
      <c r="F141" s="942">
        <v>45986</v>
      </c>
      <c r="G141" s="942">
        <v>45991</v>
      </c>
      <c r="H141" s="958" t="s">
        <v>1440</v>
      </c>
    </row>
    <row r="142" spans="1:8" ht="14.5">
      <c r="A142" s="940">
        <f t="shared" si="1"/>
        <v>137</v>
      </c>
      <c r="B142" s="941" t="s">
        <v>739</v>
      </c>
      <c r="C142" s="941" t="s">
        <v>149</v>
      </c>
      <c r="D142" s="941"/>
      <c r="E142" s="941" t="s">
        <v>1598</v>
      </c>
      <c r="F142" s="942">
        <v>45989</v>
      </c>
      <c r="G142" s="942">
        <v>45991</v>
      </c>
      <c r="H142" s="958" t="s">
        <v>1440</v>
      </c>
    </row>
    <row r="143" spans="1:8" ht="14.5">
      <c r="A143" s="940">
        <f t="shared" si="1"/>
        <v>138</v>
      </c>
      <c r="B143" s="959" t="s">
        <v>749</v>
      </c>
      <c r="C143" s="959" t="s">
        <v>149</v>
      </c>
      <c r="D143" s="57"/>
      <c r="E143" s="941" t="s">
        <v>1598</v>
      </c>
      <c r="F143" s="313">
        <v>45992</v>
      </c>
      <c r="G143" s="313">
        <v>45994</v>
      </c>
      <c r="H143" s="960" t="s">
        <v>1440</v>
      </c>
    </row>
    <row r="144" spans="1:8" ht="14.5">
      <c r="A144" s="940">
        <f t="shared" si="2" ref="A144:A162">A143+1</f>
        <v>139</v>
      </c>
      <c r="B144" s="57" t="s">
        <v>833</v>
      </c>
      <c r="C144" s="955" t="s">
        <v>92</v>
      </c>
      <c r="D144" s="57"/>
      <c r="E144" s="941" t="s">
        <v>1653</v>
      </c>
      <c r="F144" s="313">
        <v>45989</v>
      </c>
      <c r="G144" s="313">
        <v>45996</v>
      </c>
      <c r="H144" s="980" t="s">
        <v>1440</v>
      </c>
    </row>
    <row r="145" spans="1:8" ht="14.5">
      <c r="A145" s="940">
        <f t="shared" si="2"/>
        <v>140</v>
      </c>
      <c r="B145" s="959" t="s">
        <v>230</v>
      </c>
      <c r="C145" s="959" t="s">
        <v>146</v>
      </c>
      <c r="D145" s="57"/>
      <c r="E145" s="954" t="s">
        <v>1620</v>
      </c>
      <c r="F145" s="313">
        <v>45992</v>
      </c>
      <c r="G145" s="313">
        <v>45996</v>
      </c>
      <c r="H145" s="980" t="s">
        <v>1440</v>
      </c>
    </row>
    <row r="146" spans="1:8" ht="14.5">
      <c r="A146" s="940">
        <f t="shared" si="2"/>
        <v>141</v>
      </c>
      <c r="B146" s="57" t="s">
        <v>159</v>
      </c>
      <c r="C146" s="955" t="s">
        <v>111</v>
      </c>
      <c r="D146" s="57"/>
      <c r="E146" s="941" t="s">
        <v>1580</v>
      </c>
      <c r="F146" s="313">
        <v>45989</v>
      </c>
      <c r="G146" s="313">
        <v>45998</v>
      </c>
      <c r="H146" s="57" t="s">
        <v>1440</v>
      </c>
    </row>
    <row r="147" spans="1:8" ht="14.5">
      <c r="A147" s="940">
        <f t="shared" si="2"/>
        <v>142</v>
      </c>
      <c r="B147" s="957" t="s">
        <v>132</v>
      </c>
      <c r="C147" s="57" t="s">
        <v>96</v>
      </c>
      <c r="D147" s="57"/>
      <c r="E147" s="941" t="s">
        <v>1507</v>
      </c>
      <c r="F147" s="313">
        <v>45990</v>
      </c>
      <c r="G147" s="313">
        <v>45998</v>
      </c>
      <c r="H147" s="981" t="s">
        <v>1440</v>
      </c>
    </row>
    <row r="148" spans="1:8" ht="14.5">
      <c r="A148" s="940">
        <f t="shared" si="2"/>
        <v>143</v>
      </c>
      <c r="B148" s="982" t="s">
        <v>747</v>
      </c>
      <c r="C148" s="982" t="s">
        <v>211</v>
      </c>
      <c r="D148" s="57"/>
      <c r="E148" s="941" t="s">
        <v>1598</v>
      </c>
      <c r="F148" s="313">
        <v>45997</v>
      </c>
      <c r="G148" s="313">
        <v>46001</v>
      </c>
      <c r="H148" s="985" t="s">
        <v>1440</v>
      </c>
    </row>
    <row r="149" spans="1:8" ht="14.5">
      <c r="A149" s="940">
        <f t="shared" si="2"/>
        <v>144</v>
      </c>
      <c r="B149" s="982" t="s">
        <v>124</v>
      </c>
      <c r="C149" s="982" t="s">
        <v>96</v>
      </c>
      <c r="D149" s="57"/>
      <c r="E149" s="954" t="s">
        <v>1620</v>
      </c>
      <c r="F149" s="313">
        <v>45997</v>
      </c>
      <c r="G149" s="313">
        <v>46002</v>
      </c>
      <c r="H149" s="57" t="s">
        <v>1440</v>
      </c>
    </row>
    <row r="150" spans="1:8" ht="14.5">
      <c r="A150" s="940">
        <f t="shared" si="2"/>
        <v>145</v>
      </c>
      <c r="B150" s="57" t="s">
        <v>707</v>
      </c>
      <c r="C150" s="57" t="s">
        <v>149</v>
      </c>
      <c r="D150" s="57"/>
      <c r="E150" s="941" t="s">
        <v>1653</v>
      </c>
      <c r="F150" s="313">
        <v>45997</v>
      </c>
      <c r="G150" s="313">
        <v>46003</v>
      </c>
      <c r="H150" s="57" t="s">
        <v>1440</v>
      </c>
    </row>
    <row r="151" spans="1:15" ht="14.5">
      <c r="A151" s="940">
        <f t="shared" si="2"/>
        <v>146</v>
      </c>
      <c r="B151" s="984" t="s">
        <v>1654</v>
      </c>
      <c r="C151" s="984" t="s">
        <v>83</v>
      </c>
      <c r="D151" s="57"/>
      <c r="E151" s="941" t="s">
        <v>1598</v>
      </c>
      <c r="F151" s="313">
        <v>46000</v>
      </c>
      <c r="G151" s="313">
        <v>46004</v>
      </c>
      <c r="H151" s="57" t="s">
        <v>1440</v>
      </c>
      <c r="O151" s="983"/>
    </row>
    <row r="152" spans="1:8" ht="14.5">
      <c r="A152" s="940">
        <f t="shared" si="2"/>
        <v>147</v>
      </c>
      <c r="B152" s="57" t="s">
        <v>160</v>
      </c>
      <c r="C152" s="57" t="s">
        <v>111</v>
      </c>
      <c r="D152" s="57"/>
      <c r="E152" s="941" t="s">
        <v>1580</v>
      </c>
      <c r="F152" s="313">
        <v>45998</v>
      </c>
      <c r="G152" s="313">
        <v>46005</v>
      </c>
      <c r="H152" s="57" t="s">
        <v>1440</v>
      </c>
    </row>
    <row r="153" spans="1:8" ht="14.5">
      <c r="A153" s="940">
        <f t="shared" si="2"/>
        <v>148</v>
      </c>
      <c r="B153" s="57" t="s">
        <v>706</v>
      </c>
      <c r="C153" s="57" t="s">
        <v>205</v>
      </c>
      <c r="D153" s="57"/>
      <c r="E153" s="941" t="s">
        <v>1653</v>
      </c>
      <c r="F153" s="313">
        <v>46003</v>
      </c>
      <c r="G153" s="313">
        <v>46007</v>
      </c>
      <c r="H153" s="990" t="s">
        <v>1440</v>
      </c>
    </row>
    <row r="154" spans="1:8" ht="14.5">
      <c r="A154" s="940">
        <f t="shared" si="2"/>
        <v>149</v>
      </c>
      <c r="B154" s="57" t="s">
        <v>1264</v>
      </c>
      <c r="C154" s="57" t="s">
        <v>79</v>
      </c>
      <c r="D154" s="57"/>
      <c r="E154" s="954" t="s">
        <v>1620</v>
      </c>
      <c r="F154" s="313">
        <v>46003</v>
      </c>
      <c r="G154" s="313">
        <v>46007</v>
      </c>
      <c r="H154" s="990" t="s">
        <v>1440</v>
      </c>
    </row>
    <row r="155" spans="1:8" ht="14.5">
      <c r="A155" s="940">
        <f t="shared" si="2"/>
        <v>150</v>
      </c>
      <c r="B155" s="57" t="s">
        <v>335</v>
      </c>
      <c r="C155" s="57" t="s">
        <v>149</v>
      </c>
      <c r="D155" s="57"/>
      <c r="E155" s="988" t="s">
        <v>1775</v>
      </c>
      <c r="F155" s="313">
        <v>45997</v>
      </c>
      <c r="G155" s="313">
        <v>46007</v>
      </c>
      <c r="H155" s="57" t="s">
        <v>1440</v>
      </c>
    </row>
    <row r="156" spans="1:8" ht="14.5">
      <c r="A156" s="940">
        <f t="shared" si="2"/>
        <v>151</v>
      </c>
      <c r="B156" s="57" t="s">
        <v>438</v>
      </c>
      <c r="C156" s="57" t="s">
        <v>149</v>
      </c>
      <c r="D156" s="57"/>
      <c r="E156" s="988" t="s">
        <v>1776</v>
      </c>
      <c r="F156" s="313">
        <v>46004</v>
      </c>
      <c r="G156" s="313">
        <v>46009</v>
      </c>
      <c r="H156" s="57" t="s">
        <v>1440</v>
      </c>
    </row>
    <row r="157" spans="1:8" ht="14.5">
      <c r="A157" s="940">
        <f t="shared" si="2"/>
        <v>152</v>
      </c>
      <c r="B157" s="941" t="s">
        <v>410</v>
      </c>
      <c r="C157" s="941" t="s">
        <v>146</v>
      </c>
      <c r="D157" s="941"/>
      <c r="E157" s="990" t="s">
        <v>1778</v>
      </c>
      <c r="F157" s="942">
        <v>45948</v>
      </c>
      <c r="G157" s="942"/>
      <c r="H157" s="987" t="s">
        <v>241</v>
      </c>
    </row>
    <row r="158" spans="1:8" ht="14.5">
      <c r="A158" s="940">
        <f t="shared" si="2"/>
        <v>153</v>
      </c>
      <c r="B158" s="57" t="s">
        <v>375</v>
      </c>
      <c r="C158" s="57" t="s">
        <v>83</v>
      </c>
      <c r="D158" s="57"/>
      <c r="E158" s="57" t="s">
        <v>1774</v>
      </c>
      <c r="F158" s="313">
        <v>45998</v>
      </c>
      <c r="G158" s="57"/>
      <c r="H158" s="984" t="s">
        <v>241</v>
      </c>
    </row>
    <row r="159" spans="1:8" ht="14.5">
      <c r="A159" s="940">
        <f t="shared" si="2"/>
        <v>154</v>
      </c>
      <c r="B159" s="57" t="s">
        <v>367</v>
      </c>
      <c r="C159" s="57" t="s">
        <v>211</v>
      </c>
      <c r="D159" s="57"/>
      <c r="E159" s="986" t="s">
        <v>1773</v>
      </c>
      <c r="F159" s="313">
        <v>46003</v>
      </c>
      <c r="G159" s="57"/>
      <c r="H159" s="991" t="s">
        <v>241</v>
      </c>
    </row>
    <row r="160" spans="1:8" ht="14.5">
      <c r="A160" s="940">
        <f t="shared" si="2"/>
        <v>155</v>
      </c>
      <c r="B160" s="57" t="s">
        <v>163</v>
      </c>
      <c r="C160" s="57" t="s">
        <v>89</v>
      </c>
      <c r="D160" s="57"/>
      <c r="E160" s="941" t="s">
        <v>1580</v>
      </c>
      <c r="F160" s="313">
        <v>46005</v>
      </c>
      <c r="G160" s="57"/>
      <c r="H160" s="57" t="s">
        <v>241</v>
      </c>
    </row>
    <row r="161" spans="1:8" ht="14.5">
      <c r="A161" s="940">
        <f t="shared" si="2"/>
        <v>156</v>
      </c>
      <c r="B161" s="990" t="s">
        <v>1263</v>
      </c>
      <c r="C161" s="990" t="s">
        <v>92</v>
      </c>
      <c r="D161" s="57"/>
      <c r="E161" s="954" t="s">
        <v>1620</v>
      </c>
      <c r="F161" s="313">
        <v>46008</v>
      </c>
      <c r="G161" s="57"/>
      <c r="H161" s="990" t="s">
        <v>1777</v>
      </c>
    </row>
    <row r="162" spans="1:8" ht="14.5">
      <c r="A162" s="940">
        <f t="shared" si="2"/>
        <v>157</v>
      </c>
      <c r="B162" s="57" t="s">
        <v>437</v>
      </c>
      <c r="C162" s="57" t="s">
        <v>149</v>
      </c>
      <c r="D162" s="57"/>
      <c r="E162" s="988" t="s">
        <v>1776</v>
      </c>
      <c r="F162" s="313">
        <v>46009</v>
      </c>
      <c r="G162" s="57"/>
      <c r="H162" s="57" t="s">
        <v>1777</v>
      </c>
    </row>
    <row r="308" spans="30:30" ht="14.5">
      <c r="AD308" s="538">
        <v>185</v>
      </c>
    </row>
    <row r="309" spans="30:30" ht="14.5">
      <c r="AD309" s="538">
        <v>5</v>
      </c>
    </row>
  </sheetData>
  <mergeCells count="3">
    <mergeCell ref="A1:H1"/>
    <mergeCell ref="A2:H2"/>
    <mergeCell ref="A3:H3"/>
  </mergeCells>
  <conditionalFormatting sqref="B5">
    <cfRule type="duplicateValues" priority="2203" dxfId="299" stopIfTrue="1"/>
    <cfRule type="duplicateValues" priority="2202" dxfId="299"/>
    <cfRule type="duplicateValues" priority="2201" dxfId="299"/>
  </conditionalFormatting>
  <conditionalFormatting sqref="B6:B21">
    <cfRule type="duplicateValues" priority="2738" dxfId="271"/>
  </conditionalFormatting>
  <conditionalFormatting sqref="B23">
    <cfRule type="duplicateValues" priority="77" dxfId="271"/>
  </conditionalFormatting>
  <conditionalFormatting sqref="B109 B111:B113">
    <cfRule type="duplicateValues" priority="11385" dxfId="271"/>
    <cfRule type="duplicateValues" priority="11384" dxfId="271"/>
  </conditionalFormatting>
  <conditionalFormatting sqref="B109 B111:B114">
    <cfRule type="duplicateValues" priority="11388" dxfId="271"/>
  </conditionalFormatting>
  <conditionalFormatting sqref="B115:B119 B122">
    <cfRule type="duplicateValues" priority="11402" dxfId="271"/>
  </conditionalFormatting>
  <conditionalFormatting sqref="B123">
    <cfRule type="duplicateValues" priority="14" dxfId="271"/>
  </conditionalFormatting>
  <conditionalFormatting sqref="B124:B134 B138 B157">
    <cfRule type="duplicateValues" priority="12079" dxfId="271"/>
    <cfRule type="duplicateValues" priority="12078" dxfId="271"/>
  </conditionalFormatting>
  <conditionalFormatting sqref="B125">
    <cfRule type="duplicateValues" priority="5" dxfId="271"/>
  </conditionalFormatting>
  <conditionalFormatting sqref="B124 B126:B134 B138">
    <cfRule type="duplicateValues" priority="12614" dxfId="271"/>
  </conditionalFormatting>
  <conditionalFormatting sqref="B130:B134 B138">
    <cfRule type="duplicateValues" priority="12618" dxfId="271"/>
  </conditionalFormatting>
  <conditionalFormatting sqref="B157">
    <cfRule type="duplicateValues" priority="9" dxfId="271"/>
    <cfRule type="duplicateValues" priority="7" dxfId="271"/>
    <cfRule type="duplicateValues" priority="8" dxfId="271"/>
  </conditionalFormatting>
  <conditionalFormatting sqref="B1:B123 B135:B137 B139:B156 B158:B1048576">
    <cfRule type="duplicateValues" priority="15722" dxfId="271"/>
  </conditionalFormatting>
  <conditionalFormatting sqref="B1:B107 B110 B120:B121 B135:B137 B139:B156 B158:B1048576">
    <cfRule type="duplicateValues" priority="15727" dxfId="271"/>
  </conditionalFormatting>
  <conditionalFormatting sqref="B4:B44 B45:C48 E45:G46 B49:B51 B52:C53 B54:B56 B57:C57 B58:B107 B110 B120:B121 B135:B137 B139:B156 B158:B1048576">
    <cfRule type="duplicateValues" priority="15734" dxfId="271"/>
  </conditionalFormatting>
  <conditionalFormatting sqref="D7 D15 D31:D32 D35 D45:D46 D49 D52 D59 D62 D64">
    <cfRule type="cellIs" priority="65" dxfId="271" operator="greaterThan">
      <formula>45839</formula>
    </cfRule>
  </conditionalFormatting>
  <conditionalFormatting sqref="D7 D15 D31:D32 D35 D45:D46 D49 D52 D59 D62 D64">
    <cfRule type="duplicateValues" priority="7427" dxfId="271"/>
    <cfRule type="duplicateValues" priority="7425" dxfId="271"/>
    <cfRule type="duplicateValues" priority="7426" dxfId="271"/>
  </conditionalFormatting>
  <conditionalFormatting sqref="D66">
    <cfRule type="duplicateValues" priority="62" dxfId="271"/>
    <cfRule type="duplicateValues" priority="59" dxfId="271"/>
    <cfRule type="duplicateValues" priority="60" dxfId="271"/>
  </conditionalFormatting>
  <conditionalFormatting sqref="D66:D68">
    <cfRule type="cellIs" priority="26" dxfId="271" operator="greaterThan">
      <formula>45839</formula>
    </cfRule>
  </conditionalFormatting>
  <conditionalFormatting sqref="D68">
    <cfRule type="duplicateValues" priority="27" dxfId="271"/>
    <cfRule type="duplicateValues" priority="28" dxfId="271"/>
    <cfRule type="duplicateValues" priority="29" dxfId="271"/>
  </conditionalFormatting>
  <conditionalFormatting sqref="D73">
    <cfRule type="cellIs" priority="38" dxfId="271" operator="greaterThan">
      <formula>45839</formula>
    </cfRule>
    <cfRule type="duplicateValues" priority="39" dxfId="271"/>
    <cfRule type="duplicateValues" priority="40" dxfId="271"/>
    <cfRule type="duplicateValues" priority="41" dxfId="271"/>
  </conditionalFormatting>
  <conditionalFormatting sqref="D76 D79">
    <cfRule type="cellIs" priority="34" dxfId="271" operator="greaterThan">
      <formula>45839</formula>
    </cfRule>
  </conditionalFormatting>
  <conditionalFormatting sqref="D76 D79">
    <cfRule type="duplicateValues" priority="37" dxfId="271"/>
    <cfRule type="duplicateValues" priority="36" dxfId="271"/>
    <cfRule type="duplicateValues" priority="35" dxfId="271"/>
  </conditionalFormatting>
  <conditionalFormatting sqref="D100">
    <cfRule type="duplicateValues" priority="33" dxfId="271"/>
    <cfRule type="duplicateValues" priority="32" dxfId="271"/>
    <cfRule type="cellIs" priority="30" dxfId="271" operator="greaterThan">
      <formula>45839</formula>
    </cfRule>
    <cfRule type="duplicateValues" priority="31" dxfId="271"/>
  </conditionalFormatting>
  <conditionalFormatting sqref="D127">
    <cfRule type="cellIs" priority="1" dxfId="271" operator="greaterThan">
      <formula>45839</formula>
    </cfRule>
    <cfRule type="duplicateValues" priority="4" dxfId="271"/>
    <cfRule type="duplicateValues" priority="3" dxfId="271"/>
    <cfRule type="duplicateValues" priority="2" dxfId="271"/>
  </conditionalFormatting>
  <conditionalFormatting sqref="E47:E48 E52:E53 E57">
    <cfRule type="duplicateValues" priority="6919" dxfId="271"/>
  </conditionalFormatting>
  <conditionalFormatting sqref="E58">
    <cfRule type="duplicateValues" priority="75" dxfId="271"/>
  </conditionalFormatting>
  <conditionalFormatting sqref="E65">
    <cfRule type="duplicateValues" priority="73" dxfId="271"/>
  </conditionalFormatting>
  <conditionalFormatting sqref="E66">
    <cfRule type="duplicateValues" priority="74" dxfId="271"/>
  </conditionalFormatting>
  <conditionalFormatting sqref="E73">
    <cfRule type="duplicateValues" priority="68" dxfId="271"/>
  </conditionalFormatting>
  <conditionalFormatting sqref="E74">
    <cfRule type="duplicateValues" priority="67" dxfId="271"/>
  </conditionalFormatting>
  <conditionalFormatting sqref="E76">
    <cfRule type="duplicateValues" priority="46" dxfId="271"/>
  </conditionalFormatting>
  <conditionalFormatting sqref="E79">
    <cfRule type="duplicateValues" priority="44" dxfId="271"/>
  </conditionalFormatting>
  <conditionalFormatting sqref="E82">
    <cfRule type="duplicateValues" priority="45" dxfId="271"/>
  </conditionalFormatting>
  <conditionalFormatting sqref="E86">
    <cfRule type="duplicateValues" priority="43" dxfId="271"/>
  </conditionalFormatting>
  <conditionalFormatting sqref="E88">
    <cfRule type="duplicateValues" priority="42" dxfId="271"/>
  </conditionalFormatting>
  <conditionalFormatting sqref="S73 S75:S76">
    <cfRule type="duplicateValues" priority="7456" dxfId="271"/>
  </conditionalFormatting>
  <conditionalFormatting sqref="S73">
    <cfRule type="duplicateValues" priority="70" dxfId="271"/>
  </conditionalFormatting>
  <conditionalFormatting sqref="S75:S76">
    <cfRule type="duplicateValues" priority="7455" dxfId="271"/>
  </conditionalFormatting>
  <hyperlinks>
    <hyperlink ref="X72" r:id="rId1" display="GST@18"/>
  </hyperlinks>
  <pageMargins left="0.7" right="0.7" top="0.75" bottom="0.75" header="0.3" footer="0.3"/>
  <pageSetup orientation="portrait" paperSize="1"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3346DD-6EC4-4F7D-BC47-30AA0EA60D12}">
  <dimension ref="A1:L509"/>
  <sheetViews>
    <sheetView workbookViewId="0" topLeftCell="A483">
      <selection pane="topLeft" activeCell="F504" sqref="F504"/>
    </sheetView>
  </sheetViews>
  <sheetFormatPr defaultRowHeight="14.5"/>
  <cols>
    <col min="1" max="1" width="10.5714285714286" style="979" bestFit="1" customWidth="1"/>
    <col min="2" max="2" width="10" style="778" customWidth="1"/>
    <col min="3" max="3" width="10.4285714285714" bestFit="1" customWidth="1"/>
    <col min="4" max="4" width="14.5714285714286" style="956" customWidth="1"/>
    <col min="5" max="6" width="16.4285714285714" bestFit="1" customWidth="1"/>
  </cols>
  <sheetData>
    <row r="1" spans="1:6" ht="14.5">
      <c r="A1" s="969" t="s">
        <v>1693</v>
      </c>
      <c r="B1" s="969" t="s">
        <v>1694</v>
      </c>
      <c r="C1" s="875" t="s">
        <v>1695</v>
      </c>
      <c r="D1" s="970" t="s">
        <v>1696</v>
      </c>
      <c r="E1" s="875" t="s">
        <v>1697</v>
      </c>
      <c r="F1" s="875" t="s">
        <v>1698</v>
      </c>
    </row>
    <row r="2" spans="1:6" ht="14.5" hidden="1">
      <c r="A2" s="971" t="s">
        <v>1449</v>
      </c>
      <c r="B2" s="961" t="s">
        <v>482</v>
      </c>
      <c r="C2" s="409" t="e">
        <f>VLOOKUP(A2,Foundation!$B$8:$Q$294,10,0)</f>
        <v>#N/A</v>
      </c>
      <c r="D2" s="409" t="e">
        <f>VLOOKUP(A2,Foundation!$B$8:$Q$277,12,0)</f>
        <v>#N/A</v>
      </c>
      <c r="E2" s="409" t="e">
        <f>VLOOKUP(A2,'Erection Compiled '!$B$2:$R$340,10,0)</f>
        <v>#N/A</v>
      </c>
      <c r="F2" s="409" t="e">
        <f>VLOOKUP(A2,Earthing!$C$7:$H$307,4,0)</f>
        <v>#N/A</v>
      </c>
    </row>
    <row r="3" spans="1:6" ht="14.5" hidden="1">
      <c r="A3" s="971" t="s">
        <v>465</v>
      </c>
      <c r="B3" s="961" t="s">
        <v>1699</v>
      </c>
      <c r="C3" s="409">
        <f>VLOOKUP(A3,Foundation!$B$8:$Q$294,10,0)</f>
        <v>0</v>
      </c>
      <c r="D3" s="409">
        <f>VLOOKUP(A3,Foundation!$B$8:$Q$277,12,0)</f>
        <v>46064</v>
      </c>
      <c r="E3" s="409" t="e">
        <f>VLOOKUP(A3,'Erection Compiled '!$B$2:$R$340,10,0)</f>
        <v>#N/A</v>
      </c>
      <c r="F3" s="409" t="e">
        <f>VLOOKUP(A3,Earthing!$C$7:$H$307,4,0)</f>
        <v>#N/A</v>
      </c>
    </row>
    <row r="4" spans="1:6" ht="14.5" hidden="1">
      <c r="A4" s="971" t="s">
        <v>1658</v>
      </c>
      <c r="B4" s="961" t="s">
        <v>89</v>
      </c>
      <c r="C4" s="409" t="e">
        <f>VLOOKUP(A4,Foundation!$B$8:$Q$294,10,0)</f>
        <v>#N/A</v>
      </c>
      <c r="D4" s="409" t="e">
        <f>VLOOKUP(A4,Foundation!$B$8:$Q$277,12,0)</f>
        <v>#N/A</v>
      </c>
      <c r="E4" s="409" t="e">
        <f>VLOOKUP(A4,'Erection Compiled '!$B$2:$R$340,10,0)</f>
        <v>#N/A</v>
      </c>
      <c r="F4" s="409" t="e">
        <f>VLOOKUP(A4,Earthing!$C$7:$H$307,4,0)</f>
        <v>#N/A</v>
      </c>
    </row>
    <row r="5" spans="1:6" ht="14.5" hidden="1">
      <c r="A5" s="971" t="s">
        <v>1251</v>
      </c>
      <c r="B5" s="961" t="s">
        <v>89</v>
      </c>
      <c r="C5" s="409">
        <f>VLOOKUP(A5,Foundation!$B$8:$Q$294,10,0)</f>
        <v>0</v>
      </c>
      <c r="D5" s="409">
        <f>VLOOKUP(A5,Foundation!$B$8:$Q$277,12,0)</f>
        <v>46081</v>
      </c>
      <c r="E5" s="409" t="e">
        <f>VLOOKUP(A5,'Erection Compiled '!$B$2:$R$340,10,0)</f>
        <v>#N/A</v>
      </c>
      <c r="F5" s="409" t="e">
        <f>VLOOKUP(A5,Earthing!$C$7:$H$307,4,0)</f>
        <v>#N/A</v>
      </c>
    </row>
    <row r="6" spans="1:6" ht="14.5" hidden="1">
      <c r="A6" s="971" t="s">
        <v>1700</v>
      </c>
      <c r="B6" s="961" t="s">
        <v>1688</v>
      </c>
      <c r="C6" s="409">
        <f>VLOOKUP(A6,Foundation!$B$8:$Q$294,10,0)</f>
        <v>0</v>
      </c>
      <c r="D6" s="409" t="str">
        <f>VLOOKUP(A6,Foundation!$B$8:$Q$277,12,0)</f>
        <v>08-03-226</v>
      </c>
      <c r="E6" s="409">
        <f>VLOOKUP(A6,'Erection Compiled '!$B$2:$R$340,10,0)</f>
        <v>0</v>
      </c>
      <c r="F6" s="409" t="e">
        <f>VLOOKUP(A6,Earthing!$C$7:$H$307,4,0)</f>
        <v>#N/A</v>
      </c>
    </row>
    <row r="7" spans="1:6" ht="14.5" hidden="1">
      <c r="A7" s="971" t="s">
        <v>76</v>
      </c>
      <c r="B7" s="961" t="s">
        <v>1688</v>
      </c>
      <c r="C7" s="409" t="e">
        <f>VLOOKUP(A7,Foundation!$B$8:$Q$294,10,0)</f>
        <v>#N/A</v>
      </c>
      <c r="D7" s="409" t="e">
        <f>VLOOKUP(A7,Foundation!$B$8:$Q$277,12,0)</f>
        <v>#N/A</v>
      </c>
      <c r="E7" s="409" t="e">
        <f>VLOOKUP(A7,'Erection Compiled '!$B$2:$R$340,10,0)</f>
        <v>#N/A</v>
      </c>
      <c r="F7" s="409" t="e">
        <f>VLOOKUP(A7,Earthing!$C$7:$H$307,4,0)</f>
        <v>#N/A</v>
      </c>
    </row>
    <row r="8" spans="1:6" ht="14.5" hidden="1">
      <c r="A8" s="971" t="s">
        <v>1148</v>
      </c>
      <c r="B8" s="961" t="s">
        <v>107</v>
      </c>
      <c r="C8" s="409">
        <f>VLOOKUP(A8,Foundation!$B$8:$Q$294,10,0)</f>
        <v>0</v>
      </c>
      <c r="D8" s="409">
        <f>VLOOKUP(A8,Foundation!$B$8:$Q$277,12,0)</f>
        <v>46108</v>
      </c>
      <c r="E8" s="409" t="e">
        <f>VLOOKUP(A8,'Erection Compiled '!$B$2:$R$340,10,0)</f>
        <v>#N/A</v>
      </c>
      <c r="F8" s="409" t="e">
        <f>VLOOKUP(A8,Earthing!$C$7:$H$307,4,0)</f>
        <v>#N/A</v>
      </c>
    </row>
    <row r="9" spans="1:6" ht="14.5" hidden="1">
      <c r="A9" s="971" t="s">
        <v>78</v>
      </c>
      <c r="B9" s="961" t="s">
        <v>81</v>
      </c>
      <c r="C9" s="409" t="e">
        <f>VLOOKUP(A9,Foundation!$B$8:$Q$294,10,0)</f>
        <v>#N/A</v>
      </c>
      <c r="D9" s="409" t="e">
        <f>VLOOKUP(A9,Foundation!$B$8:$Q$277,12,0)</f>
        <v>#N/A</v>
      </c>
      <c r="E9" s="409" t="e">
        <f>VLOOKUP(A9,'Erection Compiled '!$B$2:$R$340,10,0)</f>
        <v>#N/A</v>
      </c>
      <c r="F9" s="409" t="e">
        <f>VLOOKUP(A9,Earthing!$C$7:$H$307,4,0)</f>
        <v>#N/A</v>
      </c>
    </row>
    <row r="10" spans="1:6" ht="14.5" hidden="1">
      <c r="A10" s="971" t="s">
        <v>1659</v>
      </c>
      <c r="B10" s="961" t="s">
        <v>111</v>
      </c>
      <c r="C10" s="409">
        <f>VLOOKUP(A10,Foundation!$B$8:$Q$294,10,0)</f>
        <v>0</v>
      </c>
      <c r="D10" s="409">
        <f>VLOOKUP(A10,Foundation!$B$8:$Q$277,12,0)</f>
        <v>46115</v>
      </c>
      <c r="E10" s="409" t="e">
        <f>VLOOKUP(A10,'Erection Compiled '!$B$2:$R$340,10,0)</f>
        <v>#N/A</v>
      </c>
      <c r="F10" s="409" t="e">
        <f>VLOOKUP(A10,Earthing!$C$7:$H$307,4,0)</f>
        <v>#N/A</v>
      </c>
    </row>
    <row r="11" spans="1:6" ht="14.5" hidden="1">
      <c r="A11" s="971" t="s">
        <v>498</v>
      </c>
      <c r="B11" s="961" t="s">
        <v>146</v>
      </c>
      <c r="C11" s="409">
        <f>VLOOKUP(A11,Foundation!$B$8:$Q$294,10,0)</f>
        <v>0</v>
      </c>
      <c r="D11" s="409">
        <f>VLOOKUP(A11,Foundation!$B$8:$Q$277,12,0)</f>
        <v>46112</v>
      </c>
      <c r="E11" s="409" t="e">
        <f>VLOOKUP(A11,'Erection Compiled '!$B$2:$R$340,10,0)</f>
        <v>#N/A</v>
      </c>
      <c r="F11" s="409" t="e">
        <f>VLOOKUP(A11,Earthing!$C$7:$H$307,4,0)</f>
        <v>#N/A</v>
      </c>
    </row>
    <row r="12" spans="1:6" ht="14.5" hidden="1">
      <c r="A12" s="971" t="s">
        <v>499</v>
      </c>
      <c r="B12" s="961" t="s">
        <v>146</v>
      </c>
      <c r="C12" s="409">
        <f>VLOOKUP(A12,Foundation!$B$8:$Q$294,10,0)</f>
        <v>0</v>
      </c>
      <c r="D12" s="409">
        <f>VLOOKUP(A12,Foundation!$B$8:$Q$277,12,0)</f>
        <v>46101</v>
      </c>
      <c r="E12" s="409" t="e">
        <f>VLOOKUP(A12,'Erection Compiled '!$B$2:$R$340,10,0)</f>
        <v>#N/A</v>
      </c>
      <c r="F12" s="409" t="e">
        <f>VLOOKUP(A12,Earthing!$C$7:$H$307,4,0)</f>
        <v>#N/A</v>
      </c>
    </row>
    <row r="13" spans="1:6" ht="14.5" hidden="1">
      <c r="A13" s="971" t="s">
        <v>1701</v>
      </c>
      <c r="B13" s="961" t="s">
        <v>146</v>
      </c>
      <c r="C13" s="409" t="e">
        <f>VLOOKUP(A13,Foundation!$B$8:$Q$294,10,0)</f>
        <v>#N/A</v>
      </c>
      <c r="D13" s="409" t="e">
        <f>VLOOKUP(A13,Foundation!$B$8:$Q$277,12,0)</f>
        <v>#N/A</v>
      </c>
      <c r="E13" s="409" t="e">
        <f>VLOOKUP(A13,'Erection Compiled '!$B$2:$R$340,10,0)</f>
        <v>#N/A</v>
      </c>
      <c r="F13" s="409" t="e">
        <f>VLOOKUP(A13,Earthing!$C$7:$H$307,4,0)</f>
        <v>#N/A</v>
      </c>
    </row>
    <row r="14" spans="1:6" ht="14.5" hidden="1">
      <c r="A14" s="971" t="s">
        <v>1702</v>
      </c>
      <c r="B14" s="961" t="s">
        <v>146</v>
      </c>
      <c r="C14" s="409" t="e">
        <f>VLOOKUP(A14,Foundation!$B$8:$Q$294,10,0)</f>
        <v>#N/A</v>
      </c>
      <c r="D14" s="409" t="e">
        <f>VLOOKUP(A14,Foundation!$B$8:$Q$277,12,0)</f>
        <v>#N/A</v>
      </c>
      <c r="E14" s="409" t="e">
        <f>VLOOKUP(A14,'Erection Compiled '!$B$2:$R$340,10,0)</f>
        <v>#N/A</v>
      </c>
      <c r="F14" s="409" t="e">
        <f>VLOOKUP(A14,Earthing!$C$7:$H$307,4,0)</f>
        <v>#N/A</v>
      </c>
    </row>
    <row r="15" spans="1:6" ht="14.5" hidden="1">
      <c r="A15" s="971" t="s">
        <v>1703</v>
      </c>
      <c r="B15" s="961" t="s">
        <v>146</v>
      </c>
      <c r="C15" s="409" t="e">
        <f>VLOOKUP(A15,Foundation!$B$8:$Q$294,10,0)</f>
        <v>#N/A</v>
      </c>
      <c r="D15" s="409" t="e">
        <f>VLOOKUP(A15,Foundation!$B$8:$Q$277,12,0)</f>
        <v>#N/A</v>
      </c>
      <c r="E15" s="409" t="e">
        <f>VLOOKUP(A15,'Erection Compiled '!$B$2:$R$340,10,0)</f>
        <v>#N/A</v>
      </c>
      <c r="F15" s="409" t="e">
        <f>VLOOKUP(A15,Earthing!$C$7:$H$307,4,0)</f>
        <v>#N/A</v>
      </c>
    </row>
    <row r="16" spans="1:6" ht="14.5" hidden="1">
      <c r="A16" s="971" t="s">
        <v>1704</v>
      </c>
      <c r="B16" s="961" t="s">
        <v>205</v>
      </c>
      <c r="C16" s="409" t="e">
        <f>VLOOKUP(A16,Foundation!$B$8:$Q$294,10,0)</f>
        <v>#N/A</v>
      </c>
      <c r="D16" s="409" t="e">
        <f>VLOOKUP(A16,Foundation!$B$8:$Q$277,12,0)</f>
        <v>#N/A</v>
      </c>
      <c r="E16" s="409" t="e">
        <f>VLOOKUP(A16,'Erection Compiled '!$B$2:$R$340,10,0)</f>
        <v>#N/A</v>
      </c>
      <c r="F16" s="409" t="e">
        <f>VLOOKUP(A16,Earthing!$C$7:$H$307,4,0)</f>
        <v>#N/A</v>
      </c>
    </row>
    <row r="17" spans="1:6" ht="14.5" hidden="1">
      <c r="A17" s="971" t="s">
        <v>1705</v>
      </c>
      <c r="B17" s="961" t="s">
        <v>83</v>
      </c>
      <c r="C17" s="409" t="e">
        <f>VLOOKUP(A17,Foundation!$B$8:$Q$294,10,0)</f>
        <v>#N/A</v>
      </c>
      <c r="D17" s="409" t="e">
        <f>VLOOKUP(A17,Foundation!$B$8:$Q$277,12,0)</f>
        <v>#N/A</v>
      </c>
      <c r="E17" s="409" t="e">
        <f>VLOOKUP(A17,'Erection Compiled '!$B$2:$R$340,10,0)</f>
        <v>#N/A</v>
      </c>
      <c r="F17" s="409" t="e">
        <f>VLOOKUP(A17,Earthing!$C$7:$H$307,4,0)</f>
        <v>#N/A</v>
      </c>
    </row>
    <row r="18" spans="1:6" ht="14.5" hidden="1">
      <c r="A18" s="971" t="s">
        <v>1706</v>
      </c>
      <c r="B18" s="961" t="s">
        <v>205</v>
      </c>
      <c r="C18" s="409" t="e">
        <f>VLOOKUP(A18,Foundation!$B$8:$Q$294,10,0)</f>
        <v>#N/A</v>
      </c>
      <c r="D18" s="409" t="e">
        <f>VLOOKUP(A18,Foundation!$B$8:$Q$277,12,0)</f>
        <v>#N/A</v>
      </c>
      <c r="E18" s="409" t="e">
        <f>VLOOKUP(A18,'Erection Compiled '!$B$2:$R$340,10,0)</f>
        <v>#N/A</v>
      </c>
      <c r="F18" s="409" t="e">
        <f>VLOOKUP(A18,Earthing!$C$7:$H$307,4,0)</f>
        <v>#N/A</v>
      </c>
    </row>
    <row r="19" spans="1:6" ht="14.5" hidden="1">
      <c r="A19" s="971" t="s">
        <v>1707</v>
      </c>
      <c r="B19" s="961" t="s">
        <v>89</v>
      </c>
      <c r="C19" s="409" t="e">
        <f>VLOOKUP(A19,Foundation!$B$8:$Q$294,10,0)</f>
        <v>#N/A</v>
      </c>
      <c r="D19" s="409" t="e">
        <f>VLOOKUP(A19,Foundation!$B$8:$Q$277,12,0)</f>
        <v>#N/A</v>
      </c>
      <c r="E19" s="409" t="e">
        <f>VLOOKUP(A19,'Erection Compiled '!$B$2:$R$340,10,0)</f>
        <v>#N/A</v>
      </c>
      <c r="F19" s="409" t="e">
        <f>VLOOKUP(A19,Earthing!$C$7:$H$307,4,0)</f>
        <v>#N/A</v>
      </c>
    </row>
    <row r="20" spans="1:6" ht="14.5" hidden="1">
      <c r="A20" s="971" t="s">
        <v>1708</v>
      </c>
      <c r="B20" s="961" t="s">
        <v>146</v>
      </c>
      <c r="C20" s="409" t="e">
        <f>VLOOKUP(A20,Foundation!$B$8:$Q$294,10,0)</f>
        <v>#N/A</v>
      </c>
      <c r="D20" s="409" t="e">
        <f>VLOOKUP(A20,Foundation!$B$8:$Q$277,12,0)</f>
        <v>#N/A</v>
      </c>
      <c r="E20" s="409" t="e">
        <f>VLOOKUP(A20,'Erection Compiled '!$B$2:$R$340,10,0)</f>
        <v>#N/A</v>
      </c>
      <c r="F20" s="409" t="e">
        <f>VLOOKUP(A20,Earthing!$C$7:$H$307,4,0)</f>
        <v>#N/A</v>
      </c>
    </row>
    <row r="21" spans="1:6" ht="14.5" hidden="1">
      <c r="A21" s="971" t="s">
        <v>1709</v>
      </c>
      <c r="B21" s="961" t="s">
        <v>89</v>
      </c>
      <c r="C21" s="409" t="e">
        <f>VLOOKUP(A21,Foundation!$B$8:$Q$294,10,0)</f>
        <v>#N/A</v>
      </c>
      <c r="D21" s="409" t="e">
        <f>VLOOKUP(A21,Foundation!$B$8:$Q$277,12,0)</f>
        <v>#N/A</v>
      </c>
      <c r="E21" s="409" t="e">
        <f>VLOOKUP(A21,'Erection Compiled '!$B$2:$R$340,10,0)</f>
        <v>#N/A</v>
      </c>
      <c r="F21" s="409" t="e">
        <f>VLOOKUP(A21,Earthing!$C$7:$H$307,4,0)</f>
        <v>#N/A</v>
      </c>
    </row>
    <row r="22" spans="1:6" ht="14.5" hidden="1">
      <c r="A22" s="971" t="s">
        <v>1710</v>
      </c>
      <c r="B22" s="961" t="s">
        <v>101</v>
      </c>
      <c r="C22" s="409" t="e">
        <f>VLOOKUP(A22,Foundation!$B$8:$Q$294,10,0)</f>
        <v>#N/A</v>
      </c>
      <c r="D22" s="409" t="e">
        <f>VLOOKUP(A22,Foundation!$B$8:$Q$277,12,0)</f>
        <v>#N/A</v>
      </c>
      <c r="E22" s="409" t="e">
        <f>VLOOKUP(A22,'Erection Compiled '!$B$2:$R$340,10,0)</f>
        <v>#N/A</v>
      </c>
      <c r="F22" s="409" t="e">
        <f>VLOOKUP(A22,Earthing!$C$7:$H$307,4,0)</f>
        <v>#N/A</v>
      </c>
    </row>
    <row r="23" spans="1:6" ht="14.5" hidden="1">
      <c r="A23" s="971" t="s">
        <v>1711</v>
      </c>
      <c r="B23" s="961" t="s">
        <v>101</v>
      </c>
      <c r="C23" s="409" t="e">
        <f>VLOOKUP(A23,Foundation!$B$8:$Q$294,10,0)</f>
        <v>#N/A</v>
      </c>
      <c r="D23" s="409" t="e">
        <f>VLOOKUP(A23,Foundation!$B$8:$Q$277,12,0)</f>
        <v>#N/A</v>
      </c>
      <c r="E23" s="409" t="e">
        <f>VLOOKUP(A23,'Erection Compiled '!$B$2:$R$340,10,0)</f>
        <v>#N/A</v>
      </c>
      <c r="F23" s="409" t="e">
        <f>VLOOKUP(A23,Earthing!$C$7:$H$307,4,0)</f>
        <v>#N/A</v>
      </c>
    </row>
    <row r="24" spans="1:6" ht="14.5" hidden="1">
      <c r="A24" s="971" t="s">
        <v>80</v>
      </c>
      <c r="B24" s="961" t="s">
        <v>79</v>
      </c>
      <c r="C24" s="409">
        <f>VLOOKUP(A24,Foundation!$B$8:$Q$294,10,0)</f>
        <v>0</v>
      </c>
      <c r="D24" s="409">
        <f>VLOOKUP(A24,Foundation!$B$8:$Q$277,12,0)</f>
        <v>46072</v>
      </c>
      <c r="E24" s="409" t="e">
        <f>VLOOKUP(A24,'Erection Compiled '!$B$2:$R$340,10,0)</f>
        <v>#N/A</v>
      </c>
      <c r="F24" s="409" t="e">
        <f>VLOOKUP(A24,Earthing!$C$7:$H$307,4,0)</f>
        <v>#N/A</v>
      </c>
    </row>
    <row r="25" spans="1:6" ht="14.5" hidden="1">
      <c r="A25" s="971" t="s">
        <v>1712</v>
      </c>
      <c r="B25" s="961" t="s">
        <v>79</v>
      </c>
      <c r="C25" s="409" t="e">
        <f>VLOOKUP(A25,Foundation!$B$8:$Q$294,10,0)</f>
        <v>#N/A</v>
      </c>
      <c r="D25" s="409" t="e">
        <f>VLOOKUP(A25,Foundation!$B$8:$Q$277,12,0)</f>
        <v>#N/A</v>
      </c>
      <c r="E25" s="409" t="e">
        <f>VLOOKUP(A25,'Erection Compiled '!$B$2:$R$340,10,0)</f>
        <v>#N/A</v>
      </c>
      <c r="F25" s="409" t="e">
        <f>VLOOKUP(A25,Earthing!$C$7:$H$307,4,0)</f>
        <v>#N/A</v>
      </c>
    </row>
    <row r="26" spans="1:6" ht="14.5" hidden="1">
      <c r="A26" s="971" t="s">
        <v>119</v>
      </c>
      <c r="B26" s="961" t="s">
        <v>96</v>
      </c>
      <c r="C26" s="409" t="e">
        <f>VLOOKUP(A26,Foundation!$B$8:$Q$294,10,0)</f>
        <v>#N/A</v>
      </c>
      <c r="D26" s="409" t="e">
        <f>VLOOKUP(A26,Foundation!$B$8:$Q$277,12,0)</f>
        <v>#N/A</v>
      </c>
      <c r="E26" s="409" t="e">
        <f>VLOOKUP(A26,'Erection Compiled '!$B$2:$R$340,10,0)</f>
        <v>#N/A</v>
      </c>
      <c r="F26" s="409" t="e">
        <f>VLOOKUP(A26,Earthing!$C$7:$H$307,4,0)</f>
        <v>#N/A</v>
      </c>
    </row>
    <row r="27" spans="1:6" ht="14.5" hidden="1">
      <c r="A27" s="971" t="s">
        <v>1713</v>
      </c>
      <c r="B27" s="961" t="s">
        <v>101</v>
      </c>
      <c r="C27" s="409" t="e">
        <f>VLOOKUP(A27,Foundation!$B$8:$Q$294,10,0)</f>
        <v>#N/A</v>
      </c>
      <c r="D27" s="409" t="e">
        <f>VLOOKUP(A27,Foundation!$B$8:$Q$277,12,0)</f>
        <v>#N/A</v>
      </c>
      <c r="E27" s="409" t="e">
        <f>VLOOKUP(A27,'Erection Compiled '!$B$2:$R$340,10,0)</f>
        <v>#N/A</v>
      </c>
      <c r="F27" s="409" t="e">
        <f>VLOOKUP(A27,Earthing!$C$7:$H$307,4,0)</f>
        <v>#N/A</v>
      </c>
    </row>
    <row r="28" spans="1:6" ht="14.5" hidden="1">
      <c r="A28" s="971" t="s">
        <v>1714</v>
      </c>
      <c r="B28" s="961" t="s">
        <v>146</v>
      </c>
      <c r="C28" s="409" t="e">
        <f>VLOOKUP(A28,Foundation!$B$8:$Q$294,10,0)</f>
        <v>#N/A</v>
      </c>
      <c r="D28" s="409" t="e">
        <f>VLOOKUP(A28,Foundation!$B$8:$Q$277,12,0)</f>
        <v>#N/A</v>
      </c>
      <c r="E28" s="409" t="e">
        <f>VLOOKUP(A28,'Erection Compiled '!$B$2:$R$340,10,0)</f>
        <v>#N/A</v>
      </c>
      <c r="F28" s="409" t="e">
        <f>VLOOKUP(A28,Earthing!$C$7:$H$307,4,0)</f>
        <v>#N/A</v>
      </c>
    </row>
    <row r="29" spans="1:6" ht="14.5" hidden="1">
      <c r="A29" s="971" t="s">
        <v>1715</v>
      </c>
      <c r="B29" s="961" t="s">
        <v>156</v>
      </c>
      <c r="C29" s="409" t="e">
        <f>VLOOKUP(A29,Foundation!$B$8:$Q$294,10,0)</f>
        <v>#N/A</v>
      </c>
      <c r="D29" s="409" t="e">
        <f>VLOOKUP(A29,Foundation!$B$8:$Q$277,12,0)</f>
        <v>#N/A</v>
      </c>
      <c r="E29" s="409" t="e">
        <f>VLOOKUP(A29,'Erection Compiled '!$B$2:$R$340,10,0)</f>
        <v>#N/A</v>
      </c>
      <c r="F29" s="409" t="e">
        <f>VLOOKUP(A29,Earthing!$C$7:$H$307,4,0)</f>
        <v>#N/A</v>
      </c>
    </row>
    <row r="30" spans="1:6" ht="14.5" hidden="1">
      <c r="A30" s="971" t="s">
        <v>1716</v>
      </c>
      <c r="B30" s="961" t="s">
        <v>211</v>
      </c>
      <c r="C30" s="409" t="e">
        <f>VLOOKUP(A30,Foundation!$B$8:$Q$294,10,0)</f>
        <v>#N/A</v>
      </c>
      <c r="D30" s="409" t="e">
        <f>VLOOKUP(A30,Foundation!$B$8:$Q$277,12,0)</f>
        <v>#N/A</v>
      </c>
      <c r="E30" s="409" t="e">
        <f>VLOOKUP(A30,'Erection Compiled '!$B$2:$R$340,10,0)</f>
        <v>#N/A</v>
      </c>
      <c r="F30" s="409" t="e">
        <f>VLOOKUP(A30,Earthing!$C$7:$H$307,4,0)</f>
        <v>#N/A</v>
      </c>
    </row>
    <row r="31" spans="1:6" ht="14.5" hidden="1">
      <c r="A31" s="971" t="s">
        <v>1717</v>
      </c>
      <c r="B31" s="961" t="s">
        <v>146</v>
      </c>
      <c r="C31" s="409" t="e">
        <f>VLOOKUP(A31,Foundation!$B$8:$Q$294,10,0)</f>
        <v>#N/A</v>
      </c>
      <c r="D31" s="409" t="e">
        <f>VLOOKUP(A31,Foundation!$B$8:$Q$277,12,0)</f>
        <v>#N/A</v>
      </c>
      <c r="E31" s="409" t="e">
        <f>VLOOKUP(A31,'Erection Compiled '!$B$2:$R$340,10,0)</f>
        <v>#N/A</v>
      </c>
      <c r="F31" s="409" t="e">
        <f>VLOOKUP(A31,Earthing!$C$7:$H$307,4,0)</f>
        <v>#N/A</v>
      </c>
    </row>
    <row r="32" spans="1:6" ht="14.5" hidden="1">
      <c r="A32" s="971" t="s">
        <v>1718</v>
      </c>
      <c r="B32" s="961" t="s">
        <v>149</v>
      </c>
      <c r="C32" s="409" t="e">
        <f>VLOOKUP(A32,Foundation!$B$8:$Q$294,10,0)</f>
        <v>#N/A</v>
      </c>
      <c r="D32" s="409" t="e">
        <f>VLOOKUP(A32,Foundation!$B$8:$Q$277,12,0)</f>
        <v>#N/A</v>
      </c>
      <c r="E32" s="409" t="e">
        <f>VLOOKUP(A32,'Erection Compiled '!$B$2:$R$340,10,0)</f>
        <v>#N/A</v>
      </c>
      <c r="F32" s="409" t="e">
        <f>VLOOKUP(A32,Earthing!$C$7:$H$307,4,0)</f>
        <v>#N/A</v>
      </c>
    </row>
    <row r="33" spans="1:6" ht="14.5" hidden="1">
      <c r="A33" s="971" t="s">
        <v>1719</v>
      </c>
      <c r="B33" s="961" t="s">
        <v>149</v>
      </c>
      <c r="C33" s="409" t="e">
        <f>VLOOKUP(A33,Foundation!$B$8:$Q$294,10,0)</f>
        <v>#N/A</v>
      </c>
      <c r="D33" s="409" t="e">
        <f>VLOOKUP(A33,Foundation!$B$8:$Q$277,12,0)</f>
        <v>#N/A</v>
      </c>
      <c r="E33" s="409" t="e">
        <f>VLOOKUP(A33,'Erection Compiled '!$B$2:$R$340,10,0)</f>
        <v>#N/A</v>
      </c>
      <c r="F33" s="409" t="e">
        <f>VLOOKUP(A33,Earthing!$C$7:$H$307,4,0)</f>
        <v>#N/A</v>
      </c>
    </row>
    <row r="34" spans="1:6" ht="14.5" hidden="1">
      <c r="A34" s="972" t="s">
        <v>82</v>
      </c>
      <c r="B34" s="962" t="s">
        <v>83</v>
      </c>
      <c r="C34" s="409">
        <f>VLOOKUP(A34,Foundation!$B$8:$Q$294,10,0)</f>
        <v>0</v>
      </c>
      <c r="D34" s="409">
        <f>VLOOKUP(A34,Foundation!$B$8:$Q$277,12,0)</f>
        <v>46059</v>
      </c>
      <c r="E34" s="409" t="e">
        <f>VLOOKUP(A34,'Erection Compiled '!$B$2:$R$340,10,0)</f>
        <v>#N/A</v>
      </c>
      <c r="F34" s="409" t="e">
        <f>VLOOKUP(A34,Earthing!$C$7:$H$307,4,0)</f>
        <v>#N/A</v>
      </c>
    </row>
    <row r="35" spans="1:6" ht="14.5" hidden="1">
      <c r="A35" s="972" t="s">
        <v>502</v>
      </c>
      <c r="B35" s="962" t="s">
        <v>146</v>
      </c>
      <c r="C35" s="409" t="e">
        <f>VLOOKUP(A35,Foundation!$B$8:$Q$294,10,0)</f>
        <v>#N/A</v>
      </c>
      <c r="D35" s="409" t="e">
        <f>VLOOKUP(A35,Foundation!$B$8:$Q$277,12,0)</f>
        <v>#N/A</v>
      </c>
      <c r="E35" s="409" t="e">
        <f>VLOOKUP(A35,'Erection Compiled '!$B$2:$R$340,10,0)</f>
        <v>#N/A</v>
      </c>
      <c r="F35" s="409" t="e">
        <f>VLOOKUP(A35,Earthing!$C$7:$H$307,4,0)</f>
        <v>#N/A</v>
      </c>
    </row>
    <row r="36" spans="1:6" ht="14.5" hidden="1">
      <c r="A36" s="972" t="s">
        <v>505</v>
      </c>
      <c r="B36" s="962" t="s">
        <v>146</v>
      </c>
      <c r="C36" s="409" t="e">
        <f>VLOOKUP(A36,Foundation!$B$8:$Q$294,10,0)</f>
        <v>#N/A</v>
      </c>
      <c r="D36" s="409" t="e">
        <f>VLOOKUP(A36,Foundation!$B$8:$Q$277,12,0)</f>
        <v>#N/A</v>
      </c>
      <c r="E36" s="409" t="e">
        <f>VLOOKUP(A36,'Erection Compiled '!$B$2:$R$340,10,0)</f>
        <v>#N/A</v>
      </c>
      <c r="F36" s="409" t="e">
        <f>VLOOKUP(A36,Earthing!$C$7:$H$307,4,0)</f>
        <v>#N/A</v>
      </c>
    </row>
    <row r="37" spans="1:6" ht="14.5" hidden="1">
      <c r="A37" s="972" t="s">
        <v>506</v>
      </c>
      <c r="B37" s="962" t="s">
        <v>146</v>
      </c>
      <c r="C37" s="409" t="e">
        <f>VLOOKUP(A37,Foundation!$B$8:$Q$294,10,0)</f>
        <v>#N/A</v>
      </c>
      <c r="D37" s="409" t="e">
        <f>VLOOKUP(A37,Foundation!$B$8:$Q$277,12,0)</f>
        <v>#N/A</v>
      </c>
      <c r="E37" s="409" t="e">
        <f>VLOOKUP(A37,'Erection Compiled '!$B$2:$R$340,10,0)</f>
        <v>#N/A</v>
      </c>
      <c r="F37" s="409" t="e">
        <f>VLOOKUP(A37,Earthing!$C$7:$H$307,4,0)</f>
        <v>#N/A</v>
      </c>
    </row>
    <row r="38" spans="1:6" ht="14.5" hidden="1">
      <c r="A38" s="972" t="s">
        <v>507</v>
      </c>
      <c r="B38" s="962" t="s">
        <v>146</v>
      </c>
      <c r="C38" s="409" t="e">
        <f>VLOOKUP(A38,Foundation!$B$8:$Q$294,10,0)</f>
        <v>#N/A</v>
      </c>
      <c r="D38" s="409" t="e">
        <f>VLOOKUP(A38,Foundation!$B$8:$Q$277,12,0)</f>
        <v>#N/A</v>
      </c>
      <c r="E38" s="409" t="e">
        <f>VLOOKUP(A38,'Erection Compiled '!$B$2:$R$340,10,0)</f>
        <v>#N/A</v>
      </c>
      <c r="F38" s="409" t="e">
        <f>VLOOKUP(A38,Earthing!$C$7:$H$307,4,0)</f>
        <v>#N/A</v>
      </c>
    </row>
    <row r="39" spans="1:6" ht="14.5" hidden="1">
      <c r="A39" s="972" t="s">
        <v>508</v>
      </c>
      <c r="B39" s="962" t="s">
        <v>146</v>
      </c>
      <c r="C39" s="409" t="e">
        <f>VLOOKUP(A39,Foundation!$B$8:$Q$294,10,0)</f>
        <v>#N/A</v>
      </c>
      <c r="D39" s="409" t="e">
        <f>VLOOKUP(A39,Foundation!$B$8:$Q$277,12,0)</f>
        <v>#N/A</v>
      </c>
      <c r="E39" s="409" t="e">
        <f>VLOOKUP(A39,'Erection Compiled '!$B$2:$R$340,10,0)</f>
        <v>#N/A</v>
      </c>
      <c r="F39" s="409" t="e">
        <f>VLOOKUP(A39,Earthing!$C$7:$H$307,4,0)</f>
        <v>#N/A</v>
      </c>
    </row>
    <row r="40" spans="1:6" ht="14.5" hidden="1">
      <c r="A40" s="972" t="s">
        <v>509</v>
      </c>
      <c r="B40" s="962" t="s">
        <v>146</v>
      </c>
      <c r="C40" s="409" t="e">
        <f>VLOOKUP(A40,Foundation!$B$8:$Q$294,10,0)</f>
        <v>#N/A</v>
      </c>
      <c r="D40" s="409" t="e">
        <f>VLOOKUP(A40,Foundation!$B$8:$Q$277,12,0)</f>
        <v>#N/A</v>
      </c>
      <c r="E40" s="409" t="e">
        <f>VLOOKUP(A40,'Erection Compiled '!$B$2:$R$340,10,0)</f>
        <v>#N/A</v>
      </c>
      <c r="F40" s="409" t="e">
        <f>VLOOKUP(A40,Earthing!$C$7:$H$307,4,0)</f>
        <v>#N/A</v>
      </c>
    </row>
    <row r="41" spans="1:6" ht="14.5" hidden="1">
      <c r="A41" s="972" t="s">
        <v>1168</v>
      </c>
      <c r="B41" s="962" t="s">
        <v>146</v>
      </c>
      <c r="C41" s="409" t="e">
        <f>VLOOKUP(A41,Foundation!$B$8:$Q$294,10,0)</f>
        <v>#N/A</v>
      </c>
      <c r="D41" s="409" t="e">
        <f>VLOOKUP(A41,Foundation!$B$8:$Q$277,12,0)</f>
        <v>#N/A</v>
      </c>
      <c r="E41" s="409" t="e">
        <f>VLOOKUP(A41,'Erection Compiled '!$B$2:$R$340,10,0)</f>
        <v>#N/A</v>
      </c>
      <c r="F41" s="409" t="e">
        <f>VLOOKUP(A41,Earthing!$C$7:$H$307,4,0)</f>
        <v>#N/A</v>
      </c>
    </row>
    <row r="42" spans="1:6" ht="14.5" hidden="1">
      <c r="A42" s="972" t="s">
        <v>1169</v>
      </c>
      <c r="B42" s="962" t="s">
        <v>149</v>
      </c>
      <c r="C42" s="409" t="e">
        <f>VLOOKUP(A42,Foundation!$B$8:$Q$294,10,0)</f>
        <v>#N/A</v>
      </c>
      <c r="D42" s="409" t="e">
        <f>VLOOKUP(A42,Foundation!$B$8:$Q$277,12,0)</f>
        <v>#N/A</v>
      </c>
      <c r="E42" s="409" t="e">
        <f>VLOOKUP(A42,'Erection Compiled '!$B$2:$R$340,10,0)</f>
        <v>#N/A</v>
      </c>
      <c r="F42" s="409" t="e">
        <f>VLOOKUP(A42,Earthing!$C$7:$H$307,4,0)</f>
        <v>#N/A</v>
      </c>
    </row>
    <row r="43" spans="1:6" ht="14.5" hidden="1">
      <c r="A43" s="972" t="s">
        <v>1170</v>
      </c>
      <c r="B43" s="962" t="s">
        <v>146</v>
      </c>
      <c r="C43" s="409" t="e">
        <f>VLOOKUP(A43,Foundation!$B$8:$Q$294,10,0)</f>
        <v>#N/A</v>
      </c>
      <c r="D43" s="409" t="e">
        <f>VLOOKUP(A43,Foundation!$B$8:$Q$277,12,0)</f>
        <v>#N/A</v>
      </c>
      <c r="E43" s="409" t="e">
        <f>VLOOKUP(A43,'Erection Compiled '!$B$2:$R$340,10,0)</f>
        <v>#N/A</v>
      </c>
      <c r="F43" s="409" t="e">
        <f>VLOOKUP(A43,Earthing!$C$7:$H$307,4,0)</f>
        <v>#N/A</v>
      </c>
    </row>
    <row r="44" spans="1:6" ht="14.5" hidden="1">
      <c r="A44" s="972" t="s">
        <v>1171</v>
      </c>
      <c r="B44" s="962" t="s">
        <v>149</v>
      </c>
      <c r="C44" s="409" t="e">
        <f>VLOOKUP(A44,Foundation!$B$8:$Q$294,10,0)</f>
        <v>#N/A</v>
      </c>
      <c r="D44" s="409" t="e">
        <f>VLOOKUP(A44,Foundation!$B$8:$Q$277,12,0)</f>
        <v>#N/A</v>
      </c>
      <c r="E44" s="409" t="e">
        <f>VLOOKUP(A44,'Erection Compiled '!$B$2:$R$340,10,0)</f>
        <v>#N/A</v>
      </c>
      <c r="F44" s="409" t="e">
        <f>VLOOKUP(A44,Earthing!$C$7:$H$307,4,0)</f>
        <v>#N/A</v>
      </c>
    </row>
    <row r="45" spans="1:6" ht="14.5" hidden="1">
      <c r="A45" s="972" t="s">
        <v>84</v>
      </c>
      <c r="B45" s="962" t="s">
        <v>83</v>
      </c>
      <c r="C45" s="409" t="e">
        <f>VLOOKUP(A45,Foundation!$B$8:$Q$294,10,0)</f>
        <v>#N/A</v>
      </c>
      <c r="D45" s="409" t="e">
        <f>VLOOKUP(A45,Foundation!$B$8:$Q$277,12,0)</f>
        <v>#N/A</v>
      </c>
      <c r="E45" s="409" t="e">
        <f>VLOOKUP(A45,'Erection Compiled '!$B$2:$R$340,10,0)</f>
        <v>#N/A</v>
      </c>
      <c r="F45" s="409" t="e">
        <f>VLOOKUP(A45,Earthing!$C$7:$H$307,4,0)</f>
        <v>#N/A</v>
      </c>
    </row>
    <row r="46" spans="1:6" ht="14.5" hidden="1">
      <c r="A46" s="972" t="s">
        <v>1172</v>
      </c>
      <c r="B46" s="962" t="s">
        <v>146</v>
      </c>
      <c r="C46" s="409" t="e">
        <f>VLOOKUP(A46,Foundation!$B$8:$Q$294,10,0)</f>
        <v>#N/A</v>
      </c>
      <c r="D46" s="409" t="e">
        <f>VLOOKUP(A46,Foundation!$B$8:$Q$277,12,0)</f>
        <v>#N/A</v>
      </c>
      <c r="E46" s="409" t="e">
        <f>VLOOKUP(A46,'Erection Compiled '!$B$2:$R$340,10,0)</f>
        <v>#N/A</v>
      </c>
      <c r="F46" s="409" t="e">
        <f>VLOOKUP(A46,Earthing!$C$7:$H$307,4,0)</f>
        <v>#N/A</v>
      </c>
    </row>
    <row r="47" spans="1:6" ht="14.5" hidden="1">
      <c r="A47" s="972" t="s">
        <v>1173</v>
      </c>
      <c r="B47" s="962" t="s">
        <v>146</v>
      </c>
      <c r="C47" s="409" t="e">
        <f>VLOOKUP(A47,Foundation!$B$8:$Q$294,10,0)</f>
        <v>#N/A</v>
      </c>
      <c r="D47" s="409" t="e">
        <f>VLOOKUP(A47,Foundation!$B$8:$Q$277,12,0)</f>
        <v>#N/A</v>
      </c>
      <c r="E47" s="409" t="e">
        <f>VLOOKUP(A47,'Erection Compiled '!$B$2:$R$340,10,0)</f>
        <v>#N/A</v>
      </c>
      <c r="F47" s="409" t="e">
        <f>VLOOKUP(A47,Earthing!$C$7:$H$307,4,0)</f>
        <v>#N/A</v>
      </c>
    </row>
    <row r="48" spans="1:6" ht="14.5" hidden="1">
      <c r="A48" s="972" t="s">
        <v>1174</v>
      </c>
      <c r="B48" s="962" t="s">
        <v>146</v>
      </c>
      <c r="C48" s="409" t="e">
        <f>VLOOKUP(A48,Foundation!$B$8:$Q$294,10,0)</f>
        <v>#N/A</v>
      </c>
      <c r="D48" s="409" t="e">
        <f>VLOOKUP(A48,Foundation!$B$8:$Q$277,12,0)</f>
        <v>#N/A</v>
      </c>
      <c r="E48" s="409" t="e">
        <f>VLOOKUP(A48,'Erection Compiled '!$B$2:$R$340,10,0)</f>
        <v>#N/A</v>
      </c>
      <c r="F48" s="409" t="e">
        <f>VLOOKUP(A48,Earthing!$C$7:$H$307,4,0)</f>
        <v>#N/A</v>
      </c>
    </row>
    <row r="49" spans="1:6" ht="14.5" hidden="1">
      <c r="A49" s="972" t="s">
        <v>1175</v>
      </c>
      <c r="B49" s="962" t="s">
        <v>149</v>
      </c>
      <c r="C49" s="409" t="e">
        <f>VLOOKUP(A49,Foundation!$B$8:$Q$294,10,0)</f>
        <v>#N/A</v>
      </c>
      <c r="D49" s="409" t="e">
        <f>VLOOKUP(A49,Foundation!$B$8:$Q$277,12,0)</f>
        <v>#N/A</v>
      </c>
      <c r="E49" s="409" t="e">
        <f>VLOOKUP(A49,'Erection Compiled '!$B$2:$R$340,10,0)</f>
        <v>#N/A</v>
      </c>
      <c r="F49" s="409" t="e">
        <f>VLOOKUP(A49,Earthing!$C$7:$H$307,4,0)</f>
        <v>#N/A</v>
      </c>
    </row>
    <row r="50" spans="1:6" ht="14.5" hidden="1">
      <c r="A50" s="972" t="s">
        <v>85</v>
      </c>
      <c r="B50" s="962" t="s">
        <v>83</v>
      </c>
      <c r="C50" s="409" t="e">
        <f>VLOOKUP(A50,Foundation!$B$8:$Q$294,10,0)</f>
        <v>#N/A</v>
      </c>
      <c r="D50" s="409" t="e">
        <f>VLOOKUP(A50,Foundation!$B$8:$Q$277,12,0)</f>
        <v>#N/A</v>
      </c>
      <c r="E50" s="409" t="e">
        <f>VLOOKUP(A50,'Erection Compiled '!$B$2:$R$340,10,0)</f>
        <v>#N/A</v>
      </c>
      <c r="F50" s="409" t="e">
        <f>VLOOKUP(A50,Earthing!$C$7:$H$307,4,0)</f>
        <v>#N/A</v>
      </c>
    </row>
    <row r="51" spans="1:6" ht="14.5" hidden="1">
      <c r="A51" s="972" t="s">
        <v>1176</v>
      </c>
      <c r="B51" s="962" t="s">
        <v>149</v>
      </c>
      <c r="C51" s="409" t="e">
        <f>VLOOKUP(A51,Foundation!$B$8:$Q$294,10,0)</f>
        <v>#N/A</v>
      </c>
      <c r="D51" s="409" t="e">
        <f>VLOOKUP(A51,Foundation!$B$8:$Q$277,12,0)</f>
        <v>#N/A</v>
      </c>
      <c r="E51" s="409" t="e">
        <f>VLOOKUP(A51,'Erection Compiled '!$B$2:$R$340,10,0)</f>
        <v>#N/A</v>
      </c>
      <c r="F51" s="409" t="e">
        <f>VLOOKUP(A51,Earthing!$C$7:$H$307,4,0)</f>
        <v>#N/A</v>
      </c>
    </row>
    <row r="52" spans="1:6" ht="14.5" hidden="1">
      <c r="A52" s="972" t="s">
        <v>1177</v>
      </c>
      <c r="B52" s="962" t="s">
        <v>205</v>
      </c>
      <c r="C52" s="409" t="e">
        <f>VLOOKUP(A52,Foundation!$B$8:$Q$294,10,0)</f>
        <v>#N/A</v>
      </c>
      <c r="D52" s="409" t="e">
        <f>VLOOKUP(A52,Foundation!$B$8:$Q$277,12,0)</f>
        <v>#N/A</v>
      </c>
      <c r="E52" s="409" t="e">
        <f>VLOOKUP(A52,'Erection Compiled '!$B$2:$R$340,10,0)</f>
        <v>#N/A</v>
      </c>
      <c r="F52" s="409" t="e">
        <f>VLOOKUP(A52,Earthing!$C$7:$H$307,4,0)</f>
        <v>#N/A</v>
      </c>
    </row>
    <row r="53" spans="1:6" ht="14.5" hidden="1">
      <c r="A53" s="972" t="s">
        <v>1178</v>
      </c>
      <c r="B53" s="962" t="s">
        <v>146</v>
      </c>
      <c r="C53" s="409" t="e">
        <f>VLOOKUP(A53,Foundation!$B$8:$Q$294,10,0)</f>
        <v>#N/A</v>
      </c>
      <c r="D53" s="409" t="e">
        <f>VLOOKUP(A53,Foundation!$B$8:$Q$277,12,0)</f>
        <v>#N/A</v>
      </c>
      <c r="E53" s="409" t="e">
        <f>VLOOKUP(A53,'Erection Compiled '!$B$2:$R$340,10,0)</f>
        <v>#N/A</v>
      </c>
      <c r="F53" s="409" t="e">
        <f>VLOOKUP(A53,Earthing!$C$7:$H$307,4,0)</f>
        <v>#N/A</v>
      </c>
    </row>
    <row r="54" spans="1:6" ht="14.5" hidden="1">
      <c r="A54" s="972" t="s">
        <v>1179</v>
      </c>
      <c r="B54" s="962" t="s">
        <v>149</v>
      </c>
      <c r="C54" s="409" t="e">
        <f>VLOOKUP(A54,Foundation!$B$8:$Q$294,10,0)</f>
        <v>#N/A</v>
      </c>
      <c r="D54" s="409" t="e">
        <f>VLOOKUP(A54,Foundation!$B$8:$Q$277,12,0)</f>
        <v>#N/A</v>
      </c>
      <c r="E54" s="409" t="e">
        <f>VLOOKUP(A54,'Erection Compiled '!$B$2:$R$340,10,0)</f>
        <v>#N/A</v>
      </c>
      <c r="F54" s="409" t="e">
        <f>VLOOKUP(A54,Earthing!$C$7:$H$307,4,0)</f>
        <v>#N/A</v>
      </c>
    </row>
    <row r="55" spans="1:6" ht="14.5" hidden="1">
      <c r="A55" s="972" t="s">
        <v>1180</v>
      </c>
      <c r="B55" s="962" t="s">
        <v>96</v>
      </c>
      <c r="C55" s="409" t="e">
        <f>VLOOKUP(A55,Foundation!$B$8:$Q$294,10,0)</f>
        <v>#N/A</v>
      </c>
      <c r="D55" s="409" t="e">
        <f>VLOOKUP(A55,Foundation!$B$8:$Q$277,12,0)</f>
        <v>#N/A</v>
      </c>
      <c r="E55" s="409" t="e">
        <f>VLOOKUP(A55,'Erection Compiled '!$B$2:$R$340,10,0)</f>
        <v>#N/A</v>
      </c>
      <c r="F55" s="409" t="e">
        <f>VLOOKUP(A55,Earthing!$C$7:$H$307,4,0)</f>
        <v>#N/A</v>
      </c>
    </row>
    <row r="56" spans="1:6" ht="14.5" hidden="1">
      <c r="A56" s="972" t="s">
        <v>86</v>
      </c>
      <c r="B56" s="962" t="s">
        <v>101</v>
      </c>
      <c r="C56" s="409" t="e">
        <f>VLOOKUP(A56,Foundation!$B$8:$Q$294,10,0)</f>
        <v>#N/A</v>
      </c>
      <c r="D56" s="409" t="e">
        <f>VLOOKUP(A56,Foundation!$B$8:$Q$277,12,0)</f>
        <v>#N/A</v>
      </c>
      <c r="E56" s="409" t="e">
        <f>VLOOKUP(A56,'Erection Compiled '!$B$2:$R$340,10,0)</f>
        <v>#N/A</v>
      </c>
      <c r="F56" s="409" t="e">
        <f>VLOOKUP(A56,Earthing!$C$7:$H$307,4,0)</f>
        <v>#N/A</v>
      </c>
    </row>
    <row r="57" spans="1:6" ht="14.5" hidden="1">
      <c r="A57" s="972" t="s">
        <v>1181</v>
      </c>
      <c r="B57" s="962" t="s">
        <v>149</v>
      </c>
      <c r="C57" s="409" t="e">
        <f>VLOOKUP(A57,Foundation!$B$8:$Q$294,10,0)</f>
        <v>#N/A</v>
      </c>
      <c r="D57" s="409" t="e">
        <f>VLOOKUP(A57,Foundation!$B$8:$Q$277,12,0)</f>
        <v>#N/A</v>
      </c>
      <c r="E57" s="409" t="e">
        <f>VLOOKUP(A57,'Erection Compiled '!$B$2:$R$340,10,0)</f>
        <v>#N/A</v>
      </c>
      <c r="F57" s="409" t="e">
        <f>VLOOKUP(A57,Earthing!$C$7:$H$307,4,0)</f>
        <v>#N/A</v>
      </c>
    </row>
    <row r="58" spans="1:6" ht="14.5" hidden="1">
      <c r="A58" s="972" t="s">
        <v>1182</v>
      </c>
      <c r="B58" s="962" t="s">
        <v>146</v>
      </c>
      <c r="C58" s="409" t="e">
        <f>VLOOKUP(A58,Foundation!$B$8:$Q$294,10,0)</f>
        <v>#N/A</v>
      </c>
      <c r="D58" s="409" t="e">
        <f>VLOOKUP(A58,Foundation!$B$8:$Q$277,12,0)</f>
        <v>#N/A</v>
      </c>
      <c r="E58" s="409" t="e">
        <f>VLOOKUP(A58,'Erection Compiled '!$B$2:$R$340,10,0)</f>
        <v>#N/A</v>
      </c>
      <c r="F58" s="409" t="e">
        <f>VLOOKUP(A58,Earthing!$C$7:$H$307,4,0)</f>
        <v>#N/A</v>
      </c>
    </row>
    <row r="59" spans="1:6" ht="14.5" hidden="1">
      <c r="A59" s="972" t="s">
        <v>1183</v>
      </c>
      <c r="B59" s="962" t="s">
        <v>149</v>
      </c>
      <c r="C59" s="409" t="e">
        <f>VLOOKUP(A59,Foundation!$B$8:$Q$294,10,0)</f>
        <v>#N/A</v>
      </c>
      <c r="D59" s="409" t="e">
        <f>VLOOKUP(A59,Foundation!$B$8:$Q$277,12,0)</f>
        <v>#N/A</v>
      </c>
      <c r="E59" s="409" t="e">
        <f>VLOOKUP(A59,'Erection Compiled '!$B$2:$R$340,10,0)</f>
        <v>#N/A</v>
      </c>
      <c r="F59" s="409" t="e">
        <f>VLOOKUP(A59,Earthing!$C$7:$H$307,4,0)</f>
        <v>#N/A</v>
      </c>
    </row>
    <row r="60" spans="1:6" ht="14.5" hidden="1">
      <c r="A60" s="972" t="s">
        <v>1184</v>
      </c>
      <c r="B60" s="962" t="s">
        <v>205</v>
      </c>
      <c r="C60" s="409" t="e">
        <f>VLOOKUP(A60,Foundation!$B$8:$Q$294,10,0)</f>
        <v>#N/A</v>
      </c>
      <c r="D60" s="409" t="e">
        <f>VLOOKUP(A60,Foundation!$B$8:$Q$277,12,0)</f>
        <v>#N/A</v>
      </c>
      <c r="E60" s="409" t="e">
        <f>VLOOKUP(A60,'Erection Compiled '!$B$2:$R$340,10,0)</f>
        <v>#N/A</v>
      </c>
      <c r="F60" s="409" t="e">
        <f>VLOOKUP(A60,Earthing!$C$7:$H$307,4,0)</f>
        <v>#N/A</v>
      </c>
    </row>
    <row r="61" spans="1:6" ht="14.5" hidden="1">
      <c r="A61" s="972" t="s">
        <v>1185</v>
      </c>
      <c r="B61" s="962" t="s">
        <v>146</v>
      </c>
      <c r="C61" s="409" t="e">
        <f>VLOOKUP(A61,Foundation!$B$8:$Q$294,10,0)</f>
        <v>#N/A</v>
      </c>
      <c r="D61" s="409" t="e">
        <f>VLOOKUP(A61,Foundation!$B$8:$Q$277,12,0)</f>
        <v>#N/A</v>
      </c>
      <c r="E61" s="409" t="e">
        <f>VLOOKUP(A61,'Erection Compiled '!$B$2:$R$340,10,0)</f>
        <v>#N/A</v>
      </c>
      <c r="F61" s="409" t="e">
        <f>VLOOKUP(A61,Earthing!$C$7:$H$307,4,0)</f>
        <v>#N/A</v>
      </c>
    </row>
    <row r="62" spans="1:6" ht="14.5" hidden="1">
      <c r="A62" s="972" t="s">
        <v>1186</v>
      </c>
      <c r="B62" s="962" t="s">
        <v>146</v>
      </c>
      <c r="C62" s="409" t="e">
        <f>VLOOKUP(A62,Foundation!$B$8:$Q$294,10,0)</f>
        <v>#N/A</v>
      </c>
      <c r="D62" s="409" t="e">
        <f>VLOOKUP(A62,Foundation!$B$8:$Q$277,12,0)</f>
        <v>#N/A</v>
      </c>
      <c r="E62" s="409" t="e">
        <f>VLOOKUP(A62,'Erection Compiled '!$B$2:$R$340,10,0)</f>
        <v>#N/A</v>
      </c>
      <c r="F62" s="409" t="e">
        <f>VLOOKUP(A62,Earthing!$C$7:$H$307,4,0)</f>
        <v>#N/A</v>
      </c>
    </row>
    <row r="63" spans="1:6" ht="14.5" hidden="1">
      <c r="A63" s="972" t="s">
        <v>1187</v>
      </c>
      <c r="B63" s="962" t="s">
        <v>146</v>
      </c>
      <c r="C63" s="409" t="e">
        <f>VLOOKUP(A63,Foundation!$B$8:$Q$294,10,0)</f>
        <v>#N/A</v>
      </c>
      <c r="D63" s="409" t="e">
        <f>VLOOKUP(A63,Foundation!$B$8:$Q$277,12,0)</f>
        <v>#N/A</v>
      </c>
      <c r="E63" s="409" t="e">
        <f>VLOOKUP(A63,'Erection Compiled '!$B$2:$R$340,10,0)</f>
        <v>#N/A</v>
      </c>
      <c r="F63" s="409" t="e">
        <f>VLOOKUP(A63,Earthing!$C$7:$H$307,4,0)</f>
        <v>#N/A</v>
      </c>
    </row>
    <row r="64" spans="1:6" ht="14.5" hidden="1">
      <c r="A64" s="972" t="s">
        <v>1188</v>
      </c>
      <c r="B64" s="962" t="s">
        <v>146</v>
      </c>
      <c r="C64" s="409" t="e">
        <f>VLOOKUP(A64,Foundation!$B$8:$Q$294,10,0)</f>
        <v>#N/A</v>
      </c>
      <c r="D64" s="409" t="e">
        <f>VLOOKUP(A64,Foundation!$B$8:$Q$277,12,0)</f>
        <v>#N/A</v>
      </c>
      <c r="E64" s="409" t="e">
        <f>VLOOKUP(A64,'Erection Compiled '!$B$2:$R$340,10,0)</f>
        <v>#N/A</v>
      </c>
      <c r="F64" s="409" t="e">
        <f>VLOOKUP(A64,Earthing!$C$7:$H$307,4,0)</f>
        <v>#N/A</v>
      </c>
    </row>
    <row r="65" spans="1:6" ht="14.5" hidden="1">
      <c r="A65" s="972" t="s">
        <v>1189</v>
      </c>
      <c r="B65" s="962" t="s">
        <v>83</v>
      </c>
      <c r="C65" s="409" t="e">
        <f>VLOOKUP(A65,Foundation!$B$8:$Q$294,10,0)</f>
        <v>#N/A</v>
      </c>
      <c r="D65" s="409" t="e">
        <f>VLOOKUP(A65,Foundation!$B$8:$Q$277,12,0)</f>
        <v>#N/A</v>
      </c>
      <c r="E65" s="409" t="e">
        <f>VLOOKUP(A65,'Erection Compiled '!$B$2:$R$340,10,0)</f>
        <v>#N/A</v>
      </c>
      <c r="F65" s="409" t="e">
        <f>VLOOKUP(A65,Earthing!$C$7:$H$307,4,0)</f>
        <v>#N/A</v>
      </c>
    </row>
    <row r="66" spans="1:6" ht="14.5" hidden="1">
      <c r="A66" s="972" t="s">
        <v>1190</v>
      </c>
      <c r="B66" s="962" t="s">
        <v>146</v>
      </c>
      <c r="C66" s="409" t="e">
        <f>VLOOKUP(A66,Foundation!$B$8:$Q$294,10,0)</f>
        <v>#N/A</v>
      </c>
      <c r="D66" s="409" t="e">
        <f>VLOOKUP(A66,Foundation!$B$8:$Q$277,12,0)</f>
        <v>#N/A</v>
      </c>
      <c r="E66" s="409" t="e">
        <f>VLOOKUP(A66,'Erection Compiled '!$B$2:$R$340,10,0)</f>
        <v>#N/A</v>
      </c>
      <c r="F66" s="409" t="e">
        <f>VLOOKUP(A66,Earthing!$C$7:$H$307,4,0)</f>
        <v>#N/A</v>
      </c>
    </row>
    <row r="67" spans="1:6" ht="14.5" hidden="1">
      <c r="A67" s="972" t="s">
        <v>1191</v>
      </c>
      <c r="B67" s="962" t="s">
        <v>149</v>
      </c>
      <c r="C67" s="409" t="e">
        <f>VLOOKUP(A67,Foundation!$B$8:$Q$294,10,0)</f>
        <v>#N/A</v>
      </c>
      <c r="D67" s="409" t="e">
        <f>VLOOKUP(A67,Foundation!$B$8:$Q$277,12,0)</f>
        <v>#N/A</v>
      </c>
      <c r="E67" s="409" t="e">
        <f>VLOOKUP(A67,'Erection Compiled '!$B$2:$R$340,10,0)</f>
        <v>#N/A</v>
      </c>
      <c r="F67" s="409" t="e">
        <f>VLOOKUP(A67,Earthing!$C$7:$H$307,4,0)</f>
        <v>#N/A</v>
      </c>
    </row>
    <row r="68" spans="1:6" ht="14.5" hidden="1">
      <c r="A68" s="972" t="s">
        <v>1192</v>
      </c>
      <c r="B68" s="962" t="s">
        <v>149</v>
      </c>
      <c r="C68" s="409" t="e">
        <f>VLOOKUP(A68,Foundation!$B$8:$Q$294,10,0)</f>
        <v>#N/A</v>
      </c>
      <c r="D68" s="409" t="e">
        <f>VLOOKUP(A68,Foundation!$B$8:$Q$277,12,0)</f>
        <v>#N/A</v>
      </c>
      <c r="E68" s="409" t="e">
        <f>VLOOKUP(A68,'Erection Compiled '!$B$2:$R$340,10,0)</f>
        <v>#N/A</v>
      </c>
      <c r="F68" s="409" t="e">
        <f>VLOOKUP(A68,Earthing!$C$7:$H$307,4,0)</f>
        <v>#N/A</v>
      </c>
    </row>
    <row r="69" spans="1:6" ht="14.5" hidden="1">
      <c r="A69" s="972" t="s">
        <v>1193</v>
      </c>
      <c r="B69" s="962" t="s">
        <v>149</v>
      </c>
      <c r="C69" s="409" t="e">
        <f>VLOOKUP(A69,Foundation!$B$8:$Q$294,10,0)</f>
        <v>#N/A</v>
      </c>
      <c r="D69" s="409" t="e">
        <f>VLOOKUP(A69,Foundation!$B$8:$Q$277,12,0)</f>
        <v>#N/A</v>
      </c>
      <c r="E69" s="409" t="e">
        <f>VLOOKUP(A69,'Erection Compiled '!$B$2:$R$340,10,0)</f>
        <v>#N/A</v>
      </c>
      <c r="F69" s="409" t="e">
        <f>VLOOKUP(A69,Earthing!$C$7:$H$307,4,0)</f>
        <v>#N/A</v>
      </c>
    </row>
    <row r="70" spans="1:6" ht="14.5" hidden="1">
      <c r="A70" s="972" t="s">
        <v>1194</v>
      </c>
      <c r="B70" s="962" t="s">
        <v>146</v>
      </c>
      <c r="C70" s="409" t="e">
        <f>VLOOKUP(A70,Foundation!$B$8:$Q$294,10,0)</f>
        <v>#N/A</v>
      </c>
      <c r="D70" s="409" t="e">
        <f>VLOOKUP(A70,Foundation!$B$8:$Q$277,12,0)</f>
        <v>#N/A</v>
      </c>
      <c r="E70" s="409" t="e">
        <f>VLOOKUP(A70,'Erection Compiled '!$B$2:$R$340,10,0)</f>
        <v>#N/A</v>
      </c>
      <c r="F70" s="409" t="e">
        <f>VLOOKUP(A70,Earthing!$C$7:$H$307,4,0)</f>
        <v>#N/A</v>
      </c>
    </row>
    <row r="71" spans="1:6" ht="14.5" hidden="1">
      <c r="A71" s="972" t="s">
        <v>1195</v>
      </c>
      <c r="B71" s="962" t="s">
        <v>205</v>
      </c>
      <c r="C71" s="409" t="e">
        <f>VLOOKUP(A71,Foundation!$B$8:$Q$294,10,0)</f>
        <v>#N/A</v>
      </c>
      <c r="D71" s="409" t="e">
        <f>VLOOKUP(A71,Foundation!$B$8:$Q$277,12,0)</f>
        <v>#N/A</v>
      </c>
      <c r="E71" s="409" t="e">
        <f>VLOOKUP(A71,'Erection Compiled '!$B$2:$R$340,10,0)</f>
        <v>#N/A</v>
      </c>
      <c r="F71" s="409" t="e">
        <f>VLOOKUP(A71,Earthing!$C$7:$H$307,4,0)</f>
        <v>#N/A</v>
      </c>
    </row>
    <row r="72" spans="1:6" ht="14.5" hidden="1">
      <c r="A72" s="972" t="s">
        <v>1660</v>
      </c>
      <c r="B72" s="962" t="s">
        <v>83</v>
      </c>
      <c r="C72" s="409" t="e">
        <f>VLOOKUP(A72,Foundation!$B$8:$Q$294,10,0)</f>
        <v>#N/A</v>
      </c>
      <c r="D72" s="409" t="e">
        <f>VLOOKUP(A72,Foundation!$B$8:$Q$277,12,0)</f>
        <v>#N/A</v>
      </c>
      <c r="E72" s="409" t="e">
        <f>VLOOKUP(A72,'Erection Compiled '!$B$2:$R$340,10,0)</f>
        <v>#N/A</v>
      </c>
      <c r="F72" s="409" t="e">
        <f>VLOOKUP(A72,Earthing!$C$7:$H$307,4,0)</f>
        <v>#N/A</v>
      </c>
    </row>
    <row r="73" spans="1:6" ht="14.5" hidden="1">
      <c r="A73" s="972" t="s">
        <v>1196</v>
      </c>
      <c r="B73" s="962" t="s">
        <v>149</v>
      </c>
      <c r="C73" s="409" t="e">
        <f>VLOOKUP(A73,Foundation!$B$8:$Q$294,10,0)</f>
        <v>#N/A</v>
      </c>
      <c r="D73" s="409" t="e">
        <f>VLOOKUP(A73,Foundation!$B$8:$Q$277,12,0)</f>
        <v>#N/A</v>
      </c>
      <c r="E73" s="409" t="e">
        <f>VLOOKUP(A73,'Erection Compiled '!$B$2:$R$340,10,0)</f>
        <v>#N/A</v>
      </c>
      <c r="F73" s="409" t="e">
        <f>VLOOKUP(A73,Earthing!$C$7:$H$307,4,0)</f>
        <v>#N/A</v>
      </c>
    </row>
    <row r="74" spans="1:6" ht="14.5" hidden="1">
      <c r="A74" s="972" t="s">
        <v>1197</v>
      </c>
      <c r="B74" s="962" t="s">
        <v>146</v>
      </c>
      <c r="C74" s="409" t="e">
        <f>VLOOKUP(A74,Foundation!$B$8:$Q$294,10,0)</f>
        <v>#N/A</v>
      </c>
      <c r="D74" s="409" t="e">
        <f>VLOOKUP(A74,Foundation!$B$8:$Q$277,12,0)</f>
        <v>#N/A</v>
      </c>
      <c r="E74" s="409" t="e">
        <f>VLOOKUP(A74,'Erection Compiled '!$B$2:$R$340,10,0)</f>
        <v>#N/A</v>
      </c>
      <c r="F74" s="409" t="e">
        <f>VLOOKUP(A74,Earthing!$C$7:$H$307,4,0)</f>
        <v>#N/A</v>
      </c>
    </row>
    <row r="75" spans="1:6" ht="14.5" hidden="1">
      <c r="A75" s="972" t="s">
        <v>1198</v>
      </c>
      <c r="B75" s="962" t="s">
        <v>146</v>
      </c>
      <c r="C75" s="409" t="e">
        <f>VLOOKUP(A75,Foundation!$B$8:$Q$294,10,0)</f>
        <v>#N/A</v>
      </c>
      <c r="D75" s="409" t="e">
        <f>VLOOKUP(A75,Foundation!$B$8:$Q$277,12,0)</f>
        <v>#N/A</v>
      </c>
      <c r="E75" s="409" t="e">
        <f>VLOOKUP(A75,'Erection Compiled '!$B$2:$R$340,10,0)</f>
        <v>#N/A</v>
      </c>
      <c r="F75" s="409" t="e">
        <f>VLOOKUP(A75,Earthing!$C$7:$H$307,4,0)</f>
        <v>#N/A</v>
      </c>
    </row>
    <row r="76" spans="1:6" ht="14.5" hidden="1">
      <c r="A76" s="972" t="s">
        <v>1199</v>
      </c>
      <c r="B76" s="962" t="s">
        <v>146</v>
      </c>
      <c r="C76" s="409" t="e">
        <f>VLOOKUP(A76,Foundation!$B$8:$Q$294,10,0)</f>
        <v>#N/A</v>
      </c>
      <c r="D76" s="409" t="e">
        <f>VLOOKUP(A76,Foundation!$B$8:$Q$277,12,0)</f>
        <v>#N/A</v>
      </c>
      <c r="E76" s="409" t="e">
        <f>VLOOKUP(A76,'Erection Compiled '!$B$2:$R$340,10,0)</f>
        <v>#N/A</v>
      </c>
      <c r="F76" s="409" t="e">
        <f>VLOOKUP(A76,Earthing!$C$7:$H$307,4,0)</f>
        <v>#N/A</v>
      </c>
    </row>
    <row r="77" spans="1:6" ht="14.5" hidden="1">
      <c r="A77" s="972" t="s">
        <v>1200</v>
      </c>
      <c r="B77" s="962" t="s">
        <v>146</v>
      </c>
      <c r="C77" s="409" t="e">
        <f>VLOOKUP(A77,Foundation!$B$8:$Q$294,10,0)</f>
        <v>#N/A</v>
      </c>
      <c r="D77" s="409" t="e">
        <f>VLOOKUP(A77,Foundation!$B$8:$Q$277,12,0)</f>
        <v>#N/A</v>
      </c>
      <c r="E77" s="409" t="e">
        <f>VLOOKUP(A77,'Erection Compiled '!$B$2:$R$340,10,0)</f>
        <v>#N/A</v>
      </c>
      <c r="F77" s="409" t="e">
        <f>VLOOKUP(A77,Earthing!$C$7:$H$307,4,0)</f>
        <v>#N/A</v>
      </c>
    </row>
    <row r="78" spans="1:6" ht="14.5" hidden="1">
      <c r="A78" s="972" t="s">
        <v>1201</v>
      </c>
      <c r="B78" s="962" t="s">
        <v>146</v>
      </c>
      <c r="C78" s="409" t="e">
        <f>VLOOKUP(A78,Foundation!$B$8:$Q$294,10,0)</f>
        <v>#N/A</v>
      </c>
      <c r="D78" s="409" t="e">
        <f>VLOOKUP(A78,Foundation!$B$8:$Q$277,12,0)</f>
        <v>#N/A</v>
      </c>
      <c r="E78" s="409" t="e">
        <f>VLOOKUP(A78,'Erection Compiled '!$B$2:$R$340,10,0)</f>
        <v>#N/A</v>
      </c>
      <c r="F78" s="409" t="e">
        <f>VLOOKUP(A78,Earthing!$C$7:$H$307,4,0)</f>
        <v>#N/A</v>
      </c>
    </row>
    <row r="79" spans="1:6" ht="14.5" hidden="1">
      <c r="A79" s="972" t="s">
        <v>88</v>
      </c>
      <c r="B79" s="962" t="s">
        <v>83</v>
      </c>
      <c r="C79" s="409" t="e">
        <f>VLOOKUP(A79,Foundation!$B$8:$Q$294,10,0)</f>
        <v>#N/A</v>
      </c>
      <c r="D79" s="409" t="e">
        <f>VLOOKUP(A79,Foundation!$B$8:$Q$277,12,0)</f>
        <v>#N/A</v>
      </c>
      <c r="E79" s="409" t="e">
        <f>VLOOKUP(A79,'Erection Compiled '!$B$2:$R$340,10,0)</f>
        <v>#N/A</v>
      </c>
      <c r="F79" s="409" t="e">
        <f>VLOOKUP(A79,Earthing!$C$7:$H$307,4,0)</f>
        <v>#N/A</v>
      </c>
    </row>
    <row r="80" spans="1:6" ht="14.5" hidden="1">
      <c r="A80" s="972" t="s">
        <v>1202</v>
      </c>
      <c r="B80" s="962" t="s">
        <v>146</v>
      </c>
      <c r="C80" s="409" t="e">
        <f>VLOOKUP(A80,Foundation!$B$8:$Q$294,10,0)</f>
        <v>#N/A</v>
      </c>
      <c r="D80" s="409" t="e">
        <f>VLOOKUP(A80,Foundation!$B$8:$Q$277,12,0)</f>
        <v>#N/A</v>
      </c>
      <c r="E80" s="409" t="e">
        <f>VLOOKUP(A80,'Erection Compiled '!$B$2:$R$340,10,0)</f>
        <v>#N/A</v>
      </c>
      <c r="F80" s="409" t="e">
        <f>VLOOKUP(A80,Earthing!$C$7:$H$307,4,0)</f>
        <v>#N/A</v>
      </c>
    </row>
    <row r="81" spans="1:6" ht="14.5" hidden="1">
      <c r="A81" s="972" t="s">
        <v>1203</v>
      </c>
      <c r="B81" s="962" t="s">
        <v>149</v>
      </c>
      <c r="C81" s="409" t="e">
        <f>VLOOKUP(A81,Foundation!$B$8:$Q$294,10,0)</f>
        <v>#N/A</v>
      </c>
      <c r="D81" s="409" t="e">
        <f>VLOOKUP(A81,Foundation!$B$8:$Q$277,12,0)</f>
        <v>#N/A</v>
      </c>
      <c r="E81" s="409" t="e">
        <f>VLOOKUP(A81,'Erection Compiled '!$B$2:$R$340,10,0)</f>
        <v>#N/A</v>
      </c>
      <c r="F81" s="409" t="e">
        <f>VLOOKUP(A81,Earthing!$C$7:$H$307,4,0)</f>
        <v>#N/A</v>
      </c>
    </row>
    <row r="82" spans="1:6" ht="14.5" hidden="1">
      <c r="A82" s="972" t="s">
        <v>90</v>
      </c>
      <c r="B82" s="962" t="s">
        <v>79</v>
      </c>
      <c r="C82" s="409" t="e">
        <f>VLOOKUP(A82,Foundation!$B$8:$Q$294,10,0)</f>
        <v>#N/A</v>
      </c>
      <c r="D82" s="409" t="e">
        <f>VLOOKUP(A82,Foundation!$B$8:$Q$277,12,0)</f>
        <v>#N/A</v>
      </c>
      <c r="E82" s="409" t="e">
        <f>VLOOKUP(A82,'Erection Compiled '!$B$2:$R$340,10,0)</f>
        <v>#N/A</v>
      </c>
      <c r="F82" s="409" t="e">
        <f>VLOOKUP(A82,Earthing!$C$7:$H$307,4,0)</f>
        <v>#N/A</v>
      </c>
    </row>
    <row r="83" spans="1:6" ht="14.5" hidden="1">
      <c r="A83" s="972" t="s">
        <v>1204</v>
      </c>
      <c r="B83" s="962" t="s">
        <v>211</v>
      </c>
      <c r="C83" s="409" t="e">
        <f>VLOOKUP(A83,Foundation!$B$8:$Q$294,10,0)</f>
        <v>#N/A</v>
      </c>
      <c r="D83" s="409" t="e">
        <f>VLOOKUP(A83,Foundation!$B$8:$Q$277,12,0)</f>
        <v>#N/A</v>
      </c>
      <c r="E83" s="409" t="e">
        <f>VLOOKUP(A83,'Erection Compiled '!$B$2:$R$340,10,0)</f>
        <v>#N/A</v>
      </c>
      <c r="F83" s="409" t="e">
        <f>VLOOKUP(A83,Earthing!$C$7:$H$307,4,0)</f>
        <v>#N/A</v>
      </c>
    </row>
    <row r="84" spans="1:6" ht="14.5" hidden="1">
      <c r="A84" s="972" t="s">
        <v>1205</v>
      </c>
      <c r="B84" s="962" t="s">
        <v>205</v>
      </c>
      <c r="C84" s="409" t="e">
        <f>VLOOKUP(A84,Foundation!$B$8:$Q$294,10,0)</f>
        <v>#N/A</v>
      </c>
      <c r="D84" s="409" t="e">
        <f>VLOOKUP(A84,Foundation!$B$8:$Q$277,12,0)</f>
        <v>#N/A</v>
      </c>
      <c r="E84" s="409" t="e">
        <f>VLOOKUP(A84,'Erection Compiled '!$B$2:$R$340,10,0)</f>
        <v>#N/A</v>
      </c>
      <c r="F84" s="409" t="e">
        <f>VLOOKUP(A84,Earthing!$C$7:$H$307,4,0)</f>
        <v>#N/A</v>
      </c>
    </row>
    <row r="85" spans="1:6" ht="14.5" hidden="1">
      <c r="A85" s="972" t="s">
        <v>1206</v>
      </c>
      <c r="B85" s="962" t="s">
        <v>149</v>
      </c>
      <c r="C85" s="409" t="e">
        <f>VLOOKUP(A85,Foundation!$B$8:$Q$294,10,0)</f>
        <v>#N/A</v>
      </c>
      <c r="D85" s="409" t="e">
        <f>VLOOKUP(A85,Foundation!$B$8:$Q$277,12,0)</f>
        <v>#N/A</v>
      </c>
      <c r="E85" s="409" t="e">
        <f>VLOOKUP(A85,'Erection Compiled '!$B$2:$R$340,10,0)</f>
        <v>#N/A</v>
      </c>
      <c r="F85" s="409" t="e">
        <f>VLOOKUP(A85,Earthing!$C$7:$H$307,4,0)</f>
        <v>#N/A</v>
      </c>
    </row>
    <row r="86" spans="1:6" ht="14.5" hidden="1">
      <c r="A86" s="972" t="s">
        <v>1661</v>
      </c>
      <c r="B86" s="962" t="s">
        <v>83</v>
      </c>
      <c r="C86" s="409" t="e">
        <f>VLOOKUP(A86,Foundation!$B$8:$Q$294,10,0)</f>
        <v>#N/A</v>
      </c>
      <c r="D86" s="409" t="e">
        <f>VLOOKUP(A86,Foundation!$B$8:$Q$277,12,0)</f>
        <v>#N/A</v>
      </c>
      <c r="E86" s="409" t="e">
        <f>VLOOKUP(A86,'Erection Compiled '!$B$2:$R$340,10,0)</f>
        <v>#N/A</v>
      </c>
      <c r="F86" s="409" t="e">
        <f>VLOOKUP(A86,Earthing!$C$7:$H$307,4,0)</f>
        <v>#N/A</v>
      </c>
    </row>
    <row r="87" spans="1:6" ht="14.5" hidden="1">
      <c r="A87" s="972" t="s">
        <v>1207</v>
      </c>
      <c r="B87" s="962" t="s">
        <v>96</v>
      </c>
      <c r="C87" s="409" t="e">
        <f>VLOOKUP(A87,Foundation!$B$8:$Q$294,10,0)</f>
        <v>#N/A</v>
      </c>
      <c r="D87" s="409" t="e">
        <f>VLOOKUP(A87,Foundation!$B$8:$Q$277,12,0)</f>
        <v>#N/A</v>
      </c>
      <c r="E87" s="409" t="e">
        <f>VLOOKUP(A87,'Erection Compiled '!$B$2:$R$340,10,0)</f>
        <v>#N/A</v>
      </c>
      <c r="F87" s="409" t="e">
        <f>VLOOKUP(A87,Earthing!$C$7:$H$307,4,0)</f>
        <v>#N/A</v>
      </c>
    </row>
    <row r="88" spans="1:6" ht="14.5" hidden="1">
      <c r="A88" s="972" t="s">
        <v>91</v>
      </c>
      <c r="B88" s="962" t="s">
        <v>87</v>
      </c>
      <c r="C88" s="409" t="e">
        <f>VLOOKUP(A88,Foundation!$B$8:$Q$294,10,0)</f>
        <v>#N/A</v>
      </c>
      <c r="D88" s="409" t="e">
        <f>VLOOKUP(A88,Foundation!$B$8:$Q$277,12,0)</f>
        <v>#N/A</v>
      </c>
      <c r="E88" s="409" t="e">
        <f>VLOOKUP(A88,'Erection Compiled '!$B$2:$R$340,10,0)</f>
        <v>#N/A</v>
      </c>
      <c r="F88" s="409" t="e">
        <f>VLOOKUP(A88,Earthing!$C$7:$H$307,4,0)</f>
        <v>#N/A</v>
      </c>
    </row>
    <row r="89" spans="1:6" ht="14.5" hidden="1">
      <c r="A89" s="972" t="s">
        <v>1208</v>
      </c>
      <c r="B89" s="962" t="s">
        <v>205</v>
      </c>
      <c r="C89" s="409" t="e">
        <f>VLOOKUP(A89,Foundation!$B$8:$Q$294,10,0)</f>
        <v>#N/A</v>
      </c>
      <c r="D89" s="409" t="e">
        <f>VLOOKUP(A89,Foundation!$B$8:$Q$277,12,0)</f>
        <v>#N/A</v>
      </c>
      <c r="E89" s="409" t="e">
        <f>VLOOKUP(A89,'Erection Compiled '!$B$2:$R$340,10,0)</f>
        <v>#N/A</v>
      </c>
      <c r="F89" s="409" t="e">
        <f>VLOOKUP(A89,Earthing!$C$7:$H$307,4,0)</f>
        <v>#N/A</v>
      </c>
    </row>
    <row r="90" spans="1:6" ht="14.5" hidden="1">
      <c r="A90" s="972" t="s">
        <v>93</v>
      </c>
      <c r="B90" s="962" t="s">
        <v>89</v>
      </c>
      <c r="C90" s="409" t="e">
        <f>VLOOKUP(A90,Foundation!$B$8:$Q$294,10,0)</f>
        <v>#N/A</v>
      </c>
      <c r="D90" s="409" t="e">
        <f>VLOOKUP(A90,Foundation!$B$8:$Q$277,12,0)</f>
        <v>#N/A</v>
      </c>
      <c r="E90" s="409" t="e">
        <f>VLOOKUP(A90,'Erection Compiled '!$B$2:$R$340,10,0)</f>
        <v>#N/A</v>
      </c>
      <c r="F90" s="409" t="e">
        <f>VLOOKUP(A90,Earthing!$C$7:$H$307,4,0)</f>
        <v>#N/A</v>
      </c>
    </row>
    <row r="91" spans="1:6" ht="14.5" hidden="1">
      <c r="A91" s="972" t="s">
        <v>1209</v>
      </c>
      <c r="B91" s="962" t="s">
        <v>146</v>
      </c>
      <c r="C91" s="409" t="e">
        <f>VLOOKUP(A91,Foundation!$B$8:$Q$294,10,0)</f>
        <v>#N/A</v>
      </c>
      <c r="D91" s="409" t="e">
        <f>VLOOKUP(A91,Foundation!$B$8:$Q$277,12,0)</f>
        <v>#N/A</v>
      </c>
      <c r="E91" s="409" t="e">
        <f>VLOOKUP(A91,'Erection Compiled '!$B$2:$R$340,10,0)</f>
        <v>#N/A</v>
      </c>
      <c r="F91" s="409" t="e">
        <f>VLOOKUP(A91,Earthing!$C$7:$H$307,4,0)</f>
        <v>#N/A</v>
      </c>
    </row>
    <row r="92" spans="1:6" ht="14.5" hidden="1">
      <c r="A92" s="972" t="s">
        <v>94</v>
      </c>
      <c r="B92" s="962" t="s">
        <v>83</v>
      </c>
      <c r="C92" s="409" t="e">
        <f>VLOOKUP(A92,Foundation!$B$8:$Q$294,10,0)</f>
        <v>#N/A</v>
      </c>
      <c r="D92" s="409" t="e">
        <f>VLOOKUP(A92,Foundation!$B$8:$Q$277,12,0)</f>
        <v>#N/A</v>
      </c>
      <c r="E92" s="409" t="e">
        <f>VLOOKUP(A92,'Erection Compiled '!$B$2:$R$340,10,0)</f>
        <v>#N/A</v>
      </c>
      <c r="F92" s="409" t="e">
        <f>VLOOKUP(A92,Earthing!$C$7:$H$307,4,0)</f>
        <v>#N/A</v>
      </c>
    </row>
    <row r="93" spans="1:6" ht="14.5" hidden="1">
      <c r="A93" s="972" t="s">
        <v>1210</v>
      </c>
      <c r="B93" s="962" t="s">
        <v>146</v>
      </c>
      <c r="C93" s="409" t="e">
        <f>VLOOKUP(A93,Foundation!$B$8:$Q$294,10,0)</f>
        <v>#N/A</v>
      </c>
      <c r="D93" s="409" t="e">
        <f>VLOOKUP(A93,Foundation!$B$8:$Q$277,12,0)</f>
        <v>#N/A</v>
      </c>
      <c r="E93" s="409" t="e">
        <f>VLOOKUP(A93,'Erection Compiled '!$B$2:$R$340,10,0)</f>
        <v>#N/A</v>
      </c>
      <c r="F93" s="409" t="e">
        <f>VLOOKUP(A93,Earthing!$C$7:$H$307,4,0)</f>
        <v>#N/A</v>
      </c>
    </row>
    <row r="94" spans="1:6" ht="14.5" hidden="1">
      <c r="A94" s="972" t="s">
        <v>1662</v>
      </c>
      <c r="B94" s="962" t="s">
        <v>79</v>
      </c>
      <c r="C94" s="409" t="e">
        <f>VLOOKUP(A94,Foundation!$B$8:$Q$294,10,0)</f>
        <v>#N/A</v>
      </c>
      <c r="D94" s="409" t="e">
        <f>VLOOKUP(A94,Foundation!$B$8:$Q$277,12,0)</f>
        <v>#N/A</v>
      </c>
      <c r="E94" s="409" t="e">
        <f>VLOOKUP(A94,'Erection Compiled '!$B$2:$R$340,10,0)</f>
        <v>#N/A</v>
      </c>
      <c r="F94" s="409" t="e">
        <f>VLOOKUP(A94,Earthing!$C$7:$H$307,4,0)</f>
        <v>#N/A</v>
      </c>
    </row>
    <row r="95" spans="1:6" ht="14.5" hidden="1">
      <c r="A95" s="972" t="s">
        <v>1211</v>
      </c>
      <c r="B95" s="962" t="s">
        <v>205</v>
      </c>
      <c r="C95" s="409" t="e">
        <f>VLOOKUP(A95,Foundation!$B$8:$Q$294,10,0)</f>
        <v>#N/A</v>
      </c>
      <c r="D95" s="409" t="e">
        <f>VLOOKUP(A95,Foundation!$B$8:$Q$277,12,0)</f>
        <v>#N/A</v>
      </c>
      <c r="E95" s="409" t="e">
        <f>VLOOKUP(A95,'Erection Compiled '!$B$2:$R$340,10,0)</f>
        <v>#N/A</v>
      </c>
      <c r="F95" s="409" t="e">
        <f>VLOOKUP(A95,Earthing!$C$7:$H$307,4,0)</f>
        <v>#N/A</v>
      </c>
    </row>
    <row r="96" spans="1:6" ht="14.5" hidden="1">
      <c r="A96" s="972" t="s">
        <v>1663</v>
      </c>
      <c r="B96" s="962" t="s">
        <v>89</v>
      </c>
      <c r="C96" s="409" t="e">
        <f>VLOOKUP(A96,Foundation!$B$8:$Q$294,10,0)</f>
        <v>#N/A</v>
      </c>
      <c r="D96" s="409" t="e">
        <f>VLOOKUP(A96,Foundation!$B$8:$Q$277,12,0)</f>
        <v>#N/A</v>
      </c>
      <c r="E96" s="409" t="e">
        <f>VLOOKUP(A96,'Erection Compiled '!$B$2:$R$340,10,0)</f>
        <v>#N/A</v>
      </c>
      <c r="F96" s="409" t="e">
        <f>VLOOKUP(A96,Earthing!$C$7:$H$307,4,0)</f>
        <v>#N/A</v>
      </c>
    </row>
    <row r="97" spans="1:6" ht="14.5" hidden="1">
      <c r="A97" s="972" t="s">
        <v>1212</v>
      </c>
      <c r="B97" s="962" t="s">
        <v>149</v>
      </c>
      <c r="C97" s="409" t="e">
        <f>VLOOKUP(A97,Foundation!$B$8:$Q$294,10,0)</f>
        <v>#N/A</v>
      </c>
      <c r="D97" s="409" t="e">
        <f>VLOOKUP(A97,Foundation!$B$8:$Q$277,12,0)</f>
        <v>#N/A</v>
      </c>
      <c r="E97" s="409" t="e">
        <f>VLOOKUP(A97,'Erection Compiled '!$B$2:$R$340,10,0)</f>
        <v>#N/A</v>
      </c>
      <c r="F97" s="409" t="e">
        <f>VLOOKUP(A97,Earthing!$C$7:$H$307,4,0)</f>
        <v>#N/A</v>
      </c>
    </row>
    <row r="98" spans="1:6" ht="14.5" hidden="1">
      <c r="A98" s="972" t="s">
        <v>1213</v>
      </c>
      <c r="B98" s="962" t="s">
        <v>146</v>
      </c>
      <c r="C98" s="409" t="e">
        <f>VLOOKUP(A98,Foundation!$B$8:$Q$294,10,0)</f>
        <v>#N/A</v>
      </c>
      <c r="D98" s="409" t="e">
        <f>VLOOKUP(A98,Foundation!$B$8:$Q$277,12,0)</f>
        <v>#N/A</v>
      </c>
      <c r="E98" s="409" t="e">
        <f>VLOOKUP(A98,'Erection Compiled '!$B$2:$R$340,10,0)</f>
        <v>#N/A</v>
      </c>
      <c r="F98" s="409" t="e">
        <f>VLOOKUP(A98,Earthing!$C$7:$H$307,4,0)</f>
        <v>#N/A</v>
      </c>
    </row>
    <row r="99" spans="1:6" ht="14.5" hidden="1">
      <c r="A99" s="972" t="s">
        <v>1214</v>
      </c>
      <c r="B99" s="962" t="s">
        <v>149</v>
      </c>
      <c r="C99" s="409" t="e">
        <f>VLOOKUP(A99,Foundation!$B$8:$Q$294,10,0)</f>
        <v>#N/A</v>
      </c>
      <c r="D99" s="409" t="e">
        <f>VLOOKUP(A99,Foundation!$B$8:$Q$277,12,0)</f>
        <v>#N/A</v>
      </c>
      <c r="E99" s="409" t="e">
        <f>VLOOKUP(A99,'Erection Compiled '!$B$2:$R$340,10,0)</f>
        <v>#N/A</v>
      </c>
      <c r="F99" s="409" t="e">
        <f>VLOOKUP(A99,Earthing!$C$7:$H$307,4,0)</f>
        <v>#N/A</v>
      </c>
    </row>
    <row r="100" spans="1:6" ht="14.5" hidden="1">
      <c r="A100" s="972" t="s">
        <v>95</v>
      </c>
      <c r="B100" s="962" t="s">
        <v>79</v>
      </c>
      <c r="C100" s="409" t="e">
        <f>VLOOKUP(A100,Foundation!$B$8:$Q$294,10,0)</f>
        <v>#N/A</v>
      </c>
      <c r="D100" s="409" t="e">
        <f>VLOOKUP(A100,Foundation!$B$8:$Q$277,12,0)</f>
        <v>#N/A</v>
      </c>
      <c r="E100" s="409" t="e">
        <f>VLOOKUP(A100,'Erection Compiled '!$B$2:$R$340,10,0)</f>
        <v>#N/A</v>
      </c>
      <c r="F100" s="409" t="e">
        <f>VLOOKUP(A100,Earthing!$C$7:$H$307,4,0)</f>
        <v>#N/A</v>
      </c>
    </row>
    <row r="101" spans="1:6" ht="14.5" hidden="1">
      <c r="A101" s="972" t="s">
        <v>1215</v>
      </c>
      <c r="B101" s="962" t="s">
        <v>146</v>
      </c>
      <c r="C101" s="409" t="e">
        <f>VLOOKUP(A101,Foundation!$B$8:$Q$294,10,0)</f>
        <v>#N/A</v>
      </c>
      <c r="D101" s="409" t="e">
        <f>VLOOKUP(A101,Foundation!$B$8:$Q$277,12,0)</f>
        <v>#N/A</v>
      </c>
      <c r="E101" s="409" t="e">
        <f>VLOOKUP(A101,'Erection Compiled '!$B$2:$R$340,10,0)</f>
        <v>#N/A</v>
      </c>
      <c r="F101" s="409" t="e">
        <f>VLOOKUP(A101,Earthing!$C$7:$H$307,4,0)</f>
        <v>#N/A</v>
      </c>
    </row>
    <row r="102" spans="1:6" ht="14.5" hidden="1">
      <c r="A102" s="972" t="s">
        <v>1216</v>
      </c>
      <c r="B102" s="962" t="s">
        <v>146</v>
      </c>
      <c r="C102" s="409" t="e">
        <f>VLOOKUP(A102,Foundation!$B$8:$Q$294,10,0)</f>
        <v>#N/A</v>
      </c>
      <c r="D102" s="409" t="e">
        <f>VLOOKUP(A102,Foundation!$B$8:$Q$277,12,0)</f>
        <v>#N/A</v>
      </c>
      <c r="E102" s="409" t="e">
        <f>VLOOKUP(A102,'Erection Compiled '!$B$2:$R$340,10,0)</f>
        <v>#N/A</v>
      </c>
      <c r="F102" s="409" t="e">
        <f>VLOOKUP(A102,Earthing!$C$7:$H$307,4,0)</f>
        <v>#N/A</v>
      </c>
    </row>
    <row r="103" spans="1:6" ht="14.5" hidden="1">
      <c r="A103" s="972" t="s">
        <v>1217</v>
      </c>
      <c r="B103" s="962" t="s">
        <v>146</v>
      </c>
      <c r="C103" s="409" t="e">
        <f>VLOOKUP(A103,Foundation!$B$8:$Q$294,10,0)</f>
        <v>#N/A</v>
      </c>
      <c r="D103" s="409" t="e">
        <f>VLOOKUP(A103,Foundation!$B$8:$Q$277,12,0)</f>
        <v>#N/A</v>
      </c>
      <c r="E103" s="409" t="e">
        <f>VLOOKUP(A103,'Erection Compiled '!$B$2:$R$340,10,0)</f>
        <v>#N/A</v>
      </c>
      <c r="F103" s="409" t="e">
        <f>VLOOKUP(A103,Earthing!$C$7:$H$307,4,0)</f>
        <v>#N/A</v>
      </c>
    </row>
    <row r="104" spans="1:6" ht="14.5" hidden="1">
      <c r="A104" s="972" t="s">
        <v>1218</v>
      </c>
      <c r="B104" s="962" t="s">
        <v>146</v>
      </c>
      <c r="C104" s="409" t="e">
        <f>VLOOKUP(A104,Foundation!$B$8:$Q$294,10,0)</f>
        <v>#N/A</v>
      </c>
      <c r="D104" s="409" t="e">
        <f>VLOOKUP(A104,Foundation!$B$8:$Q$277,12,0)</f>
        <v>#N/A</v>
      </c>
      <c r="E104" s="409" t="e">
        <f>VLOOKUP(A104,'Erection Compiled '!$B$2:$R$340,10,0)</f>
        <v>#N/A</v>
      </c>
      <c r="F104" s="409" t="e">
        <f>VLOOKUP(A104,Earthing!$C$7:$H$307,4,0)</f>
        <v>#N/A</v>
      </c>
    </row>
    <row r="105" spans="1:6" ht="14.5" hidden="1">
      <c r="A105" s="972" t="s">
        <v>1219</v>
      </c>
      <c r="B105" s="962" t="s">
        <v>149</v>
      </c>
      <c r="C105" s="409" t="e">
        <f>VLOOKUP(A105,Foundation!$B$8:$Q$294,10,0)</f>
        <v>#N/A</v>
      </c>
      <c r="D105" s="409" t="e">
        <f>VLOOKUP(A105,Foundation!$B$8:$Q$277,12,0)</f>
        <v>#N/A</v>
      </c>
      <c r="E105" s="409" t="e">
        <f>VLOOKUP(A105,'Erection Compiled '!$B$2:$R$340,10,0)</f>
        <v>#N/A</v>
      </c>
      <c r="F105" s="409" t="e">
        <f>VLOOKUP(A105,Earthing!$C$7:$H$307,4,0)</f>
        <v>#N/A</v>
      </c>
    </row>
    <row r="106" spans="1:6" ht="14.5" hidden="1">
      <c r="A106" s="973" t="s">
        <v>1220</v>
      </c>
      <c r="B106" s="962" t="s">
        <v>211</v>
      </c>
      <c r="C106" s="409" t="e">
        <f>VLOOKUP(A106,Foundation!$B$8:$Q$294,10,0)</f>
        <v>#N/A</v>
      </c>
      <c r="D106" s="409" t="e">
        <f>VLOOKUP(A106,Foundation!$B$8:$Q$277,12,0)</f>
        <v>#N/A</v>
      </c>
      <c r="E106" s="409" t="e">
        <f>VLOOKUP(A106,'Erection Compiled '!$B$2:$R$340,10,0)</f>
        <v>#N/A</v>
      </c>
      <c r="F106" s="409" t="e">
        <f>VLOOKUP(A106,Earthing!$C$7:$H$307,4,0)</f>
        <v>#N/A</v>
      </c>
    </row>
    <row r="107" spans="1:6" ht="14.5" hidden="1">
      <c r="A107" s="972" t="s">
        <v>97</v>
      </c>
      <c r="B107" s="962" t="s">
        <v>107</v>
      </c>
      <c r="C107" s="409" t="e">
        <f>VLOOKUP(A107,Foundation!$B$8:$Q$294,10,0)</f>
        <v>#N/A</v>
      </c>
      <c r="D107" s="409" t="e">
        <f>VLOOKUP(A107,Foundation!$B$8:$Q$277,12,0)</f>
        <v>#N/A</v>
      </c>
      <c r="E107" s="409" t="e">
        <f>VLOOKUP(A107,'Erection Compiled '!$B$2:$R$340,10,0)</f>
        <v>#N/A</v>
      </c>
      <c r="F107" s="409" t="e">
        <f>VLOOKUP(A107,Earthing!$C$7:$H$307,4,0)</f>
        <v>#N/A</v>
      </c>
    </row>
    <row r="108" spans="1:6" ht="14.5" hidden="1">
      <c r="A108" s="972" t="s">
        <v>1221</v>
      </c>
      <c r="B108" s="962" t="s">
        <v>146</v>
      </c>
      <c r="C108" s="409" t="e">
        <f>VLOOKUP(A108,Foundation!$B$8:$Q$294,10,0)</f>
        <v>#N/A</v>
      </c>
      <c r="D108" s="409" t="e">
        <f>VLOOKUP(A108,Foundation!$B$8:$Q$277,12,0)</f>
        <v>#N/A</v>
      </c>
      <c r="E108" s="409" t="e">
        <f>VLOOKUP(A108,'Erection Compiled '!$B$2:$R$340,10,0)</f>
        <v>#N/A</v>
      </c>
      <c r="F108" s="409" t="e">
        <f>VLOOKUP(A108,Earthing!$C$7:$H$307,4,0)</f>
        <v>#N/A</v>
      </c>
    </row>
    <row r="109" spans="1:6" ht="14.5" hidden="1">
      <c r="A109" s="972" t="s">
        <v>1222</v>
      </c>
      <c r="B109" s="962" t="s">
        <v>205</v>
      </c>
      <c r="C109" s="409" t="e">
        <f>VLOOKUP(A109,Foundation!$B$8:$Q$294,10,0)</f>
        <v>#N/A</v>
      </c>
      <c r="D109" s="409" t="e">
        <f>VLOOKUP(A109,Foundation!$B$8:$Q$277,12,0)</f>
        <v>#N/A</v>
      </c>
      <c r="E109" s="409" t="e">
        <f>VLOOKUP(A109,'Erection Compiled '!$B$2:$R$340,10,0)</f>
        <v>#N/A</v>
      </c>
      <c r="F109" s="409" t="e">
        <f>VLOOKUP(A109,Earthing!$C$7:$H$307,4,0)</f>
        <v>#N/A</v>
      </c>
    </row>
    <row r="110" spans="1:6" ht="14.5" hidden="1">
      <c r="A110" s="972" t="s">
        <v>1664</v>
      </c>
      <c r="B110" s="962" t="s">
        <v>152</v>
      </c>
      <c r="C110" s="409" t="e">
        <f>VLOOKUP(A110,Foundation!$B$8:$Q$294,10,0)</f>
        <v>#N/A</v>
      </c>
      <c r="D110" s="409" t="e">
        <f>VLOOKUP(A110,Foundation!$B$8:$Q$277,12,0)</f>
        <v>#N/A</v>
      </c>
      <c r="E110" s="409" t="e">
        <f>VLOOKUP(A110,'Erection Compiled '!$B$2:$R$340,10,0)</f>
        <v>#N/A</v>
      </c>
      <c r="F110" s="409" t="e">
        <f>VLOOKUP(A110,Earthing!$C$7:$H$307,4,0)</f>
        <v>#N/A</v>
      </c>
    </row>
    <row r="111" spans="1:6" ht="14.5" hidden="1">
      <c r="A111" s="972" t="s">
        <v>98</v>
      </c>
      <c r="B111" s="962" t="s">
        <v>89</v>
      </c>
      <c r="C111" s="409" t="e">
        <f>VLOOKUP(A111,Foundation!$B$8:$Q$294,10,0)</f>
        <v>#N/A</v>
      </c>
      <c r="D111" s="409" t="e">
        <f>VLOOKUP(A111,Foundation!$B$8:$Q$277,12,0)</f>
        <v>#N/A</v>
      </c>
      <c r="E111" s="409" t="e">
        <f>VLOOKUP(A111,'Erection Compiled '!$B$2:$R$340,10,0)</f>
        <v>#N/A</v>
      </c>
      <c r="F111" s="409" t="e">
        <f>VLOOKUP(A111,Earthing!$C$7:$H$307,4,0)</f>
        <v>#N/A</v>
      </c>
    </row>
    <row r="112" spans="1:6" ht="14.5" hidden="1">
      <c r="A112" s="972" t="s">
        <v>1223</v>
      </c>
      <c r="B112" s="962" t="s">
        <v>152</v>
      </c>
      <c r="C112" s="409" t="e">
        <f>VLOOKUP(A112,Foundation!$B$8:$Q$294,10,0)</f>
        <v>#N/A</v>
      </c>
      <c r="D112" s="409" t="e">
        <f>VLOOKUP(A112,Foundation!$B$8:$Q$277,12,0)</f>
        <v>#N/A</v>
      </c>
      <c r="E112" s="409" t="e">
        <f>VLOOKUP(A112,'Erection Compiled '!$B$2:$R$340,10,0)</f>
        <v>#N/A</v>
      </c>
      <c r="F112" s="409" t="e">
        <f>VLOOKUP(A112,Earthing!$C$7:$H$307,4,0)</f>
        <v>#N/A</v>
      </c>
    </row>
    <row r="113" spans="1:6" ht="14.5" hidden="1">
      <c r="A113" s="972" t="s">
        <v>1224</v>
      </c>
      <c r="B113" s="962" t="s">
        <v>146</v>
      </c>
      <c r="C113" s="409" t="e">
        <f>VLOOKUP(A113,Foundation!$B$8:$Q$294,10,0)</f>
        <v>#N/A</v>
      </c>
      <c r="D113" s="409" t="e">
        <f>VLOOKUP(A113,Foundation!$B$8:$Q$277,12,0)</f>
        <v>#N/A</v>
      </c>
      <c r="E113" s="409" t="e">
        <f>VLOOKUP(A113,'Erection Compiled '!$B$2:$R$340,10,0)</f>
        <v>#N/A</v>
      </c>
      <c r="F113" s="409" t="e">
        <f>VLOOKUP(A113,Earthing!$C$7:$H$307,4,0)</f>
        <v>#N/A</v>
      </c>
    </row>
    <row r="114" spans="1:6" ht="14.5" hidden="1">
      <c r="A114" s="972" t="s">
        <v>1225</v>
      </c>
      <c r="B114" s="962" t="s">
        <v>146</v>
      </c>
      <c r="C114" s="409" t="e">
        <f>VLOOKUP(A114,Foundation!$B$8:$Q$294,10,0)</f>
        <v>#N/A</v>
      </c>
      <c r="D114" s="409" t="e">
        <f>VLOOKUP(A114,Foundation!$B$8:$Q$277,12,0)</f>
        <v>#N/A</v>
      </c>
      <c r="E114" s="409" t="e">
        <f>VLOOKUP(A114,'Erection Compiled '!$B$2:$R$340,10,0)</f>
        <v>#N/A</v>
      </c>
      <c r="F114" s="409" t="e">
        <f>VLOOKUP(A114,Earthing!$C$7:$H$307,4,0)</f>
        <v>#N/A</v>
      </c>
    </row>
    <row r="115" spans="1:6" ht="14.5" hidden="1">
      <c r="A115" s="972" t="s">
        <v>99</v>
      </c>
      <c r="B115" s="962" t="s">
        <v>87</v>
      </c>
      <c r="C115" s="409" t="e">
        <f>VLOOKUP(A115,Foundation!$B$8:$Q$294,10,0)</f>
        <v>#N/A</v>
      </c>
      <c r="D115" s="409" t="e">
        <f>VLOOKUP(A115,Foundation!$B$8:$Q$277,12,0)</f>
        <v>#N/A</v>
      </c>
      <c r="E115" s="409" t="e">
        <f>VLOOKUP(A115,'Erection Compiled '!$B$2:$R$340,10,0)</f>
        <v>#N/A</v>
      </c>
      <c r="F115" s="409" t="e">
        <f>VLOOKUP(A115,Earthing!$C$7:$H$307,4,0)</f>
        <v>#N/A</v>
      </c>
    </row>
    <row r="116" spans="1:6" ht="14.5" hidden="1">
      <c r="A116" s="974" t="s">
        <v>1226</v>
      </c>
      <c r="B116" s="963" t="s">
        <v>211</v>
      </c>
      <c r="C116" s="409" t="e">
        <f>VLOOKUP(A116,Foundation!$B$8:$Q$294,10,0)</f>
        <v>#N/A</v>
      </c>
      <c r="D116" s="409" t="e">
        <f>VLOOKUP(A116,Foundation!$B$8:$Q$277,12,0)</f>
        <v>#N/A</v>
      </c>
      <c r="E116" s="409" t="e">
        <f>VLOOKUP(A116,'Erection Compiled '!$B$2:$R$340,10,0)</f>
        <v>#N/A</v>
      </c>
      <c r="F116" s="409" t="e">
        <f>VLOOKUP(A116,Earthing!$C$7:$H$307,4,0)</f>
        <v>#N/A</v>
      </c>
    </row>
    <row r="117" spans="1:6" ht="14.5" hidden="1">
      <c r="A117" s="974" t="s">
        <v>1665</v>
      </c>
      <c r="B117" s="963" t="s">
        <v>156</v>
      </c>
      <c r="C117" s="409" t="e">
        <f>VLOOKUP(A117,Foundation!$B$8:$Q$294,10,0)</f>
        <v>#N/A</v>
      </c>
      <c r="D117" s="409" t="e">
        <f>VLOOKUP(A117,Foundation!$B$8:$Q$277,12,0)</f>
        <v>#N/A</v>
      </c>
      <c r="E117" s="409" t="e">
        <f>VLOOKUP(A117,'Erection Compiled '!$B$2:$R$340,10,0)</f>
        <v>#N/A</v>
      </c>
      <c r="F117" s="409" t="e">
        <f>VLOOKUP(A117,Earthing!$C$7:$H$307,4,0)</f>
        <v>#N/A</v>
      </c>
    </row>
    <row r="118" spans="1:6" ht="14.5" hidden="1">
      <c r="A118" s="974" t="s">
        <v>1543</v>
      </c>
      <c r="B118" s="964" t="s">
        <v>1688</v>
      </c>
      <c r="C118" s="409" t="e">
        <f>VLOOKUP(A118,Foundation!$B$8:$Q$294,10,0)</f>
        <v>#N/A</v>
      </c>
      <c r="D118" s="409" t="e">
        <f>VLOOKUP(A118,Foundation!$B$8:$Q$277,12,0)</f>
        <v>#N/A</v>
      </c>
      <c r="E118" s="409" t="e">
        <f>VLOOKUP(A118,'Erection Compiled '!$B$2:$R$340,10,0)</f>
        <v>#N/A</v>
      </c>
      <c r="F118" s="409" t="e">
        <f>VLOOKUP(A118,Earthing!$C$7:$H$307,4,0)</f>
        <v>#N/A</v>
      </c>
    </row>
    <row r="119" spans="1:6" ht="14.5" hidden="1">
      <c r="A119" s="974" t="s">
        <v>1545</v>
      </c>
      <c r="B119" s="964" t="s">
        <v>1688</v>
      </c>
      <c r="C119" s="409" t="e">
        <f>VLOOKUP(A119,Foundation!$B$8:$Q$294,10,0)</f>
        <v>#N/A</v>
      </c>
      <c r="D119" s="409" t="e">
        <f>VLOOKUP(A119,Foundation!$B$8:$Q$277,12,0)</f>
        <v>#N/A</v>
      </c>
      <c r="E119" s="409" t="e">
        <f>VLOOKUP(A119,'Erection Compiled '!$B$2:$R$340,10,0)</f>
        <v>#N/A</v>
      </c>
      <c r="F119" s="409" t="e">
        <f>VLOOKUP(A119,Earthing!$C$7:$H$307,4,0)</f>
        <v>#N/A</v>
      </c>
    </row>
    <row r="120" spans="1:6" ht="14.5" hidden="1">
      <c r="A120" s="974" t="s">
        <v>1666</v>
      </c>
      <c r="B120" s="963" t="s">
        <v>83</v>
      </c>
      <c r="C120" s="409" t="e">
        <f>VLOOKUP(A120,Foundation!$B$8:$Q$294,10,0)</f>
        <v>#N/A</v>
      </c>
      <c r="D120" s="409" t="e">
        <f>VLOOKUP(A120,Foundation!$B$8:$Q$277,12,0)</f>
        <v>#N/A</v>
      </c>
      <c r="E120" s="409" t="e">
        <f>VLOOKUP(A120,'Erection Compiled '!$B$2:$R$340,10,0)</f>
        <v>#N/A</v>
      </c>
      <c r="F120" s="409" t="e">
        <f>VLOOKUP(A120,Earthing!$C$7:$H$307,4,0)</f>
        <v>#N/A</v>
      </c>
    </row>
    <row r="121" spans="1:6" ht="14.5" hidden="1">
      <c r="A121" s="974" t="s">
        <v>100</v>
      </c>
      <c r="B121" s="963" t="s">
        <v>87</v>
      </c>
      <c r="C121" s="409" t="e">
        <f>VLOOKUP(A121,Foundation!$B$8:$Q$294,10,0)</f>
        <v>#N/A</v>
      </c>
      <c r="D121" s="409" t="e">
        <f>VLOOKUP(A121,Foundation!$B$8:$Q$277,12,0)</f>
        <v>#N/A</v>
      </c>
      <c r="E121" s="409" t="e">
        <f>VLOOKUP(A121,'Erection Compiled '!$B$2:$R$340,10,0)</f>
        <v>#N/A</v>
      </c>
      <c r="F121" s="409" t="e">
        <f>VLOOKUP(A121,Earthing!$C$7:$H$307,4,0)</f>
        <v>#N/A</v>
      </c>
    </row>
    <row r="122" spans="1:6" ht="14.5" hidden="1">
      <c r="A122" s="974" t="s">
        <v>1549</v>
      </c>
      <c r="B122" s="963" t="s">
        <v>111</v>
      </c>
      <c r="C122" s="409" t="e">
        <f>VLOOKUP(A122,Foundation!$B$8:$Q$294,10,0)</f>
        <v>#N/A</v>
      </c>
      <c r="D122" s="409" t="e">
        <f>VLOOKUP(A122,Foundation!$B$8:$Q$277,12,0)</f>
        <v>#N/A</v>
      </c>
      <c r="E122" s="409" t="e">
        <f>VLOOKUP(A122,'Erection Compiled '!$B$2:$R$340,10,0)</f>
        <v>#N/A</v>
      </c>
      <c r="F122" s="409" t="e">
        <f>VLOOKUP(A122,Earthing!$C$7:$H$307,4,0)</f>
        <v>#N/A</v>
      </c>
    </row>
    <row r="123" spans="1:6" ht="14.5" hidden="1">
      <c r="A123" s="974" t="s">
        <v>1228</v>
      </c>
      <c r="B123" s="963" t="s">
        <v>146</v>
      </c>
      <c r="C123" s="409" t="e">
        <f>VLOOKUP(A123,Foundation!$B$8:$Q$294,10,0)</f>
        <v>#N/A</v>
      </c>
      <c r="D123" s="409" t="e">
        <f>VLOOKUP(A123,Foundation!$B$8:$Q$277,12,0)</f>
        <v>#N/A</v>
      </c>
      <c r="E123" s="409" t="e">
        <f>VLOOKUP(A123,'Erection Compiled '!$B$2:$R$340,10,0)</f>
        <v>#N/A</v>
      </c>
      <c r="F123" s="409" t="e">
        <f>VLOOKUP(A123,Earthing!$C$7:$H$307,4,0)</f>
        <v>#N/A</v>
      </c>
    </row>
    <row r="124" spans="1:6" ht="14.5" hidden="1">
      <c r="A124" s="974" t="s">
        <v>1229</v>
      </c>
      <c r="B124" s="963" t="s">
        <v>205</v>
      </c>
      <c r="C124" s="409" t="e">
        <f>VLOOKUP(A124,Foundation!$B$8:$Q$294,10,0)</f>
        <v>#N/A</v>
      </c>
      <c r="D124" s="409" t="e">
        <f>VLOOKUP(A124,Foundation!$B$8:$Q$277,12,0)</f>
        <v>#N/A</v>
      </c>
      <c r="E124" s="409" t="e">
        <f>VLOOKUP(A124,'Erection Compiled '!$B$2:$R$340,10,0)</f>
        <v>#N/A</v>
      </c>
      <c r="F124" s="409" t="e">
        <f>VLOOKUP(A124,Earthing!$C$7:$H$307,4,0)</f>
        <v>#N/A</v>
      </c>
    </row>
    <row r="125" spans="1:6" ht="14.5" hidden="1">
      <c r="A125" s="974" t="s">
        <v>1642</v>
      </c>
      <c r="B125" s="963" t="s">
        <v>79</v>
      </c>
      <c r="C125" s="409" t="e">
        <f>VLOOKUP(A125,Foundation!$B$8:$Q$294,10,0)</f>
        <v>#N/A</v>
      </c>
      <c r="D125" s="409" t="e">
        <f>VLOOKUP(A125,Foundation!$B$8:$Q$277,12,0)</f>
        <v>#N/A</v>
      </c>
      <c r="E125" s="409" t="e">
        <f>VLOOKUP(A125,'Erection Compiled '!$B$2:$R$340,10,0)</f>
        <v>#N/A</v>
      </c>
      <c r="F125" s="409" t="e">
        <f>VLOOKUP(A125,Earthing!$C$7:$H$307,4,0)</f>
        <v>#N/A</v>
      </c>
    </row>
    <row r="126" spans="1:6" ht="14.5" hidden="1">
      <c r="A126" s="974" t="s">
        <v>1232</v>
      </c>
      <c r="B126" s="963" t="s">
        <v>205</v>
      </c>
      <c r="C126" s="409" t="e">
        <f>VLOOKUP(A126,Foundation!$B$8:$Q$294,10,0)</f>
        <v>#N/A</v>
      </c>
      <c r="D126" s="409" t="e">
        <f>VLOOKUP(A126,Foundation!$B$8:$Q$277,12,0)</f>
        <v>#N/A</v>
      </c>
      <c r="E126" s="409" t="e">
        <f>VLOOKUP(A126,'Erection Compiled '!$B$2:$R$340,10,0)</f>
        <v>#N/A</v>
      </c>
      <c r="F126" s="409" t="e">
        <f>VLOOKUP(A126,Earthing!$C$7:$H$307,4,0)</f>
        <v>#N/A</v>
      </c>
    </row>
    <row r="127" spans="1:6" ht="14.5" hidden="1">
      <c r="A127" s="974" t="s">
        <v>1233</v>
      </c>
      <c r="B127" s="963" t="s">
        <v>146</v>
      </c>
      <c r="C127" s="409" t="e">
        <f>VLOOKUP(A127,Foundation!$B$8:$Q$294,10,0)</f>
        <v>#N/A</v>
      </c>
      <c r="D127" s="409" t="e">
        <f>VLOOKUP(A127,Foundation!$B$8:$Q$277,12,0)</f>
        <v>#N/A</v>
      </c>
      <c r="E127" s="409" t="e">
        <f>VLOOKUP(A127,'Erection Compiled '!$B$2:$R$340,10,0)</f>
        <v>#N/A</v>
      </c>
      <c r="F127" s="409" t="e">
        <f>VLOOKUP(A127,Earthing!$C$7:$H$307,4,0)</f>
        <v>#N/A</v>
      </c>
    </row>
    <row r="128" spans="1:6" ht="14.5" hidden="1">
      <c r="A128" s="974" t="s">
        <v>1234</v>
      </c>
      <c r="B128" s="963" t="s">
        <v>211</v>
      </c>
      <c r="C128" s="409" t="e">
        <f>VLOOKUP(A128,Foundation!$B$8:$Q$294,10,0)</f>
        <v>#N/A</v>
      </c>
      <c r="D128" s="409" t="e">
        <f>VLOOKUP(A128,Foundation!$B$8:$Q$277,12,0)</f>
        <v>#N/A</v>
      </c>
      <c r="E128" s="409" t="e">
        <f>VLOOKUP(A128,'Erection Compiled '!$B$2:$R$340,10,0)</f>
        <v>#N/A</v>
      </c>
      <c r="F128" s="409" t="e">
        <f>VLOOKUP(A128,Earthing!$C$7:$H$307,4,0)</f>
        <v>#N/A</v>
      </c>
    </row>
    <row r="129" spans="1:6" ht="14.5" hidden="1">
      <c r="A129" s="974" t="s">
        <v>1643</v>
      </c>
      <c r="B129" s="963" t="s">
        <v>152</v>
      </c>
      <c r="C129" s="409" t="e">
        <f>VLOOKUP(A129,Foundation!$B$8:$Q$294,10,0)</f>
        <v>#N/A</v>
      </c>
      <c r="D129" s="409" t="e">
        <f>VLOOKUP(A129,Foundation!$B$8:$Q$277,12,0)</f>
        <v>#N/A</v>
      </c>
      <c r="E129" s="409" t="e">
        <f>VLOOKUP(A129,'Erection Compiled '!$B$2:$R$340,10,0)</f>
        <v>#N/A</v>
      </c>
      <c r="F129" s="409" t="e">
        <f>VLOOKUP(A129,Earthing!$C$7:$H$307,4,0)</f>
        <v>#N/A</v>
      </c>
    </row>
    <row r="130" spans="1:6" ht="14.5" hidden="1">
      <c r="A130" s="974" t="s">
        <v>601</v>
      </c>
      <c r="B130" s="963" t="s">
        <v>149</v>
      </c>
      <c r="C130" s="409" t="e">
        <f>VLOOKUP(A130,Foundation!$B$8:$Q$294,10,0)</f>
        <v>#N/A</v>
      </c>
      <c r="D130" s="409" t="e">
        <f>VLOOKUP(A130,Foundation!$B$8:$Q$277,12,0)</f>
        <v>#N/A</v>
      </c>
      <c r="E130" s="409" t="e">
        <f>VLOOKUP(A130,'Erection Compiled '!$B$2:$R$340,10,0)</f>
        <v>#N/A</v>
      </c>
      <c r="F130" s="409" t="e">
        <f>VLOOKUP(A130,Earthing!$C$7:$H$307,4,0)</f>
        <v>#N/A</v>
      </c>
    </row>
    <row r="131" spans="1:6" ht="14.5" hidden="1">
      <c r="A131" s="974" t="s">
        <v>102</v>
      </c>
      <c r="B131" s="963" t="s">
        <v>96</v>
      </c>
      <c r="C131" s="409" t="e">
        <f>VLOOKUP(A131,Foundation!$B$8:$Q$294,10,0)</f>
        <v>#N/A</v>
      </c>
      <c r="D131" s="409" t="e">
        <f>VLOOKUP(A131,Foundation!$B$8:$Q$277,12,0)</f>
        <v>#N/A</v>
      </c>
      <c r="E131" s="409" t="e">
        <f>VLOOKUP(A131,'Erection Compiled '!$B$2:$R$340,10,0)</f>
        <v>#N/A</v>
      </c>
      <c r="F131" s="409" t="e">
        <f>VLOOKUP(A131,Earthing!$C$7:$H$307,4,0)</f>
        <v>#N/A</v>
      </c>
    </row>
    <row r="132" spans="1:6" ht="14.5" hidden="1">
      <c r="A132" s="974" t="s">
        <v>606</v>
      </c>
      <c r="B132" s="963" t="s">
        <v>205</v>
      </c>
      <c r="C132" s="409" t="e">
        <f>VLOOKUP(A132,Foundation!$B$8:$Q$294,10,0)</f>
        <v>#N/A</v>
      </c>
      <c r="D132" s="409" t="e">
        <f>VLOOKUP(A132,Foundation!$B$8:$Q$277,12,0)</f>
        <v>#N/A</v>
      </c>
      <c r="E132" s="409" t="e">
        <f>VLOOKUP(A132,'Erection Compiled '!$B$2:$R$340,10,0)</f>
        <v>#N/A</v>
      </c>
      <c r="F132" s="409" t="e">
        <f>VLOOKUP(A132,Earthing!$C$7:$H$307,4,0)</f>
        <v>#N/A</v>
      </c>
    </row>
    <row r="133" spans="1:6" ht="14.5" hidden="1">
      <c r="A133" s="974" t="s">
        <v>607</v>
      </c>
      <c r="B133" s="963" t="s">
        <v>211</v>
      </c>
      <c r="C133" s="409" t="e">
        <f>VLOOKUP(A133,Foundation!$B$8:$Q$294,10,0)</f>
        <v>#N/A</v>
      </c>
      <c r="D133" s="409" t="e">
        <f>VLOOKUP(A133,Foundation!$B$8:$Q$277,12,0)</f>
        <v>#N/A</v>
      </c>
      <c r="E133" s="409" t="e">
        <f>VLOOKUP(A133,'Erection Compiled '!$B$2:$R$340,10,0)</f>
        <v>#N/A</v>
      </c>
      <c r="F133" s="409" t="e">
        <f>VLOOKUP(A133,Earthing!$C$7:$H$307,4,0)</f>
        <v>#N/A</v>
      </c>
    </row>
    <row r="134" spans="1:6" ht="14.5" hidden="1">
      <c r="A134" s="974" t="s">
        <v>1550</v>
      </c>
      <c r="B134" s="963" t="s">
        <v>96</v>
      </c>
      <c r="C134" s="409" t="e">
        <f>VLOOKUP(A134,Foundation!$B$8:$Q$294,10,0)</f>
        <v>#N/A</v>
      </c>
      <c r="D134" s="409" t="e">
        <f>VLOOKUP(A134,Foundation!$B$8:$Q$277,12,0)</f>
        <v>#N/A</v>
      </c>
      <c r="E134" s="409" t="e">
        <f>VLOOKUP(A134,'Erection Compiled '!$B$2:$R$340,10,0)</f>
        <v>#N/A</v>
      </c>
      <c r="F134" s="409" t="e">
        <f>VLOOKUP(A134,Earthing!$C$7:$H$307,4,0)</f>
        <v>#N/A</v>
      </c>
    </row>
    <row r="135" spans="1:6" ht="14.5" hidden="1">
      <c r="A135" s="974" t="s">
        <v>1644</v>
      </c>
      <c r="B135" s="963" t="s">
        <v>79</v>
      </c>
      <c r="C135" s="409" t="e">
        <f>VLOOKUP(A135,Foundation!$B$8:$Q$294,10,0)</f>
        <v>#N/A</v>
      </c>
      <c r="D135" s="409" t="e">
        <f>VLOOKUP(A135,Foundation!$B$8:$Q$277,12,0)</f>
        <v>#N/A</v>
      </c>
      <c r="E135" s="409" t="e">
        <f>VLOOKUP(A135,'Erection Compiled '!$B$2:$R$340,10,0)</f>
        <v>#N/A</v>
      </c>
      <c r="F135" s="409" t="e">
        <f>VLOOKUP(A135,Earthing!$C$7:$H$307,4,0)</f>
        <v>#N/A</v>
      </c>
    </row>
    <row r="136" spans="1:6" ht="14.5" hidden="1">
      <c r="A136" s="974" t="s">
        <v>609</v>
      </c>
      <c r="B136" s="963" t="s">
        <v>146</v>
      </c>
      <c r="C136" s="409" t="e">
        <f>VLOOKUP(A136,Foundation!$B$8:$Q$294,10,0)</f>
        <v>#N/A</v>
      </c>
      <c r="D136" s="409" t="e">
        <f>VLOOKUP(A136,Foundation!$B$8:$Q$277,12,0)</f>
        <v>#N/A</v>
      </c>
      <c r="E136" s="409" t="e">
        <f>VLOOKUP(A136,'Erection Compiled '!$B$2:$R$340,10,0)</f>
        <v>#N/A</v>
      </c>
      <c r="F136" s="409" t="e">
        <f>VLOOKUP(A136,Earthing!$C$7:$H$307,4,0)</f>
        <v>#N/A</v>
      </c>
    </row>
    <row r="137" spans="1:6" ht="14.5" hidden="1">
      <c r="A137" s="974" t="s">
        <v>610</v>
      </c>
      <c r="B137" s="963" t="s">
        <v>146</v>
      </c>
      <c r="C137" s="409" t="e">
        <f>VLOOKUP(A137,Foundation!$B$8:$Q$294,10,0)</f>
        <v>#N/A</v>
      </c>
      <c r="D137" s="409" t="e">
        <f>VLOOKUP(A137,Foundation!$B$8:$Q$277,12,0)</f>
        <v>#N/A</v>
      </c>
      <c r="E137" s="409" t="e">
        <f>VLOOKUP(A137,'Erection Compiled '!$B$2:$R$340,10,0)</f>
        <v>#N/A</v>
      </c>
      <c r="F137" s="409" t="e">
        <f>VLOOKUP(A137,Earthing!$C$7:$H$307,4,0)</f>
        <v>#N/A</v>
      </c>
    </row>
    <row r="138" spans="1:6" ht="14.5" hidden="1">
      <c r="A138" s="974" t="s">
        <v>611</v>
      </c>
      <c r="B138" s="963" t="s">
        <v>146</v>
      </c>
      <c r="C138" s="409" t="e">
        <f>VLOOKUP(A138,Foundation!$B$8:$Q$294,10,0)</f>
        <v>#N/A</v>
      </c>
      <c r="D138" s="409" t="e">
        <f>VLOOKUP(A138,Foundation!$B$8:$Q$277,12,0)</f>
        <v>#N/A</v>
      </c>
      <c r="E138" s="409" t="e">
        <f>VLOOKUP(A138,'Erection Compiled '!$B$2:$R$340,10,0)</f>
        <v>#N/A</v>
      </c>
      <c r="F138" s="409" t="e">
        <f>VLOOKUP(A138,Earthing!$C$7:$H$307,4,0)</f>
        <v>#N/A</v>
      </c>
    </row>
    <row r="139" spans="1:6" ht="14.5" hidden="1">
      <c r="A139" s="974" t="s">
        <v>103</v>
      </c>
      <c r="B139" s="963" t="s">
        <v>87</v>
      </c>
      <c r="C139" s="409" t="e">
        <f>VLOOKUP(A139,Foundation!$B$8:$Q$294,10,0)</f>
        <v>#N/A</v>
      </c>
      <c r="D139" s="409" t="e">
        <f>VLOOKUP(A139,Foundation!$B$8:$Q$277,12,0)</f>
        <v>#N/A</v>
      </c>
      <c r="E139" s="409" t="e">
        <f>VLOOKUP(A139,'Erection Compiled '!$B$2:$R$340,10,0)</f>
        <v>#N/A</v>
      </c>
      <c r="F139" s="409" t="e">
        <f>VLOOKUP(A139,Earthing!$C$7:$H$307,4,0)</f>
        <v>#N/A</v>
      </c>
    </row>
    <row r="140" spans="1:6" ht="14.5" hidden="1">
      <c r="A140" s="974" t="s">
        <v>1667</v>
      </c>
      <c r="B140" s="963" t="s">
        <v>87</v>
      </c>
      <c r="C140" s="409" t="e">
        <f>VLOOKUP(A140,Foundation!$B$8:$Q$294,10,0)</f>
        <v>#N/A</v>
      </c>
      <c r="D140" s="409" t="e">
        <f>VLOOKUP(A140,Foundation!$B$8:$Q$277,12,0)</f>
        <v>#N/A</v>
      </c>
      <c r="E140" s="409" t="e">
        <f>VLOOKUP(A140,'Erection Compiled '!$B$2:$R$340,10,0)</f>
        <v>#N/A</v>
      </c>
      <c r="F140" s="409" t="e">
        <f>VLOOKUP(A140,Earthing!$C$7:$H$307,4,0)</f>
        <v>#N/A</v>
      </c>
    </row>
    <row r="141" spans="1:6" ht="14.5" hidden="1">
      <c r="A141" s="974" t="s">
        <v>614</v>
      </c>
      <c r="B141" s="963" t="s">
        <v>149</v>
      </c>
      <c r="C141" s="409" t="e">
        <f>VLOOKUP(A141,Foundation!$B$8:$Q$294,10,0)</f>
        <v>#N/A</v>
      </c>
      <c r="D141" s="409" t="e">
        <f>VLOOKUP(A141,Foundation!$B$8:$Q$277,12,0)</f>
        <v>#N/A</v>
      </c>
      <c r="E141" s="409" t="e">
        <f>VLOOKUP(A141,'Erection Compiled '!$B$2:$R$340,10,0)</f>
        <v>#N/A</v>
      </c>
      <c r="F141" s="409" t="e">
        <f>VLOOKUP(A141,Earthing!$C$7:$H$307,4,0)</f>
        <v>#N/A</v>
      </c>
    </row>
    <row r="142" spans="1:6" ht="14.5" hidden="1">
      <c r="A142" s="974" t="s">
        <v>615</v>
      </c>
      <c r="B142" s="963" t="s">
        <v>149</v>
      </c>
      <c r="C142" s="409" t="e">
        <f>VLOOKUP(A142,Foundation!$B$8:$Q$294,10,0)</f>
        <v>#N/A</v>
      </c>
      <c r="D142" s="409" t="e">
        <f>VLOOKUP(A142,Foundation!$B$8:$Q$277,12,0)</f>
        <v>#N/A</v>
      </c>
      <c r="E142" s="409" t="e">
        <f>VLOOKUP(A142,'Erection Compiled '!$B$2:$R$340,10,0)</f>
        <v>#N/A</v>
      </c>
      <c r="F142" s="409" t="e">
        <f>VLOOKUP(A142,Earthing!$C$7:$H$307,4,0)</f>
        <v>#N/A</v>
      </c>
    </row>
    <row r="143" spans="1:6" ht="14.5" hidden="1">
      <c r="A143" s="974" t="s">
        <v>616</v>
      </c>
      <c r="B143" s="963" t="s">
        <v>211</v>
      </c>
      <c r="C143" s="409" t="e">
        <f>VLOOKUP(A143,Foundation!$B$8:$Q$294,10,0)</f>
        <v>#N/A</v>
      </c>
      <c r="D143" s="409" t="e">
        <f>VLOOKUP(A143,Foundation!$B$8:$Q$277,12,0)</f>
        <v>#N/A</v>
      </c>
      <c r="E143" s="409" t="e">
        <f>VLOOKUP(A143,'Erection Compiled '!$B$2:$R$340,10,0)</f>
        <v>#N/A</v>
      </c>
      <c r="F143" s="409" t="e">
        <f>VLOOKUP(A143,Earthing!$C$7:$H$307,4,0)</f>
        <v>#N/A</v>
      </c>
    </row>
    <row r="144" spans="1:6" ht="14.5" hidden="1">
      <c r="A144" s="974" t="s">
        <v>1668</v>
      </c>
      <c r="B144" s="963" t="s">
        <v>83</v>
      </c>
      <c r="C144" s="409" t="e">
        <f>VLOOKUP(A144,Foundation!$B$8:$Q$294,10,0)</f>
        <v>#N/A</v>
      </c>
      <c r="D144" s="409" t="e">
        <f>VLOOKUP(A144,Foundation!$B$8:$Q$277,12,0)</f>
        <v>#N/A</v>
      </c>
      <c r="E144" s="409" t="e">
        <f>VLOOKUP(A144,'Erection Compiled '!$B$2:$R$340,10,0)</f>
        <v>#N/A</v>
      </c>
      <c r="F144" s="409" t="e">
        <f>VLOOKUP(A144,Earthing!$C$7:$H$307,4,0)</f>
        <v>#N/A</v>
      </c>
    </row>
    <row r="145" spans="1:6" ht="14.5" hidden="1">
      <c r="A145" s="974" t="s">
        <v>1669</v>
      </c>
      <c r="B145" s="963" t="s">
        <v>92</v>
      </c>
      <c r="C145" s="409" t="e">
        <f>VLOOKUP(A145,Foundation!$B$8:$Q$294,10,0)</f>
        <v>#N/A</v>
      </c>
      <c r="D145" s="409" t="e">
        <f>VLOOKUP(A145,Foundation!$B$8:$Q$277,12,0)</f>
        <v>#N/A</v>
      </c>
      <c r="E145" s="409" t="e">
        <f>VLOOKUP(A145,'Erection Compiled '!$B$2:$R$340,10,0)</f>
        <v>#N/A</v>
      </c>
      <c r="F145" s="409" t="e">
        <f>VLOOKUP(A145,Earthing!$C$7:$H$307,4,0)</f>
        <v>#N/A</v>
      </c>
    </row>
    <row r="146" spans="1:6" ht="14.5" hidden="1">
      <c r="A146" s="974" t="s">
        <v>619</v>
      </c>
      <c r="B146" s="963" t="s">
        <v>211</v>
      </c>
      <c r="C146" s="409" t="e">
        <f>VLOOKUP(A146,Foundation!$B$8:$Q$294,10,0)</f>
        <v>#N/A</v>
      </c>
      <c r="D146" s="409" t="e">
        <f>VLOOKUP(A146,Foundation!$B$8:$Q$277,12,0)</f>
        <v>#N/A</v>
      </c>
      <c r="E146" s="409" t="e">
        <f>VLOOKUP(A146,'Erection Compiled '!$B$2:$R$340,10,0)</f>
        <v>#N/A</v>
      </c>
      <c r="F146" s="409" t="e">
        <f>VLOOKUP(A146,Earthing!$C$7:$H$307,4,0)</f>
        <v>#N/A</v>
      </c>
    </row>
    <row r="147" spans="1:6" ht="14.5" hidden="1">
      <c r="A147" s="974" t="s">
        <v>104</v>
      </c>
      <c r="B147" s="963" t="s">
        <v>87</v>
      </c>
      <c r="C147" s="409" t="e">
        <f>VLOOKUP(A147,Foundation!$B$8:$Q$294,10,0)</f>
        <v>#N/A</v>
      </c>
      <c r="D147" s="409" t="e">
        <f>VLOOKUP(A147,Foundation!$B$8:$Q$277,12,0)</f>
        <v>#N/A</v>
      </c>
      <c r="E147" s="409" t="e">
        <f>VLOOKUP(A147,'Erection Compiled '!$B$2:$R$340,10,0)</f>
        <v>#N/A</v>
      </c>
      <c r="F147" s="409" t="e">
        <f>VLOOKUP(A147,Earthing!$C$7:$H$307,4,0)</f>
        <v>#N/A</v>
      </c>
    </row>
    <row r="148" spans="1:6" ht="14.5" hidden="1">
      <c r="A148" s="974" t="s">
        <v>621</v>
      </c>
      <c r="B148" s="963" t="s">
        <v>211</v>
      </c>
      <c r="C148" s="409" t="e">
        <f>VLOOKUP(A148,Foundation!$B$8:$Q$294,10,0)</f>
        <v>#N/A</v>
      </c>
      <c r="D148" s="409" t="e">
        <f>VLOOKUP(A148,Foundation!$B$8:$Q$277,12,0)</f>
        <v>#N/A</v>
      </c>
      <c r="E148" s="409" t="e">
        <f>VLOOKUP(A148,'Erection Compiled '!$B$2:$R$340,10,0)</f>
        <v>#N/A</v>
      </c>
      <c r="F148" s="409" t="e">
        <f>VLOOKUP(A148,Earthing!$C$7:$H$307,4,0)</f>
        <v>#N/A</v>
      </c>
    </row>
    <row r="149" spans="1:6" ht="14.5" hidden="1">
      <c r="A149" s="974" t="s">
        <v>1645</v>
      </c>
      <c r="B149" s="963" t="s">
        <v>92</v>
      </c>
      <c r="C149" s="409" t="e">
        <f>VLOOKUP(A149,Foundation!$B$8:$Q$294,10,0)</f>
        <v>#N/A</v>
      </c>
      <c r="D149" s="409" t="e">
        <f>VLOOKUP(A149,Foundation!$B$8:$Q$277,12,0)</f>
        <v>#N/A</v>
      </c>
      <c r="E149" s="409" t="e">
        <f>VLOOKUP(A149,'Erection Compiled '!$B$2:$R$340,10,0)</f>
        <v>#N/A</v>
      </c>
      <c r="F149" s="409" t="e">
        <f>VLOOKUP(A149,Earthing!$C$7:$H$307,4,0)</f>
        <v>#N/A</v>
      </c>
    </row>
    <row r="150" spans="1:6" ht="14.5" hidden="1">
      <c r="A150" s="974" t="s">
        <v>623</v>
      </c>
      <c r="B150" s="963" t="s">
        <v>211</v>
      </c>
      <c r="C150" s="409" t="e">
        <f>VLOOKUP(A150,Foundation!$B$8:$Q$294,10,0)</f>
        <v>#N/A</v>
      </c>
      <c r="D150" s="409" t="e">
        <f>VLOOKUP(A150,Foundation!$B$8:$Q$277,12,0)</f>
        <v>#N/A</v>
      </c>
      <c r="E150" s="409" t="e">
        <f>VLOOKUP(A150,'Erection Compiled '!$B$2:$R$340,10,0)</f>
        <v>#N/A</v>
      </c>
      <c r="F150" s="409" t="e">
        <f>VLOOKUP(A150,Earthing!$C$7:$H$307,4,0)</f>
        <v>#N/A</v>
      </c>
    </row>
    <row r="151" spans="1:6" ht="14.5" hidden="1">
      <c r="A151" s="974" t="s">
        <v>624</v>
      </c>
      <c r="B151" s="963" t="s">
        <v>146</v>
      </c>
      <c r="C151" s="409" t="e">
        <f>VLOOKUP(A151,Foundation!$B$8:$Q$294,10,0)</f>
        <v>#N/A</v>
      </c>
      <c r="D151" s="409" t="e">
        <f>VLOOKUP(A151,Foundation!$B$8:$Q$277,12,0)</f>
        <v>#N/A</v>
      </c>
      <c r="E151" s="409" t="e">
        <f>VLOOKUP(A151,'Erection Compiled '!$B$2:$R$340,10,0)</f>
        <v>#N/A</v>
      </c>
      <c r="F151" s="409" t="e">
        <f>VLOOKUP(A151,Earthing!$C$7:$H$307,4,0)</f>
        <v>#N/A</v>
      </c>
    </row>
    <row r="152" spans="1:6" ht="14.5" hidden="1">
      <c r="A152" s="974" t="s">
        <v>1356</v>
      </c>
      <c r="B152" s="963" t="s">
        <v>89</v>
      </c>
      <c r="C152" s="409" t="e">
        <f>VLOOKUP(A152,Foundation!$B$8:$Q$294,10,0)</f>
        <v>#N/A</v>
      </c>
      <c r="D152" s="409" t="e">
        <f>VLOOKUP(A152,Foundation!$B$8:$Q$277,12,0)</f>
        <v>#N/A</v>
      </c>
      <c r="E152" s="409" t="e">
        <f>VLOOKUP(A152,'Erection Compiled '!$B$2:$R$340,10,0)</f>
        <v>#N/A</v>
      </c>
      <c r="F152" s="409" t="e">
        <f>VLOOKUP(A152,Earthing!$C$7:$H$307,4,0)</f>
        <v>#N/A</v>
      </c>
    </row>
    <row r="153" spans="1:6" ht="14.5" hidden="1">
      <c r="A153" s="974" t="s">
        <v>1646</v>
      </c>
      <c r="B153" s="963" t="s">
        <v>89</v>
      </c>
      <c r="C153" s="409" t="e">
        <f>VLOOKUP(A153,Foundation!$B$8:$Q$294,10,0)</f>
        <v>#N/A</v>
      </c>
      <c r="D153" s="409" t="e">
        <f>VLOOKUP(A153,Foundation!$B$8:$Q$277,12,0)</f>
        <v>#N/A</v>
      </c>
      <c r="E153" s="409" t="e">
        <f>VLOOKUP(A153,'Erection Compiled '!$B$2:$R$340,10,0)</f>
        <v>#N/A</v>
      </c>
      <c r="F153" s="409" t="e">
        <f>VLOOKUP(A153,Earthing!$C$7:$H$307,4,0)</f>
        <v>#N/A</v>
      </c>
    </row>
    <row r="154" spans="1:6" ht="14.5" hidden="1">
      <c r="A154" s="974" t="s">
        <v>105</v>
      </c>
      <c r="B154" s="963" t="s">
        <v>83</v>
      </c>
      <c r="C154" s="409" t="e">
        <f>VLOOKUP(A154,Foundation!$B$8:$Q$294,10,0)</f>
        <v>#N/A</v>
      </c>
      <c r="D154" s="409" t="e">
        <f>VLOOKUP(A154,Foundation!$B$8:$Q$277,12,0)</f>
        <v>#N/A</v>
      </c>
      <c r="E154" s="409" t="e">
        <f>VLOOKUP(A154,'Erection Compiled '!$B$2:$R$340,10,0)</f>
        <v>#N/A</v>
      </c>
      <c r="F154" s="409" t="e">
        <f>VLOOKUP(A154,Earthing!$C$7:$H$307,4,0)</f>
        <v>#N/A</v>
      </c>
    </row>
    <row r="155" spans="1:6" ht="14.5" hidden="1">
      <c r="A155" s="974" t="s">
        <v>628</v>
      </c>
      <c r="B155" s="963" t="s">
        <v>131</v>
      </c>
      <c r="C155" s="409" t="e">
        <f>VLOOKUP(A155,Foundation!$B$8:$Q$294,10,0)</f>
        <v>#N/A</v>
      </c>
      <c r="D155" s="409" t="e">
        <f>VLOOKUP(A155,Foundation!$B$8:$Q$277,12,0)</f>
        <v>#N/A</v>
      </c>
      <c r="E155" s="409" t="e">
        <f>VLOOKUP(A155,'Erection Compiled '!$B$2:$R$340,10,0)</f>
        <v>#N/A</v>
      </c>
      <c r="F155" s="409" t="e">
        <f>VLOOKUP(A155,Earthing!$C$7:$H$307,4,0)</f>
        <v>#N/A</v>
      </c>
    </row>
    <row r="156" spans="1:6" ht="14.5" hidden="1">
      <c r="A156" s="974" t="s">
        <v>629</v>
      </c>
      <c r="B156" s="963" t="s">
        <v>149</v>
      </c>
      <c r="C156" s="409" t="e">
        <f>VLOOKUP(A156,Foundation!$B$8:$Q$294,10,0)</f>
        <v>#N/A</v>
      </c>
      <c r="D156" s="409" t="e">
        <f>VLOOKUP(A156,Foundation!$B$8:$Q$277,12,0)</f>
        <v>#N/A</v>
      </c>
      <c r="E156" s="409" t="e">
        <f>VLOOKUP(A156,'Erection Compiled '!$B$2:$R$340,10,0)</f>
        <v>#N/A</v>
      </c>
      <c r="F156" s="409" t="e">
        <f>VLOOKUP(A156,Earthing!$C$7:$H$307,4,0)</f>
        <v>#N/A</v>
      </c>
    </row>
    <row r="157" spans="1:6" ht="14.5" hidden="1">
      <c r="A157" s="974" t="s">
        <v>630</v>
      </c>
      <c r="B157" s="963" t="s">
        <v>211</v>
      </c>
      <c r="C157" s="409" t="e">
        <f>VLOOKUP(A157,Foundation!$B$8:$Q$294,10,0)</f>
        <v>#N/A</v>
      </c>
      <c r="D157" s="409" t="e">
        <f>VLOOKUP(A157,Foundation!$B$8:$Q$277,12,0)</f>
        <v>#N/A</v>
      </c>
      <c r="E157" s="409" t="e">
        <f>VLOOKUP(A157,'Erection Compiled '!$B$2:$R$340,10,0)</f>
        <v>#N/A</v>
      </c>
      <c r="F157" s="409" t="e">
        <f>VLOOKUP(A157,Earthing!$C$7:$H$307,4,0)</f>
        <v>#N/A</v>
      </c>
    </row>
    <row r="158" spans="1:6" ht="14.5" hidden="1">
      <c r="A158" s="974" t="s">
        <v>1551</v>
      </c>
      <c r="B158" s="963" t="s">
        <v>146</v>
      </c>
      <c r="C158" s="409" t="e">
        <f>VLOOKUP(A158,Foundation!$B$8:$Q$294,10,0)</f>
        <v>#N/A</v>
      </c>
      <c r="D158" s="409" t="e">
        <f>VLOOKUP(A158,Foundation!$B$8:$Q$277,12,0)</f>
        <v>#N/A</v>
      </c>
      <c r="E158" s="409" t="e">
        <f>VLOOKUP(A158,'Erection Compiled '!$B$2:$R$340,10,0)</f>
        <v>#N/A</v>
      </c>
      <c r="F158" s="409" t="e">
        <f>VLOOKUP(A158,Earthing!$C$7:$H$307,4,0)</f>
        <v>#N/A</v>
      </c>
    </row>
    <row r="159" spans="1:6" ht="14.5" hidden="1">
      <c r="A159" s="974" t="s">
        <v>1552</v>
      </c>
      <c r="B159" s="963" t="s">
        <v>211</v>
      </c>
      <c r="C159" s="409" t="e">
        <f>VLOOKUP(A159,Foundation!$B$8:$Q$294,10,0)</f>
        <v>#N/A</v>
      </c>
      <c r="D159" s="409" t="e">
        <f>VLOOKUP(A159,Foundation!$B$8:$Q$277,12,0)</f>
        <v>#N/A</v>
      </c>
      <c r="E159" s="409" t="e">
        <f>VLOOKUP(A159,'Erection Compiled '!$B$2:$R$340,10,0)</f>
        <v>#N/A</v>
      </c>
      <c r="F159" s="409" t="e">
        <f>VLOOKUP(A159,Earthing!$C$7:$H$307,4,0)</f>
        <v>#N/A</v>
      </c>
    </row>
    <row r="160" spans="1:6" ht="14.5" hidden="1">
      <c r="A160" s="974" t="s">
        <v>1647</v>
      </c>
      <c r="B160" s="963" t="s">
        <v>152</v>
      </c>
      <c r="C160" s="409" t="e">
        <f>VLOOKUP(A160,Foundation!$B$8:$Q$294,10,0)</f>
        <v>#N/A</v>
      </c>
      <c r="D160" s="409" t="e">
        <f>VLOOKUP(A160,Foundation!$B$8:$Q$277,12,0)</f>
        <v>#N/A</v>
      </c>
      <c r="E160" s="409" t="e">
        <f>VLOOKUP(A160,'Erection Compiled '!$B$2:$R$340,10,0)</f>
        <v>#N/A</v>
      </c>
      <c r="F160" s="409" t="e">
        <f>VLOOKUP(A160,Earthing!$C$7:$H$307,4,0)</f>
        <v>#N/A</v>
      </c>
    </row>
    <row r="161" spans="1:6" ht="14.5" hidden="1">
      <c r="A161" s="974" t="s">
        <v>632</v>
      </c>
      <c r="B161" s="963" t="s">
        <v>205</v>
      </c>
      <c r="C161" s="409" t="e">
        <f>VLOOKUP(A161,Foundation!$B$8:$Q$294,10,0)</f>
        <v>#N/A</v>
      </c>
      <c r="D161" s="409" t="e">
        <f>VLOOKUP(A161,Foundation!$B$8:$Q$277,12,0)</f>
        <v>#N/A</v>
      </c>
      <c r="E161" s="409" t="e">
        <f>VLOOKUP(A161,'Erection Compiled '!$B$2:$R$340,10,0)</f>
        <v>#N/A</v>
      </c>
      <c r="F161" s="409" t="e">
        <f>VLOOKUP(A161,Earthing!$C$7:$H$307,4,0)</f>
        <v>#N/A</v>
      </c>
    </row>
    <row r="162" spans="1:6" ht="14.5" hidden="1">
      <c r="A162" s="974" t="s">
        <v>633</v>
      </c>
      <c r="B162" s="963" t="s">
        <v>146</v>
      </c>
      <c r="C162" s="409" t="e">
        <f>VLOOKUP(A162,Foundation!$B$8:$Q$294,10,0)</f>
        <v>#N/A</v>
      </c>
      <c r="D162" s="409" t="e">
        <f>VLOOKUP(A162,Foundation!$B$8:$Q$277,12,0)</f>
        <v>#N/A</v>
      </c>
      <c r="E162" s="409" t="e">
        <f>VLOOKUP(A162,'Erection Compiled '!$B$2:$R$340,10,0)</f>
        <v>#N/A</v>
      </c>
      <c r="F162" s="409" t="e">
        <f>VLOOKUP(A162,Earthing!$C$7:$H$307,4,0)</f>
        <v>#N/A</v>
      </c>
    </row>
    <row r="163" spans="1:6" ht="14.5" hidden="1">
      <c r="A163" s="974" t="s">
        <v>634</v>
      </c>
      <c r="B163" s="963" t="s">
        <v>146</v>
      </c>
      <c r="C163" s="409" t="e">
        <f>VLOOKUP(A163,Foundation!$B$8:$Q$294,10,0)</f>
        <v>#N/A</v>
      </c>
      <c r="D163" s="409" t="e">
        <f>VLOOKUP(A163,Foundation!$B$8:$Q$277,12,0)</f>
        <v>#N/A</v>
      </c>
      <c r="E163" s="409" t="e">
        <f>VLOOKUP(A163,'Erection Compiled '!$B$2:$R$340,10,0)</f>
        <v>#N/A</v>
      </c>
      <c r="F163" s="409" t="e">
        <f>VLOOKUP(A163,Earthing!$C$7:$H$307,4,0)</f>
        <v>#N/A</v>
      </c>
    </row>
    <row r="164" spans="1:6" ht="14.5" hidden="1">
      <c r="A164" s="974" t="s">
        <v>635</v>
      </c>
      <c r="B164" s="963" t="s">
        <v>205</v>
      </c>
      <c r="C164" s="409" t="e">
        <f>VLOOKUP(A164,Foundation!$B$8:$Q$294,10,0)</f>
        <v>#N/A</v>
      </c>
      <c r="D164" s="409" t="e">
        <f>VLOOKUP(A164,Foundation!$B$8:$Q$277,12,0)</f>
        <v>#N/A</v>
      </c>
      <c r="E164" s="409" t="e">
        <f>VLOOKUP(A164,'Erection Compiled '!$B$2:$R$340,10,0)</f>
        <v>#N/A</v>
      </c>
      <c r="F164" s="409" t="e">
        <f>VLOOKUP(A164,Earthing!$C$7:$H$307,4,0)</f>
        <v>#N/A</v>
      </c>
    </row>
    <row r="165" spans="1:6" ht="14.5" hidden="1">
      <c r="A165" s="974" t="s">
        <v>106</v>
      </c>
      <c r="B165" s="963" t="s">
        <v>107</v>
      </c>
      <c r="C165" s="409" t="e">
        <f>VLOOKUP(A165,Foundation!$B$8:$Q$294,10,0)</f>
        <v>#N/A</v>
      </c>
      <c r="D165" s="409" t="e">
        <f>VLOOKUP(A165,Foundation!$B$8:$Q$277,12,0)</f>
        <v>#N/A</v>
      </c>
      <c r="E165" s="409" t="e">
        <f>VLOOKUP(A165,'Erection Compiled '!$B$2:$R$340,10,0)</f>
        <v>#N/A</v>
      </c>
      <c r="F165" s="409" t="e">
        <f>VLOOKUP(A165,Earthing!$C$7:$H$307,4,0)</f>
        <v>#N/A</v>
      </c>
    </row>
    <row r="166" spans="1:6" ht="14.5" hidden="1">
      <c r="A166" s="974" t="s">
        <v>638</v>
      </c>
      <c r="B166" s="963" t="s">
        <v>131</v>
      </c>
      <c r="C166" s="409" t="e">
        <f>VLOOKUP(A166,Foundation!$B$8:$Q$294,10,0)</f>
        <v>#N/A</v>
      </c>
      <c r="D166" s="409" t="e">
        <f>VLOOKUP(A166,Foundation!$B$8:$Q$277,12,0)</f>
        <v>#N/A</v>
      </c>
      <c r="E166" s="409" t="e">
        <f>VLOOKUP(A166,'Erection Compiled '!$B$2:$R$340,10,0)</f>
        <v>#N/A</v>
      </c>
      <c r="F166" s="409" t="e">
        <f>VLOOKUP(A166,Earthing!$C$7:$H$307,4,0)</f>
        <v>#N/A</v>
      </c>
    </row>
    <row r="167" spans="1:6" ht="14.5" hidden="1">
      <c r="A167" s="974" t="s">
        <v>639</v>
      </c>
      <c r="B167" s="963" t="s">
        <v>205</v>
      </c>
      <c r="C167" s="409" t="e">
        <f>VLOOKUP(A167,Foundation!$B$8:$Q$294,10,0)</f>
        <v>#N/A</v>
      </c>
      <c r="D167" s="409" t="e">
        <f>VLOOKUP(A167,Foundation!$B$8:$Q$277,12,0)</f>
        <v>#N/A</v>
      </c>
      <c r="E167" s="409" t="e">
        <f>VLOOKUP(A167,'Erection Compiled '!$B$2:$R$340,10,0)</f>
        <v>#N/A</v>
      </c>
      <c r="F167" s="409" t="e">
        <f>VLOOKUP(A167,Earthing!$C$7:$H$307,4,0)</f>
        <v>#N/A</v>
      </c>
    </row>
    <row r="168" spans="1:6" ht="14.5" hidden="1">
      <c r="A168" s="974" t="s">
        <v>1670</v>
      </c>
      <c r="B168" s="963" t="s">
        <v>83</v>
      </c>
      <c r="C168" s="409" t="e">
        <f>VLOOKUP(A168,Foundation!$B$8:$Q$294,10,0)</f>
        <v>#N/A</v>
      </c>
      <c r="D168" s="409" t="e">
        <f>VLOOKUP(A168,Foundation!$B$8:$Q$277,12,0)</f>
        <v>#N/A</v>
      </c>
      <c r="E168" s="409" t="e">
        <f>VLOOKUP(A168,'Erection Compiled '!$B$2:$R$340,10,0)</f>
        <v>#N/A</v>
      </c>
      <c r="F168" s="409" t="e">
        <f>VLOOKUP(A168,Earthing!$C$7:$H$307,4,0)</f>
        <v>#N/A</v>
      </c>
    </row>
    <row r="169" spans="1:6" ht="14.5" hidden="1">
      <c r="A169" s="974" t="s">
        <v>641</v>
      </c>
      <c r="B169" s="963" t="s">
        <v>211</v>
      </c>
      <c r="C169" s="409" t="e">
        <f>VLOOKUP(A169,Foundation!$B$8:$Q$294,10,0)</f>
        <v>#N/A</v>
      </c>
      <c r="D169" s="409" t="e">
        <f>VLOOKUP(A169,Foundation!$B$8:$Q$277,12,0)</f>
        <v>#N/A</v>
      </c>
      <c r="E169" s="409" t="e">
        <f>VLOOKUP(A169,'Erection Compiled '!$B$2:$R$340,10,0)</f>
        <v>#N/A</v>
      </c>
      <c r="F169" s="409" t="e">
        <f>VLOOKUP(A169,Earthing!$C$7:$H$307,4,0)</f>
        <v>#N/A</v>
      </c>
    </row>
    <row r="170" spans="1:6" ht="14.5" hidden="1">
      <c r="A170" s="974" t="s">
        <v>642</v>
      </c>
      <c r="B170" s="963" t="s">
        <v>146</v>
      </c>
      <c r="C170" s="409" t="e">
        <f>VLOOKUP(A170,Foundation!$B$8:$Q$294,10,0)</f>
        <v>#N/A</v>
      </c>
      <c r="D170" s="409" t="e">
        <f>VLOOKUP(A170,Foundation!$B$8:$Q$277,12,0)</f>
        <v>#N/A</v>
      </c>
      <c r="E170" s="409" t="e">
        <f>VLOOKUP(A170,'Erection Compiled '!$B$2:$R$340,10,0)</f>
        <v>#N/A</v>
      </c>
      <c r="F170" s="409" t="e">
        <f>VLOOKUP(A170,Earthing!$C$7:$H$307,4,0)</f>
        <v>#N/A</v>
      </c>
    </row>
    <row r="171" spans="1:6" ht="14.5" hidden="1">
      <c r="A171" s="974" t="s">
        <v>643</v>
      </c>
      <c r="B171" s="963" t="s">
        <v>211</v>
      </c>
      <c r="C171" s="409" t="e">
        <f>VLOOKUP(A171,Foundation!$B$8:$Q$294,10,0)</f>
        <v>#N/A</v>
      </c>
      <c r="D171" s="409" t="e">
        <f>VLOOKUP(A171,Foundation!$B$8:$Q$277,12,0)</f>
        <v>#N/A</v>
      </c>
      <c r="E171" s="409" t="e">
        <f>VLOOKUP(A171,'Erection Compiled '!$B$2:$R$340,10,0)</f>
        <v>#N/A</v>
      </c>
      <c r="F171" s="409" t="e">
        <f>VLOOKUP(A171,Earthing!$C$7:$H$307,4,0)</f>
        <v>#N/A</v>
      </c>
    </row>
    <row r="172" spans="1:6" ht="14.5" hidden="1">
      <c r="A172" s="974" t="s">
        <v>1655</v>
      </c>
      <c r="B172" s="963" t="s">
        <v>101</v>
      </c>
      <c r="C172" s="409" t="e">
        <f>VLOOKUP(A172,Foundation!$B$8:$Q$294,10,0)</f>
        <v>#N/A</v>
      </c>
      <c r="D172" s="409" t="e">
        <f>VLOOKUP(A172,Foundation!$B$8:$Q$277,12,0)</f>
        <v>#N/A</v>
      </c>
      <c r="E172" s="409" t="e">
        <f>VLOOKUP(A172,'Erection Compiled '!$B$2:$R$340,10,0)</f>
        <v>#N/A</v>
      </c>
      <c r="F172" s="409" t="e">
        <f>VLOOKUP(A172,Earthing!$C$7:$H$307,4,0)</f>
        <v>#N/A</v>
      </c>
    </row>
    <row r="173" spans="1:6" ht="14.5" hidden="1">
      <c r="A173" s="974" t="s">
        <v>645</v>
      </c>
      <c r="B173" s="963" t="s">
        <v>211</v>
      </c>
      <c r="C173" s="409" t="e">
        <f>VLOOKUP(A173,Foundation!$B$8:$Q$294,10,0)</f>
        <v>#N/A</v>
      </c>
      <c r="D173" s="409" t="e">
        <f>VLOOKUP(A173,Foundation!$B$8:$Q$277,12,0)</f>
        <v>#N/A</v>
      </c>
      <c r="E173" s="409" t="e">
        <f>VLOOKUP(A173,'Erection Compiled '!$B$2:$R$340,10,0)</f>
        <v>#N/A</v>
      </c>
      <c r="F173" s="409" t="e">
        <f>VLOOKUP(A173,Earthing!$C$7:$H$307,4,0)</f>
        <v>#N/A</v>
      </c>
    </row>
    <row r="174" spans="1:6" ht="14.5" hidden="1">
      <c r="A174" s="974" t="s">
        <v>646</v>
      </c>
      <c r="B174" s="963" t="s">
        <v>1235</v>
      </c>
      <c r="C174" s="409" t="e">
        <f>VLOOKUP(A174,Foundation!$B$8:$Q$294,10,0)</f>
        <v>#N/A</v>
      </c>
      <c r="D174" s="409" t="e">
        <f>VLOOKUP(A174,Foundation!$B$8:$Q$277,12,0)</f>
        <v>#N/A</v>
      </c>
      <c r="E174" s="409" t="e">
        <f>VLOOKUP(A174,'Erection Compiled '!$B$2:$R$340,10,0)</f>
        <v>#N/A</v>
      </c>
      <c r="F174" s="409" t="e">
        <f>VLOOKUP(A174,Earthing!$C$7:$H$307,4,0)</f>
        <v>#N/A</v>
      </c>
    </row>
    <row r="175" spans="1:6" ht="14.5" hidden="1">
      <c r="A175" s="974" t="s">
        <v>647</v>
      </c>
      <c r="B175" s="963" t="s">
        <v>211</v>
      </c>
      <c r="C175" s="409" t="e">
        <f>VLOOKUP(A175,Foundation!$B$8:$Q$294,10,0)</f>
        <v>#N/A</v>
      </c>
      <c r="D175" s="409" t="e">
        <f>VLOOKUP(A175,Foundation!$B$8:$Q$277,12,0)</f>
        <v>#N/A</v>
      </c>
      <c r="E175" s="409" t="e">
        <f>VLOOKUP(A175,'Erection Compiled '!$B$2:$R$340,10,0)</f>
        <v>#N/A</v>
      </c>
      <c r="F175" s="409" t="e">
        <f>VLOOKUP(A175,Earthing!$C$7:$H$307,4,0)</f>
        <v>#N/A</v>
      </c>
    </row>
    <row r="176" spans="1:6" ht="14.5" hidden="1">
      <c r="A176" s="974" t="s">
        <v>648</v>
      </c>
      <c r="B176" s="963" t="s">
        <v>211</v>
      </c>
      <c r="C176" s="409" t="e">
        <f>VLOOKUP(A176,Foundation!$B$8:$Q$294,10,0)</f>
        <v>#N/A</v>
      </c>
      <c r="D176" s="409" t="e">
        <f>VLOOKUP(A176,Foundation!$B$8:$Q$277,12,0)</f>
        <v>#N/A</v>
      </c>
      <c r="E176" s="409" t="e">
        <f>VLOOKUP(A176,'Erection Compiled '!$B$2:$R$340,10,0)</f>
        <v>#N/A</v>
      </c>
      <c r="F176" s="409" t="e">
        <f>VLOOKUP(A176,Earthing!$C$7:$H$307,4,0)</f>
        <v>#N/A</v>
      </c>
    </row>
    <row r="177" spans="1:6" ht="14.5" hidden="1">
      <c r="A177" s="974" t="s">
        <v>649</v>
      </c>
      <c r="B177" s="963" t="s">
        <v>146</v>
      </c>
      <c r="C177" s="409" t="e">
        <f>VLOOKUP(A177,Foundation!$B$8:$Q$294,10,0)</f>
        <v>#N/A</v>
      </c>
      <c r="D177" s="409" t="e">
        <f>VLOOKUP(A177,Foundation!$B$8:$Q$277,12,0)</f>
        <v>#N/A</v>
      </c>
      <c r="E177" s="409" t="e">
        <f>VLOOKUP(A177,'Erection Compiled '!$B$2:$R$340,10,0)</f>
        <v>#N/A</v>
      </c>
      <c r="F177" s="409" t="e">
        <f>VLOOKUP(A177,Earthing!$C$7:$H$307,4,0)</f>
        <v>#N/A</v>
      </c>
    </row>
    <row r="178" spans="1:6" ht="14.5" hidden="1">
      <c r="A178" s="974" t="s">
        <v>650</v>
      </c>
      <c r="B178" s="963" t="s">
        <v>149</v>
      </c>
      <c r="C178" s="409" t="e">
        <f>VLOOKUP(A178,Foundation!$B$8:$Q$294,10,0)</f>
        <v>#N/A</v>
      </c>
      <c r="D178" s="409" t="e">
        <f>VLOOKUP(A178,Foundation!$B$8:$Q$277,12,0)</f>
        <v>#N/A</v>
      </c>
      <c r="E178" s="409" t="e">
        <f>VLOOKUP(A178,'Erection Compiled '!$B$2:$R$340,10,0)</f>
        <v>#N/A</v>
      </c>
      <c r="F178" s="409" t="e">
        <f>VLOOKUP(A178,Earthing!$C$7:$H$307,4,0)</f>
        <v>#N/A</v>
      </c>
    </row>
    <row r="179" spans="1:6" ht="14.5" hidden="1">
      <c r="A179" s="974" t="s">
        <v>651</v>
      </c>
      <c r="B179" s="963" t="s">
        <v>146</v>
      </c>
      <c r="C179" s="409" t="e">
        <f>VLOOKUP(A179,Foundation!$B$8:$Q$294,10,0)</f>
        <v>#N/A</v>
      </c>
      <c r="D179" s="409" t="e">
        <f>VLOOKUP(A179,Foundation!$B$8:$Q$277,12,0)</f>
        <v>#N/A</v>
      </c>
      <c r="E179" s="409" t="e">
        <f>VLOOKUP(A179,'Erection Compiled '!$B$2:$R$340,10,0)</f>
        <v>#N/A</v>
      </c>
      <c r="F179" s="409" t="e">
        <f>VLOOKUP(A179,Earthing!$C$7:$H$307,4,0)</f>
        <v>#N/A</v>
      </c>
    </row>
    <row r="180" spans="1:6" ht="14.5" hidden="1">
      <c r="A180" s="974" t="s">
        <v>108</v>
      </c>
      <c r="B180" s="963" t="s">
        <v>92</v>
      </c>
      <c r="C180" s="409" t="e">
        <f>VLOOKUP(A180,Foundation!$B$8:$Q$294,10,0)</f>
        <v>#N/A</v>
      </c>
      <c r="D180" s="409" t="e">
        <f>VLOOKUP(A180,Foundation!$B$8:$Q$277,12,0)</f>
        <v>#N/A</v>
      </c>
      <c r="E180" s="409" t="e">
        <f>VLOOKUP(A180,'Erection Compiled '!$B$2:$R$340,10,0)</f>
        <v>#N/A</v>
      </c>
      <c r="F180" s="409" t="e">
        <f>VLOOKUP(A180,Earthing!$C$7:$H$307,4,0)</f>
        <v>#N/A</v>
      </c>
    </row>
    <row r="181" spans="1:6" ht="14.5" hidden="1">
      <c r="A181" s="974" t="s">
        <v>109</v>
      </c>
      <c r="B181" s="963" t="s">
        <v>96</v>
      </c>
      <c r="C181" s="409" t="e">
        <f>VLOOKUP(A181,Foundation!$B$8:$Q$294,10,0)</f>
        <v>#N/A</v>
      </c>
      <c r="D181" s="409" t="e">
        <f>VLOOKUP(A181,Foundation!$B$8:$Q$277,12,0)</f>
        <v>#N/A</v>
      </c>
      <c r="E181" s="409" t="e">
        <f>VLOOKUP(A181,'Erection Compiled '!$B$2:$R$340,10,0)</f>
        <v>#N/A</v>
      </c>
      <c r="F181" s="409" t="e">
        <f>VLOOKUP(A181,Earthing!$C$7:$H$307,4,0)</f>
        <v>#N/A</v>
      </c>
    </row>
    <row r="182" spans="1:6" ht="14.5" hidden="1">
      <c r="A182" s="974" t="s">
        <v>654</v>
      </c>
      <c r="B182" s="963" t="s">
        <v>211</v>
      </c>
      <c r="C182" s="409" t="e">
        <f>VLOOKUP(A182,Foundation!$B$8:$Q$294,10,0)</f>
        <v>#N/A</v>
      </c>
      <c r="D182" s="409" t="e">
        <f>VLOOKUP(A182,Foundation!$B$8:$Q$277,12,0)</f>
        <v>#N/A</v>
      </c>
      <c r="E182" s="409" t="e">
        <f>VLOOKUP(A182,'Erection Compiled '!$B$2:$R$340,10,0)</f>
        <v>#N/A</v>
      </c>
      <c r="F182" s="409" t="e">
        <f>VLOOKUP(A182,Earthing!$C$7:$H$307,4,0)</f>
        <v>#N/A</v>
      </c>
    </row>
    <row r="183" spans="1:6" ht="14.5" hidden="1">
      <c r="A183" s="975" t="s">
        <v>1671</v>
      </c>
      <c r="B183" s="965" t="s">
        <v>111</v>
      </c>
      <c r="C183" s="409" t="e">
        <f>VLOOKUP(A183,Foundation!$B$8:$Q$294,10,0)</f>
        <v>#N/A</v>
      </c>
      <c r="D183" s="409" t="e">
        <f>VLOOKUP(A183,Foundation!$B$8:$Q$277,12,0)</f>
        <v>#N/A</v>
      </c>
      <c r="E183" s="409" t="e">
        <f>VLOOKUP(A183,'Erection Compiled '!$B$2:$R$340,10,0)</f>
        <v>#N/A</v>
      </c>
      <c r="F183" s="409" t="e">
        <f>VLOOKUP(A183,Earthing!$C$7:$H$307,4,0)</f>
        <v>#N/A</v>
      </c>
    </row>
    <row r="184" spans="1:6" ht="14.5" hidden="1">
      <c r="A184" s="975" t="s">
        <v>656</v>
      </c>
      <c r="B184" s="965" t="s">
        <v>146</v>
      </c>
      <c r="C184" s="409" t="e">
        <f>VLOOKUP(A184,Foundation!$B$8:$Q$294,10,0)</f>
        <v>#N/A</v>
      </c>
      <c r="D184" s="409" t="e">
        <f>VLOOKUP(A184,Foundation!$B$8:$Q$277,12,0)</f>
        <v>#N/A</v>
      </c>
      <c r="E184" s="409" t="e">
        <f>VLOOKUP(A184,'Erection Compiled '!$B$2:$R$340,10,0)</f>
        <v>#N/A</v>
      </c>
      <c r="F184" s="409" t="e">
        <f>VLOOKUP(A184,Earthing!$C$7:$H$307,4,0)</f>
        <v>#N/A</v>
      </c>
    </row>
    <row r="185" spans="1:6" ht="14.5" hidden="1">
      <c r="A185" s="975" t="s">
        <v>657</v>
      </c>
      <c r="B185" s="965" t="s">
        <v>205</v>
      </c>
      <c r="C185" s="409" t="e">
        <f>VLOOKUP(A185,Foundation!$B$8:$Q$294,10,0)</f>
        <v>#N/A</v>
      </c>
      <c r="D185" s="409" t="e">
        <f>VLOOKUP(A185,Foundation!$B$8:$Q$277,12,0)</f>
        <v>#N/A</v>
      </c>
      <c r="E185" s="409" t="e">
        <f>VLOOKUP(A185,'Erection Compiled '!$B$2:$R$340,10,0)</f>
        <v>#N/A</v>
      </c>
      <c r="F185" s="409" t="e">
        <f>VLOOKUP(A185,Earthing!$C$7:$H$307,4,0)</f>
        <v>#N/A</v>
      </c>
    </row>
    <row r="186" spans="1:6" ht="14.5" hidden="1">
      <c r="A186" s="975" t="s">
        <v>658</v>
      </c>
      <c r="B186" s="965" t="s">
        <v>146</v>
      </c>
      <c r="C186" s="409" t="e">
        <f>VLOOKUP(A186,Foundation!$B$8:$Q$294,10,0)</f>
        <v>#N/A</v>
      </c>
      <c r="D186" s="409" t="e">
        <f>VLOOKUP(A186,Foundation!$B$8:$Q$277,12,0)</f>
        <v>#N/A</v>
      </c>
      <c r="E186" s="409" t="e">
        <f>VLOOKUP(A186,'Erection Compiled '!$B$2:$R$340,10,0)</f>
        <v>#N/A</v>
      </c>
      <c r="F186" s="409" t="e">
        <f>VLOOKUP(A186,Earthing!$C$7:$H$307,4,0)</f>
        <v>#N/A</v>
      </c>
    </row>
    <row r="187" spans="1:6" ht="14.5" hidden="1">
      <c r="A187" s="975" t="s">
        <v>659</v>
      </c>
      <c r="B187" s="965" t="s">
        <v>205</v>
      </c>
      <c r="C187" s="409" t="e">
        <f>VLOOKUP(A187,Foundation!$B$8:$Q$294,10,0)</f>
        <v>#N/A</v>
      </c>
      <c r="D187" s="409" t="e">
        <f>VLOOKUP(A187,Foundation!$B$8:$Q$277,12,0)</f>
        <v>#N/A</v>
      </c>
      <c r="E187" s="409" t="e">
        <f>VLOOKUP(A187,'Erection Compiled '!$B$2:$R$340,10,0)</f>
        <v>#N/A</v>
      </c>
      <c r="F187" s="409" t="e">
        <f>VLOOKUP(A187,Earthing!$C$7:$H$307,4,0)</f>
        <v>#N/A</v>
      </c>
    </row>
    <row r="188" spans="1:6" ht="14.5" hidden="1">
      <c r="A188" s="975" t="s">
        <v>110</v>
      </c>
      <c r="B188" s="965" t="s">
        <v>107</v>
      </c>
      <c r="C188" s="409" t="e">
        <f>VLOOKUP(A188,Foundation!$B$8:$Q$294,10,0)</f>
        <v>#N/A</v>
      </c>
      <c r="D188" s="409" t="e">
        <f>VLOOKUP(A188,Foundation!$B$8:$Q$277,12,0)</f>
        <v>#N/A</v>
      </c>
      <c r="E188" s="409" t="e">
        <f>VLOOKUP(A188,'Erection Compiled '!$B$2:$R$340,10,0)</f>
        <v>#N/A</v>
      </c>
      <c r="F188" s="409" t="e">
        <f>VLOOKUP(A188,Earthing!$C$7:$H$307,4,0)</f>
        <v>#N/A</v>
      </c>
    </row>
    <row r="189" spans="1:6" ht="14.5" hidden="1">
      <c r="A189" s="975" t="s">
        <v>112</v>
      </c>
      <c r="B189" s="965" t="s">
        <v>111</v>
      </c>
      <c r="C189" s="409" t="e">
        <f>VLOOKUP(A189,Foundation!$B$8:$Q$294,10,0)</f>
        <v>#N/A</v>
      </c>
      <c r="D189" s="409" t="e">
        <f>VLOOKUP(A189,Foundation!$B$8:$Q$277,12,0)</f>
        <v>#N/A</v>
      </c>
      <c r="E189" s="409" t="e">
        <f>VLOOKUP(A189,'Erection Compiled '!$B$2:$R$340,10,0)</f>
        <v>#N/A</v>
      </c>
      <c r="F189" s="409" t="e">
        <f>VLOOKUP(A189,Earthing!$C$7:$H$307,4,0)</f>
        <v>#N/A</v>
      </c>
    </row>
    <row r="190" spans="1:6" ht="14.5" hidden="1">
      <c r="A190" s="975" t="s">
        <v>662</v>
      </c>
      <c r="B190" s="965" t="s">
        <v>211</v>
      </c>
      <c r="C190" s="409" t="e">
        <f>VLOOKUP(A190,Foundation!$B$8:$Q$294,10,0)</f>
        <v>#N/A</v>
      </c>
      <c r="D190" s="409" t="e">
        <f>VLOOKUP(A190,Foundation!$B$8:$Q$277,12,0)</f>
        <v>#N/A</v>
      </c>
      <c r="E190" s="409" t="e">
        <f>VLOOKUP(A190,'Erection Compiled '!$B$2:$R$340,10,0)</f>
        <v>#N/A</v>
      </c>
      <c r="F190" s="409" t="e">
        <f>VLOOKUP(A190,Earthing!$C$7:$H$307,4,0)</f>
        <v>#N/A</v>
      </c>
    </row>
    <row r="191" spans="1:6" ht="14.5" hidden="1">
      <c r="A191" s="975" t="s">
        <v>663</v>
      </c>
      <c r="B191" s="965" t="s">
        <v>211</v>
      </c>
      <c r="C191" s="409" t="e">
        <f>VLOOKUP(A191,Foundation!$B$8:$Q$294,10,0)</f>
        <v>#N/A</v>
      </c>
      <c r="D191" s="409" t="e">
        <f>VLOOKUP(A191,Foundation!$B$8:$Q$277,12,0)</f>
        <v>#N/A</v>
      </c>
      <c r="E191" s="409" t="e">
        <f>VLOOKUP(A191,'Erection Compiled '!$B$2:$R$340,10,0)</f>
        <v>#N/A</v>
      </c>
      <c r="F191" s="409" t="e">
        <f>VLOOKUP(A191,Earthing!$C$7:$H$307,4,0)</f>
        <v>#N/A</v>
      </c>
    </row>
    <row r="192" spans="1:6" ht="14.5">
      <c r="A192" s="975" t="s">
        <v>1599</v>
      </c>
      <c r="B192" s="965" t="s">
        <v>107</v>
      </c>
      <c r="C192" s="409" t="e">
        <f>VLOOKUP(A192,Foundation!$B$8:$Q$294,10,0)</f>
        <v>#N/A</v>
      </c>
      <c r="D192" s="409" t="e">
        <f>VLOOKUP(A192,Foundation!$B$8:$Q$277,12,0)</f>
        <v>#N/A</v>
      </c>
      <c r="E192" s="409" t="e">
        <f>VLOOKUP(A192,'Erection Compiled '!$B$2:$R$340,10,0)</f>
        <v>#N/A</v>
      </c>
      <c r="F192" s="409" t="e">
        <f>VLOOKUP(A192,Earthing!$C$7:$H$307,4,0)</f>
        <v>#N/A</v>
      </c>
    </row>
    <row r="193" spans="1:6" ht="14.5" hidden="1">
      <c r="A193" s="974" t="s">
        <v>1672</v>
      </c>
      <c r="B193" s="963" t="s">
        <v>107</v>
      </c>
      <c r="C193" s="409" t="e">
        <f>VLOOKUP(A193,Foundation!$B$8:$Q$294,10,0)</f>
        <v>#N/A</v>
      </c>
      <c r="D193" s="409" t="e">
        <f>VLOOKUP(A193,Foundation!$B$8:$Q$277,12,0)</f>
        <v>#N/A</v>
      </c>
      <c r="E193" s="409" t="e">
        <f>VLOOKUP(A193,'Erection Compiled '!$B$2:$R$340,10,0)</f>
        <v>#N/A</v>
      </c>
      <c r="F193" s="409" t="e">
        <f>VLOOKUP(A193,Earthing!$C$7:$H$307,4,0)</f>
        <v>#N/A</v>
      </c>
    </row>
    <row r="194" spans="1:6" ht="14.5" hidden="1">
      <c r="A194" s="974" t="s">
        <v>1673</v>
      </c>
      <c r="B194" s="963" t="s">
        <v>111</v>
      </c>
      <c r="C194" s="409" t="e">
        <f>VLOOKUP(A194,Foundation!$B$8:$Q$294,10,0)</f>
        <v>#N/A</v>
      </c>
      <c r="D194" s="409" t="e">
        <f>VLOOKUP(A194,Foundation!$B$8:$Q$277,12,0)</f>
        <v>#N/A</v>
      </c>
      <c r="E194" s="409" t="e">
        <f>VLOOKUP(A194,'Erection Compiled '!$B$2:$R$340,10,0)</f>
        <v>#N/A</v>
      </c>
      <c r="F194" s="409" t="e">
        <f>VLOOKUP(A194,Earthing!$C$7:$H$307,4,0)</f>
        <v>#N/A</v>
      </c>
    </row>
    <row r="195" spans="1:6" ht="14.5" hidden="1">
      <c r="A195" s="974" t="s">
        <v>113</v>
      </c>
      <c r="B195" s="963" t="s">
        <v>81</v>
      </c>
      <c r="C195" s="409" t="e">
        <f>VLOOKUP(A195,Foundation!$B$8:$Q$294,10,0)</f>
        <v>#N/A</v>
      </c>
      <c r="D195" s="409" t="e">
        <f>VLOOKUP(A195,Foundation!$B$8:$Q$277,12,0)</f>
        <v>#N/A</v>
      </c>
      <c r="E195" s="409" t="e">
        <f>VLOOKUP(A195,'Erection Compiled '!$B$2:$R$340,10,0)</f>
        <v>#N/A</v>
      </c>
      <c r="F195" s="409" t="e">
        <f>VLOOKUP(A195,Earthing!$C$7:$H$307,4,0)</f>
        <v>#N/A</v>
      </c>
    </row>
    <row r="196" spans="1:6" ht="14.5" hidden="1">
      <c r="A196" s="974" t="s">
        <v>235</v>
      </c>
      <c r="B196" s="963" t="s">
        <v>149</v>
      </c>
      <c r="C196" s="409" t="e">
        <f>VLOOKUP(A196,Foundation!$B$8:$Q$294,10,0)</f>
        <v>#N/A</v>
      </c>
      <c r="D196" s="409" t="e">
        <f>VLOOKUP(A196,Foundation!$B$8:$Q$277,12,0)</f>
        <v>#N/A</v>
      </c>
      <c r="E196" s="409" t="e">
        <f>VLOOKUP(A196,'Erection Compiled '!$B$2:$R$340,10,0)</f>
        <v>#N/A</v>
      </c>
      <c r="F196" s="409" t="e">
        <f>VLOOKUP(A196,Earthing!$C$7:$H$307,4,0)</f>
        <v>#N/A</v>
      </c>
    </row>
    <row r="197" spans="1:6" ht="14.5">
      <c r="A197" s="974" t="s">
        <v>236</v>
      </c>
      <c r="B197" s="963" t="s">
        <v>146</v>
      </c>
      <c r="C197" s="409" t="e">
        <f>VLOOKUP(A197,Foundation!$B$8:$Q$294,10,0)</f>
        <v>#N/A</v>
      </c>
      <c r="D197" s="409" t="e">
        <f>VLOOKUP(A197,Foundation!$B$8:$Q$277,12,0)</f>
        <v>#N/A</v>
      </c>
      <c r="E197" s="409" t="e">
        <f>VLOOKUP(A197,'Erection Compiled '!$B$2:$R$340,10,0)</f>
        <v>#N/A</v>
      </c>
      <c r="F197" s="409" t="e">
        <f>VLOOKUP(A197,Earthing!$C$7:$H$307,4,0)</f>
        <v>#N/A</v>
      </c>
    </row>
    <row r="198" spans="1:6" ht="14.5">
      <c r="A198" s="974" t="s">
        <v>274</v>
      </c>
      <c r="B198" s="963" t="s">
        <v>149</v>
      </c>
      <c r="C198" s="409" t="e">
        <f>VLOOKUP(A198,Foundation!$B$8:$Q$294,10,0)</f>
        <v>#N/A</v>
      </c>
      <c r="D198" s="409" t="e">
        <f>VLOOKUP(A198,Foundation!$B$8:$Q$277,12,0)</f>
        <v>#N/A</v>
      </c>
      <c r="E198" s="409" t="e">
        <f>VLOOKUP(A198,'Erection Compiled '!$B$2:$R$340,10,0)</f>
        <v>#N/A</v>
      </c>
      <c r="F198" s="409" t="e">
        <f>VLOOKUP(A198,Earthing!$C$7:$H$307,4,0)</f>
        <v>#N/A</v>
      </c>
    </row>
    <row r="199" spans="1:6" ht="14.5" hidden="1">
      <c r="A199" s="974" t="s">
        <v>1674</v>
      </c>
      <c r="B199" s="963" t="s">
        <v>152</v>
      </c>
      <c r="C199" s="409" t="e">
        <f>VLOOKUP(A199,Foundation!$B$8:$Q$294,10,0)</f>
        <v>#N/A</v>
      </c>
      <c r="D199" s="409" t="e">
        <f>VLOOKUP(A199,Foundation!$B$8:$Q$277,12,0)</f>
        <v>#N/A</v>
      </c>
      <c r="E199" s="409" t="e">
        <f>VLOOKUP(A199,'Erection Compiled '!$B$2:$R$340,10,0)</f>
        <v>#N/A</v>
      </c>
      <c r="F199" s="409" t="e">
        <f>VLOOKUP(A199,Earthing!$C$7:$H$307,4,0)</f>
        <v>#N/A</v>
      </c>
    </row>
    <row r="200" spans="1:6" ht="14.5" hidden="1">
      <c r="A200" s="974" t="s">
        <v>276</v>
      </c>
      <c r="B200" s="963" t="s">
        <v>205</v>
      </c>
      <c r="C200" s="409" t="e">
        <f>VLOOKUP(A200,Foundation!$B$8:$Q$294,10,0)</f>
        <v>#N/A</v>
      </c>
      <c r="D200" s="409" t="e">
        <f>VLOOKUP(A200,Foundation!$B$8:$Q$277,12,0)</f>
        <v>#N/A</v>
      </c>
      <c r="E200" s="409" t="e">
        <f>VLOOKUP(A200,'Erection Compiled '!$B$2:$R$340,10,0)</f>
        <v>#N/A</v>
      </c>
      <c r="F200" s="409" t="e">
        <f>VLOOKUP(A200,Earthing!$C$7:$H$307,4,0)</f>
        <v>#N/A</v>
      </c>
    </row>
    <row r="201" spans="1:6" ht="14.5" hidden="1">
      <c r="A201" s="974" t="s">
        <v>1675</v>
      </c>
      <c r="B201" s="963" t="s">
        <v>89</v>
      </c>
      <c r="C201" s="409" t="e">
        <f>VLOOKUP(A201,Foundation!$B$8:$Q$294,10,0)</f>
        <v>#N/A</v>
      </c>
      <c r="D201" s="409" t="e">
        <f>VLOOKUP(A201,Foundation!$B$8:$Q$277,12,0)</f>
        <v>#N/A</v>
      </c>
      <c r="E201" s="409" t="e">
        <f>VLOOKUP(A201,'Erection Compiled '!$B$2:$R$340,10,0)</f>
        <v>#N/A</v>
      </c>
      <c r="F201" s="409" t="e">
        <f>VLOOKUP(A201,Earthing!$C$7:$H$307,4,0)</f>
        <v>#N/A</v>
      </c>
    </row>
    <row r="202" spans="1:6" ht="14.5" hidden="1">
      <c r="A202" s="974" t="s">
        <v>114</v>
      </c>
      <c r="B202" s="963" t="s">
        <v>79</v>
      </c>
      <c r="C202" s="409" t="e">
        <f>VLOOKUP(A202,Foundation!$B$8:$Q$294,10,0)</f>
        <v>#N/A</v>
      </c>
      <c r="D202" s="409" t="e">
        <f>VLOOKUP(A202,Foundation!$B$8:$Q$277,12,0)</f>
        <v>#N/A</v>
      </c>
      <c r="E202" s="409" t="e">
        <f>VLOOKUP(A202,'Erection Compiled '!$B$2:$R$340,10,0)</f>
        <v>#N/A</v>
      </c>
      <c r="F202" s="409" t="e">
        <f>VLOOKUP(A202,Earthing!$C$7:$H$307,4,0)</f>
        <v>#N/A</v>
      </c>
    </row>
    <row r="203" spans="1:6" ht="14.5" hidden="1">
      <c r="A203" s="974" t="s">
        <v>279</v>
      </c>
      <c r="B203" s="963" t="s">
        <v>149</v>
      </c>
      <c r="C203" s="409" t="e">
        <f>VLOOKUP(A203,Foundation!$B$8:$Q$294,10,0)</f>
        <v>#N/A</v>
      </c>
      <c r="D203" s="409" t="e">
        <f>VLOOKUP(A203,Foundation!$B$8:$Q$277,12,0)</f>
        <v>#N/A</v>
      </c>
      <c r="E203" s="409" t="e">
        <f>VLOOKUP(A203,'Erection Compiled '!$B$2:$R$340,10,0)</f>
        <v>#N/A</v>
      </c>
      <c r="F203" s="409" t="e">
        <f>VLOOKUP(A203,Earthing!$C$7:$H$307,4,0)</f>
        <v>#N/A</v>
      </c>
    </row>
    <row r="204" spans="1:6" ht="14.5" hidden="1">
      <c r="A204" s="974" t="s">
        <v>283</v>
      </c>
      <c r="B204" s="963" t="s">
        <v>205</v>
      </c>
      <c r="C204" s="409" t="e">
        <f>VLOOKUP(A204,Foundation!$B$8:$Q$294,10,0)</f>
        <v>#N/A</v>
      </c>
      <c r="D204" s="409" t="e">
        <f>VLOOKUP(A204,Foundation!$B$8:$Q$277,12,0)</f>
        <v>#N/A</v>
      </c>
      <c r="E204" s="409" t="e">
        <f>VLOOKUP(A204,'Erection Compiled '!$B$2:$R$340,10,0)</f>
        <v>#N/A</v>
      </c>
      <c r="F204" s="409" t="e">
        <f>VLOOKUP(A204,Earthing!$C$7:$H$307,4,0)</f>
        <v>#N/A</v>
      </c>
    </row>
    <row r="205" spans="1:6" ht="14.5" hidden="1">
      <c r="A205" s="974" t="s">
        <v>284</v>
      </c>
      <c r="B205" s="963" t="s">
        <v>149</v>
      </c>
      <c r="C205" s="409" t="e">
        <f>VLOOKUP(A205,Foundation!$B$8:$Q$294,10,0)</f>
        <v>#N/A</v>
      </c>
      <c r="D205" s="409" t="e">
        <f>VLOOKUP(A205,Foundation!$B$8:$Q$277,12,0)</f>
        <v>#N/A</v>
      </c>
      <c r="E205" s="409" t="e">
        <f>VLOOKUP(A205,'Erection Compiled '!$B$2:$R$340,10,0)</f>
        <v>#N/A</v>
      </c>
      <c r="F205" s="409" t="e">
        <f>VLOOKUP(A205,Earthing!$C$7:$H$307,4,0)</f>
        <v>#N/A</v>
      </c>
    </row>
    <row r="206" spans="1:6" ht="14.5" hidden="1">
      <c r="A206" s="974" t="s">
        <v>1676</v>
      </c>
      <c r="B206" s="963" t="s">
        <v>81</v>
      </c>
      <c r="C206" s="409" t="e">
        <f>VLOOKUP(A206,Foundation!$B$8:$Q$294,10,0)</f>
        <v>#N/A</v>
      </c>
      <c r="D206" s="409" t="e">
        <f>VLOOKUP(A206,Foundation!$B$8:$Q$277,12,0)</f>
        <v>#N/A</v>
      </c>
      <c r="E206" s="409" t="e">
        <f>VLOOKUP(A206,'Erection Compiled '!$B$2:$R$340,10,0)</f>
        <v>#N/A</v>
      </c>
      <c r="F206" s="409" t="e">
        <f>VLOOKUP(A206,Earthing!$C$7:$H$307,4,0)</f>
        <v>#N/A</v>
      </c>
    </row>
    <row r="207" spans="1:6" ht="14.5" hidden="1">
      <c r="A207" s="974" t="s">
        <v>1677</v>
      </c>
      <c r="B207" s="963" t="s">
        <v>96</v>
      </c>
      <c r="C207" s="409" t="e">
        <f>VLOOKUP(A207,Foundation!$B$8:$Q$294,10,0)</f>
        <v>#N/A</v>
      </c>
      <c r="D207" s="409" t="e">
        <f>VLOOKUP(A207,Foundation!$B$8:$Q$277,12,0)</f>
        <v>#N/A</v>
      </c>
      <c r="E207" s="409" t="e">
        <f>VLOOKUP(A207,'Erection Compiled '!$B$2:$R$340,10,0)</f>
        <v>#N/A</v>
      </c>
      <c r="F207" s="409" t="e">
        <f>VLOOKUP(A207,Earthing!$C$7:$H$307,4,0)</f>
        <v>#N/A</v>
      </c>
    </row>
    <row r="208" spans="1:6" ht="14.5">
      <c r="A208" s="974" t="s">
        <v>287</v>
      </c>
      <c r="B208" s="963" t="s">
        <v>96</v>
      </c>
      <c r="C208" s="409" t="e">
        <f>VLOOKUP(A208,Foundation!$B$8:$Q$294,10,0)</f>
        <v>#N/A</v>
      </c>
      <c r="D208" s="409" t="e">
        <f>VLOOKUP(A208,Foundation!$B$8:$Q$277,12,0)</f>
        <v>#N/A</v>
      </c>
      <c r="E208" s="409" t="e">
        <f>VLOOKUP(A208,'Erection Compiled '!$B$2:$R$340,10,0)</f>
        <v>#N/A</v>
      </c>
      <c r="F208" s="409" t="e">
        <f>VLOOKUP(A208,Earthing!$C$7:$H$307,4,0)</f>
        <v>#N/A</v>
      </c>
    </row>
    <row r="209" spans="1:6" ht="14.5">
      <c r="A209" s="974" t="s">
        <v>288</v>
      </c>
      <c r="B209" s="963" t="s">
        <v>146</v>
      </c>
      <c r="C209" s="409" t="e">
        <f>VLOOKUP(A209,Foundation!$B$8:$Q$294,10,0)</f>
        <v>#N/A</v>
      </c>
      <c r="D209" s="409" t="e">
        <f>VLOOKUP(A209,Foundation!$B$8:$Q$277,12,0)</f>
        <v>#N/A</v>
      </c>
      <c r="E209" s="409" t="e">
        <f>VLOOKUP(A209,'Erection Compiled '!$B$2:$R$340,10,0)</f>
        <v>#N/A</v>
      </c>
      <c r="F209" s="409" t="e">
        <f>VLOOKUP(A209,Earthing!$C$7:$H$307,4,0)</f>
        <v>#N/A</v>
      </c>
    </row>
    <row r="210" spans="1:6" ht="14.5" hidden="1">
      <c r="A210" s="974" t="s">
        <v>289</v>
      </c>
      <c r="B210" s="963" t="s">
        <v>96</v>
      </c>
      <c r="C210" s="409" t="e">
        <f>VLOOKUP(A210,Foundation!$B$8:$Q$294,10,0)</f>
        <v>#N/A</v>
      </c>
      <c r="D210" s="409" t="e">
        <f>VLOOKUP(A210,Foundation!$B$8:$Q$277,12,0)</f>
        <v>#N/A</v>
      </c>
      <c r="E210" s="409" t="e">
        <f>VLOOKUP(A210,'Erection Compiled '!$B$2:$R$340,10,0)</f>
        <v>#N/A</v>
      </c>
      <c r="F210" s="409" t="e">
        <f>VLOOKUP(A210,Earthing!$C$7:$H$307,4,0)</f>
        <v>#N/A</v>
      </c>
    </row>
    <row r="211" spans="1:6" ht="14.5">
      <c r="A211" s="974" t="s">
        <v>290</v>
      </c>
      <c r="B211" s="963" t="s">
        <v>205</v>
      </c>
      <c r="C211" s="409" t="e">
        <f>VLOOKUP(A211,Foundation!$B$8:$Q$294,10,0)</f>
        <v>#N/A</v>
      </c>
      <c r="D211" s="409" t="e">
        <f>VLOOKUP(A211,Foundation!$B$8:$Q$277,12,0)</f>
        <v>#N/A</v>
      </c>
      <c r="E211" s="409" t="e">
        <f>VLOOKUP(A211,'Erection Compiled '!$B$2:$R$340,10,0)</f>
        <v>#N/A</v>
      </c>
      <c r="F211" s="409" t="e">
        <f>VLOOKUP(A211,Earthing!$C$7:$H$307,4,0)</f>
        <v>#N/A</v>
      </c>
    </row>
    <row r="212" spans="1:6" ht="14.5">
      <c r="A212" s="974" t="s">
        <v>291</v>
      </c>
      <c r="B212" s="963" t="s">
        <v>205</v>
      </c>
      <c r="C212" s="409" t="e">
        <f>VLOOKUP(A212,Foundation!$B$8:$Q$294,10,0)</f>
        <v>#N/A</v>
      </c>
      <c r="D212" s="409" t="e">
        <f>VLOOKUP(A212,Foundation!$B$8:$Q$277,12,0)</f>
        <v>#N/A</v>
      </c>
      <c r="E212" s="409" t="e">
        <f>VLOOKUP(A212,'Erection Compiled '!$B$2:$R$340,10,0)</f>
        <v>#N/A</v>
      </c>
      <c r="F212" s="409" t="e">
        <f>VLOOKUP(A212,Earthing!$C$7:$H$307,4,0)</f>
        <v>#N/A</v>
      </c>
    </row>
    <row r="213" spans="1:6" ht="14.5">
      <c r="A213" s="974" t="s">
        <v>1066</v>
      </c>
      <c r="B213" s="963" t="s">
        <v>96</v>
      </c>
      <c r="C213" s="409" t="e">
        <f>VLOOKUP(A213,Foundation!$B$8:$Q$294,10,0)</f>
        <v>#N/A</v>
      </c>
      <c r="D213" s="409" t="e">
        <f>VLOOKUP(A213,Foundation!$B$8:$Q$277,12,0)</f>
        <v>#N/A</v>
      </c>
      <c r="E213" s="409" t="e">
        <f>VLOOKUP(A213,'Erection Compiled '!$B$2:$R$340,10,0)</f>
        <v>#N/A</v>
      </c>
      <c r="F213" s="409" t="e">
        <f>VLOOKUP(A213,Earthing!$C$7:$H$307,4,0)</f>
        <v>#N/A</v>
      </c>
    </row>
    <row r="214" spans="1:6" ht="14.5">
      <c r="A214" s="974" t="s">
        <v>1595</v>
      </c>
      <c r="B214" s="963" t="s">
        <v>96</v>
      </c>
      <c r="C214" s="409" t="e">
        <f>VLOOKUP(A214,Foundation!$B$8:$Q$294,10,0)</f>
        <v>#N/A</v>
      </c>
      <c r="D214" s="409" t="e">
        <f>VLOOKUP(A214,Foundation!$B$8:$Q$277,12,0)</f>
        <v>#N/A</v>
      </c>
      <c r="E214" s="409" t="e">
        <f>VLOOKUP(A214,'Erection Compiled '!$B$2:$R$340,10,0)</f>
        <v>#N/A</v>
      </c>
      <c r="F214" s="409" t="e">
        <f>VLOOKUP(A214,Earthing!$C$7:$H$307,4,0)</f>
        <v>#N/A</v>
      </c>
    </row>
    <row r="215" spans="1:6" ht="14.5">
      <c r="A215" s="974" t="s">
        <v>115</v>
      </c>
      <c r="B215" s="963" t="s">
        <v>87</v>
      </c>
      <c r="C215" s="409" t="e">
        <f>VLOOKUP(A215,Foundation!$B$8:$Q$294,10,0)</f>
        <v>#N/A</v>
      </c>
      <c r="D215" s="409" t="e">
        <f>VLOOKUP(A215,Foundation!$B$8:$Q$277,12,0)</f>
        <v>#N/A</v>
      </c>
      <c r="E215" s="409" t="e">
        <f>VLOOKUP(A215,'Erection Compiled '!$B$2:$R$340,10,0)</f>
        <v>#N/A</v>
      </c>
      <c r="F215" s="409" t="e">
        <f>VLOOKUP(A215,Earthing!$C$7:$H$307,4,0)</f>
        <v>#N/A</v>
      </c>
    </row>
    <row r="216" spans="1:6" ht="14.5" hidden="1">
      <c r="A216" s="974" t="s">
        <v>298</v>
      </c>
      <c r="B216" s="963" t="s">
        <v>146</v>
      </c>
      <c r="C216" s="409" t="e">
        <f>VLOOKUP(A216,Foundation!$B$8:$Q$294,10,0)</f>
        <v>#N/A</v>
      </c>
      <c r="D216" s="409" t="e">
        <f>VLOOKUP(A216,Foundation!$B$8:$Q$277,12,0)</f>
        <v>#N/A</v>
      </c>
      <c r="E216" s="409" t="e">
        <f>VLOOKUP(A216,'Erection Compiled '!$B$2:$R$340,10,0)</f>
        <v>#N/A</v>
      </c>
      <c r="F216" s="409" t="e">
        <f>VLOOKUP(A216,Earthing!$C$7:$H$307,4,0)</f>
        <v>#N/A</v>
      </c>
    </row>
    <row r="217" spans="1:6" ht="14.5" hidden="1">
      <c r="A217" s="974" t="s">
        <v>1678</v>
      </c>
      <c r="B217" s="963" t="s">
        <v>89</v>
      </c>
      <c r="C217" s="409" t="e">
        <f>VLOOKUP(A217,Foundation!$B$8:$Q$294,10,0)</f>
        <v>#N/A</v>
      </c>
      <c r="D217" s="409" t="e">
        <f>VLOOKUP(A217,Foundation!$B$8:$Q$277,12,0)</f>
        <v>#N/A</v>
      </c>
      <c r="E217" s="409" t="e">
        <f>VLOOKUP(A217,'Erection Compiled '!$B$2:$R$340,10,0)</f>
        <v>#N/A</v>
      </c>
      <c r="F217" s="409" t="e">
        <f>VLOOKUP(A217,Earthing!$C$7:$H$307,4,0)</f>
        <v>#N/A</v>
      </c>
    </row>
    <row r="218" spans="1:6" ht="14.5" hidden="1">
      <c r="A218" s="974" t="s">
        <v>300</v>
      </c>
      <c r="B218" s="963" t="s">
        <v>211</v>
      </c>
      <c r="C218" s="409" t="e">
        <f>VLOOKUP(A218,Foundation!$B$8:$Q$294,10,0)</f>
        <v>#N/A</v>
      </c>
      <c r="D218" s="409" t="e">
        <f>VLOOKUP(A218,Foundation!$B$8:$Q$277,12,0)</f>
        <v>#N/A</v>
      </c>
      <c r="E218" s="409" t="e">
        <f>VLOOKUP(A218,'Erection Compiled '!$B$2:$R$340,10,0)</f>
        <v>#N/A</v>
      </c>
      <c r="F218" s="409" t="e">
        <f>VLOOKUP(A218,Earthing!$C$7:$H$307,4,0)</f>
        <v>#N/A</v>
      </c>
    </row>
    <row r="219" spans="1:6" ht="14.5" hidden="1">
      <c r="A219" s="974" t="s">
        <v>301</v>
      </c>
      <c r="B219" s="963" t="s">
        <v>149</v>
      </c>
      <c r="C219" s="409" t="e">
        <f>VLOOKUP(A219,Foundation!$B$8:$Q$294,10,0)</f>
        <v>#N/A</v>
      </c>
      <c r="D219" s="409" t="e">
        <f>VLOOKUP(A219,Foundation!$B$8:$Q$277,12,0)</f>
        <v>#N/A</v>
      </c>
      <c r="E219" s="409" t="e">
        <f>VLOOKUP(A219,'Erection Compiled '!$B$2:$R$340,10,0)</f>
        <v>#N/A</v>
      </c>
      <c r="F219" s="409" t="e">
        <f>VLOOKUP(A219,Earthing!$C$7:$H$307,4,0)</f>
        <v>#N/A</v>
      </c>
    </row>
    <row r="220" spans="1:6" ht="14.5" hidden="1">
      <c r="A220" s="974" t="s">
        <v>302</v>
      </c>
      <c r="B220" s="963" t="s">
        <v>211</v>
      </c>
      <c r="C220" s="409" t="e">
        <f>VLOOKUP(A220,Foundation!$B$8:$Q$294,10,0)</f>
        <v>#N/A</v>
      </c>
      <c r="D220" s="409" t="e">
        <f>VLOOKUP(A220,Foundation!$B$8:$Q$277,12,0)</f>
        <v>#N/A</v>
      </c>
      <c r="E220" s="409" t="e">
        <f>VLOOKUP(A220,'Erection Compiled '!$B$2:$R$340,10,0)</f>
        <v>#N/A</v>
      </c>
      <c r="F220" s="409" t="e">
        <f>VLOOKUP(A220,Earthing!$C$7:$H$307,4,0)</f>
        <v>#N/A</v>
      </c>
    </row>
    <row r="221" spans="1:6" ht="14.5" hidden="1">
      <c r="A221" s="974" t="s">
        <v>1679</v>
      </c>
      <c r="B221" s="963" t="s">
        <v>79</v>
      </c>
      <c r="C221" s="409" t="e">
        <f>VLOOKUP(A221,Foundation!$B$8:$Q$294,10,0)</f>
        <v>#N/A</v>
      </c>
      <c r="D221" s="409" t="e">
        <f>VLOOKUP(A221,Foundation!$B$8:$Q$277,12,0)</f>
        <v>#N/A</v>
      </c>
      <c r="E221" s="409" t="e">
        <f>VLOOKUP(A221,'Erection Compiled '!$B$2:$R$340,10,0)</f>
        <v>#N/A</v>
      </c>
      <c r="F221" s="409" t="e">
        <f>VLOOKUP(A221,Earthing!$C$7:$H$307,4,0)</f>
        <v>#N/A</v>
      </c>
    </row>
    <row r="222" spans="1:6" ht="14.5" hidden="1">
      <c r="A222" s="974" t="s">
        <v>244</v>
      </c>
      <c r="B222" s="963" t="s">
        <v>211</v>
      </c>
      <c r="C222" s="409" t="e">
        <f>VLOOKUP(A222,Foundation!$B$8:$Q$294,10,0)</f>
        <v>#N/A</v>
      </c>
      <c r="D222" s="409" t="e">
        <f>VLOOKUP(A222,Foundation!$B$8:$Q$277,12,0)</f>
        <v>#N/A</v>
      </c>
      <c r="E222" s="409" t="e">
        <f>VLOOKUP(A222,'Erection Compiled '!$B$2:$R$340,10,0)</f>
        <v>#N/A</v>
      </c>
      <c r="F222" s="409" t="e">
        <f>VLOOKUP(A222,Earthing!$C$7:$H$307,4,0)</f>
        <v>#N/A</v>
      </c>
    </row>
    <row r="223" spans="1:6" ht="14.5" hidden="1">
      <c r="A223" s="974" t="s">
        <v>116</v>
      </c>
      <c r="B223" s="963" t="s">
        <v>83</v>
      </c>
      <c r="C223" s="409" t="e">
        <f>VLOOKUP(A223,Foundation!$B$8:$Q$294,10,0)</f>
        <v>#N/A</v>
      </c>
      <c r="D223" s="409" t="e">
        <f>VLOOKUP(A223,Foundation!$B$8:$Q$277,12,0)</f>
        <v>#N/A</v>
      </c>
      <c r="E223" s="409" t="e">
        <f>VLOOKUP(A223,'Erection Compiled '!$B$2:$R$340,10,0)</f>
        <v>#N/A</v>
      </c>
      <c r="F223" s="409" t="e">
        <f>VLOOKUP(A223,Earthing!$C$7:$H$307,4,0)</f>
        <v>#N/A</v>
      </c>
    </row>
    <row r="224" spans="1:6" ht="14.5" hidden="1">
      <c r="A224" s="974" t="s">
        <v>309</v>
      </c>
      <c r="B224" s="963" t="s">
        <v>146</v>
      </c>
      <c r="C224" s="409" t="e">
        <f>VLOOKUP(A224,Foundation!$B$8:$Q$294,10,0)</f>
        <v>#N/A</v>
      </c>
      <c r="D224" s="409" t="e">
        <f>VLOOKUP(A224,Foundation!$B$8:$Q$277,12,0)</f>
        <v>#N/A</v>
      </c>
      <c r="E224" s="409" t="e">
        <f>VLOOKUP(A224,'Erection Compiled '!$B$2:$R$340,10,0)</f>
        <v>#N/A</v>
      </c>
      <c r="F224" s="409" t="e">
        <f>VLOOKUP(A224,Earthing!$C$7:$H$307,4,0)</f>
        <v>#N/A</v>
      </c>
    </row>
    <row r="225" spans="1:6" ht="14.5" hidden="1">
      <c r="A225" s="974" t="s">
        <v>310</v>
      </c>
      <c r="B225" s="963" t="s">
        <v>146</v>
      </c>
      <c r="C225" s="409" t="e">
        <f>VLOOKUP(A225,Foundation!$B$8:$Q$294,10,0)</f>
        <v>#N/A</v>
      </c>
      <c r="D225" s="409" t="e">
        <f>VLOOKUP(A225,Foundation!$B$8:$Q$277,12,0)</f>
        <v>#N/A</v>
      </c>
      <c r="E225" s="409" t="e">
        <f>VLOOKUP(A225,'Erection Compiled '!$B$2:$R$340,10,0)</f>
        <v>#N/A</v>
      </c>
      <c r="F225" s="409" t="e">
        <f>VLOOKUP(A225,Earthing!$C$7:$H$307,4,0)</f>
        <v>#N/A</v>
      </c>
    </row>
    <row r="226" spans="1:6" ht="14.5" hidden="1">
      <c r="A226" s="974" t="s">
        <v>311</v>
      </c>
      <c r="B226" s="963" t="s">
        <v>211</v>
      </c>
      <c r="C226" s="409" t="e">
        <f>VLOOKUP(A226,Foundation!$B$8:$Q$294,10,0)</f>
        <v>#N/A</v>
      </c>
      <c r="D226" s="409" t="e">
        <f>VLOOKUP(A226,Foundation!$B$8:$Q$277,12,0)</f>
        <v>#N/A</v>
      </c>
      <c r="E226" s="409" t="e">
        <f>VLOOKUP(A226,'Erection Compiled '!$B$2:$R$340,10,0)</f>
        <v>#N/A</v>
      </c>
      <c r="F226" s="409" t="e">
        <f>VLOOKUP(A226,Earthing!$C$7:$H$307,4,0)</f>
        <v>#N/A</v>
      </c>
    </row>
    <row r="227" spans="1:6" ht="14.5">
      <c r="A227" s="974" t="s">
        <v>245</v>
      </c>
      <c r="B227" s="963" t="s">
        <v>205</v>
      </c>
      <c r="C227" s="409" t="e">
        <f>VLOOKUP(A227,Foundation!$B$8:$Q$294,10,0)</f>
        <v>#N/A</v>
      </c>
      <c r="D227" s="409" t="e">
        <f>VLOOKUP(A227,Foundation!$B$8:$Q$277,12,0)</f>
        <v>#N/A</v>
      </c>
      <c r="E227" s="409" t="e">
        <f>VLOOKUP(A227,'Erection Compiled '!$B$2:$R$340,10,0)</f>
        <v>#N/A</v>
      </c>
      <c r="F227" s="409" t="e">
        <f>VLOOKUP(A227,Earthing!$C$7:$H$307,4,0)</f>
        <v>#N/A</v>
      </c>
    </row>
    <row r="228" spans="1:6" ht="14.5">
      <c r="A228" s="974" t="s">
        <v>246</v>
      </c>
      <c r="B228" s="963" t="s">
        <v>205</v>
      </c>
      <c r="C228" s="409" t="e">
        <f>VLOOKUP(A228,Foundation!$B$8:$Q$294,10,0)</f>
        <v>#N/A</v>
      </c>
      <c r="D228" s="409" t="e">
        <f>VLOOKUP(A228,Foundation!$B$8:$Q$277,12,0)</f>
        <v>#N/A</v>
      </c>
      <c r="E228" s="409" t="e">
        <f>VLOOKUP(A228,'Erection Compiled '!$B$2:$R$340,10,0)</f>
        <v>#N/A</v>
      </c>
      <c r="F228" s="409" t="e">
        <f>VLOOKUP(A228,Earthing!$C$7:$H$307,4,0)</f>
        <v>#N/A</v>
      </c>
    </row>
    <row r="229" spans="1:6" ht="14.5" hidden="1">
      <c r="A229" s="974" t="s">
        <v>1680</v>
      </c>
      <c r="B229" s="963" t="s">
        <v>79</v>
      </c>
      <c r="C229" s="409" t="e">
        <f>VLOOKUP(A229,Foundation!$B$8:$Q$294,10,0)</f>
        <v>#N/A</v>
      </c>
      <c r="D229" s="409" t="e">
        <f>VLOOKUP(A229,Foundation!$B$8:$Q$277,12,0)</f>
        <v>#N/A</v>
      </c>
      <c r="E229" s="409" t="e">
        <f>VLOOKUP(A229,'Erection Compiled '!$B$2:$R$340,10,0)</f>
        <v>#N/A</v>
      </c>
      <c r="F229" s="409" t="e">
        <f>VLOOKUP(A229,Earthing!$C$7:$H$307,4,0)</f>
        <v>#N/A</v>
      </c>
    </row>
    <row r="230" spans="1:6" ht="14.5">
      <c r="A230" s="974" t="s">
        <v>313</v>
      </c>
      <c r="B230" s="963" t="s">
        <v>146</v>
      </c>
      <c r="C230" s="409" t="e">
        <f>VLOOKUP(A230,Foundation!$B$8:$Q$294,10,0)</f>
        <v>#N/A</v>
      </c>
      <c r="D230" s="409" t="e">
        <f>VLOOKUP(A230,Foundation!$B$8:$Q$277,12,0)</f>
        <v>#N/A</v>
      </c>
      <c r="E230" s="409" t="e">
        <f>VLOOKUP(A230,'Erection Compiled '!$B$2:$R$340,10,0)</f>
        <v>#N/A</v>
      </c>
      <c r="F230" s="409" t="e">
        <f>VLOOKUP(A230,Earthing!$C$7:$H$307,4,0)</f>
        <v>#N/A</v>
      </c>
    </row>
    <row r="231" spans="1:6" ht="14.5" hidden="1">
      <c r="A231" s="974" t="s">
        <v>117</v>
      </c>
      <c r="B231" s="963" t="s">
        <v>87</v>
      </c>
      <c r="C231" s="409" t="e">
        <f>VLOOKUP(A231,Foundation!$B$8:$Q$294,10,0)</f>
        <v>#N/A</v>
      </c>
      <c r="D231" s="409" t="e">
        <f>VLOOKUP(A231,Foundation!$B$8:$Q$277,12,0)</f>
        <v>#N/A</v>
      </c>
      <c r="E231" s="409" t="e">
        <f>VLOOKUP(A231,'Erection Compiled '!$B$2:$R$340,10,0)</f>
        <v>#N/A</v>
      </c>
      <c r="F231" s="409" t="e">
        <f>VLOOKUP(A231,Earthing!$C$7:$H$307,4,0)</f>
        <v>#N/A</v>
      </c>
    </row>
    <row r="232" spans="1:6" ht="14.5" hidden="1">
      <c r="A232" s="974" t="s">
        <v>315</v>
      </c>
      <c r="B232" s="963" t="s">
        <v>211</v>
      </c>
      <c r="C232" s="409" t="e">
        <f>VLOOKUP(A232,Foundation!$B$8:$Q$294,10,0)</f>
        <v>#N/A</v>
      </c>
      <c r="D232" s="409" t="e">
        <f>VLOOKUP(A232,Foundation!$B$8:$Q$277,12,0)</f>
        <v>#N/A</v>
      </c>
      <c r="E232" s="409" t="e">
        <f>VLOOKUP(A232,'Erection Compiled '!$B$2:$R$340,10,0)</f>
        <v>#N/A</v>
      </c>
      <c r="F232" s="409" t="e">
        <f>VLOOKUP(A232,Earthing!$C$7:$H$307,4,0)</f>
        <v>#N/A</v>
      </c>
    </row>
    <row r="233" spans="1:6" ht="14.5" hidden="1">
      <c r="A233" s="974" t="s">
        <v>316</v>
      </c>
      <c r="B233" s="963" t="s">
        <v>211</v>
      </c>
      <c r="C233" s="409" t="e">
        <f>VLOOKUP(A233,Foundation!$B$8:$Q$294,10,0)</f>
        <v>#N/A</v>
      </c>
      <c r="D233" s="409" t="e">
        <f>VLOOKUP(A233,Foundation!$B$8:$Q$277,12,0)</f>
        <v>#N/A</v>
      </c>
      <c r="E233" s="409" t="e">
        <f>VLOOKUP(A233,'Erection Compiled '!$B$2:$R$340,10,0)</f>
        <v>#N/A</v>
      </c>
      <c r="F233" s="409" t="e">
        <f>VLOOKUP(A233,Earthing!$C$7:$H$307,4,0)</f>
        <v>#N/A</v>
      </c>
    </row>
    <row r="234" spans="1:6" ht="14.5">
      <c r="A234" s="974" t="s">
        <v>237</v>
      </c>
      <c r="B234" s="963" t="s">
        <v>211</v>
      </c>
      <c r="C234" s="409" t="e">
        <f>VLOOKUP(A234,Foundation!$B$8:$Q$294,10,0)</f>
        <v>#N/A</v>
      </c>
      <c r="D234" s="409" t="e">
        <f>VLOOKUP(A234,Foundation!$B$8:$Q$277,12,0)</f>
        <v>#N/A</v>
      </c>
      <c r="E234" s="409" t="e">
        <f>VLOOKUP(A234,'Erection Compiled '!$B$2:$R$340,10,0)</f>
        <v>#N/A</v>
      </c>
      <c r="F234" s="409" t="e">
        <f>VLOOKUP(A234,Earthing!$C$7:$H$307,4,0)</f>
        <v>#N/A</v>
      </c>
    </row>
    <row r="235" spans="1:6" ht="14.5">
      <c r="A235" s="974" t="s">
        <v>238</v>
      </c>
      <c r="B235" s="963" t="s">
        <v>211</v>
      </c>
      <c r="C235" s="409" t="e">
        <f>VLOOKUP(A235,Foundation!$B$8:$Q$294,10,0)</f>
        <v>#N/A</v>
      </c>
      <c r="D235" s="409" t="e">
        <f>VLOOKUP(A235,Foundation!$B$8:$Q$277,12,0)</f>
        <v>#N/A</v>
      </c>
      <c r="E235" s="409" t="e">
        <f>VLOOKUP(A235,'Erection Compiled '!$B$2:$R$340,10,0)</f>
        <v>#N/A</v>
      </c>
      <c r="F235" s="409" t="e">
        <f>VLOOKUP(A235,Earthing!$C$7:$H$307,4,0)</f>
        <v>#N/A</v>
      </c>
    </row>
    <row r="236" spans="1:6" ht="14.5">
      <c r="A236" s="974" t="s">
        <v>318</v>
      </c>
      <c r="B236" s="963" t="s">
        <v>211</v>
      </c>
      <c r="C236" s="409" t="e">
        <f>VLOOKUP(A236,Foundation!$B$8:$Q$294,10,0)</f>
        <v>#N/A</v>
      </c>
      <c r="D236" s="409" t="e">
        <f>VLOOKUP(A236,Foundation!$B$8:$Q$277,12,0)</f>
        <v>#N/A</v>
      </c>
      <c r="E236" s="409" t="e">
        <f>VLOOKUP(A236,'Erection Compiled '!$B$2:$R$340,10,0)</f>
        <v>#N/A</v>
      </c>
      <c r="F236" s="409" t="e">
        <f>VLOOKUP(A236,Earthing!$C$7:$H$307,4,0)</f>
        <v>#N/A</v>
      </c>
    </row>
    <row r="237" spans="1:6" ht="14.5">
      <c r="A237" s="974" t="s">
        <v>247</v>
      </c>
      <c r="B237" s="963" t="s">
        <v>149</v>
      </c>
      <c r="C237" s="409" t="e">
        <f>VLOOKUP(A237,Foundation!$B$8:$Q$294,10,0)</f>
        <v>#N/A</v>
      </c>
      <c r="D237" s="409" t="e">
        <f>VLOOKUP(A237,Foundation!$B$8:$Q$277,12,0)</f>
        <v>#N/A</v>
      </c>
      <c r="E237" s="409" t="e">
        <f>VLOOKUP(A237,'Erection Compiled '!$B$2:$R$340,10,0)</f>
        <v>#N/A</v>
      </c>
      <c r="F237" s="409" t="e">
        <f>VLOOKUP(A237,Earthing!$C$7:$H$307,4,0)</f>
        <v>#N/A</v>
      </c>
    </row>
    <row r="238" spans="1:6" ht="14.5">
      <c r="A238" s="974" t="s">
        <v>248</v>
      </c>
      <c r="B238" s="963" t="s">
        <v>149</v>
      </c>
      <c r="C238" s="409" t="e">
        <f>VLOOKUP(A238,Foundation!$B$8:$Q$294,10,0)</f>
        <v>#N/A</v>
      </c>
      <c r="D238" s="409" t="e">
        <f>VLOOKUP(A238,Foundation!$B$8:$Q$277,12,0)</f>
        <v>#N/A</v>
      </c>
      <c r="E238" s="409" t="e">
        <f>VLOOKUP(A238,'Erection Compiled '!$B$2:$R$340,10,0)</f>
        <v>#N/A</v>
      </c>
      <c r="F238" s="409" t="e">
        <f>VLOOKUP(A238,Earthing!$C$7:$H$307,4,0)</f>
        <v>#N/A</v>
      </c>
    </row>
    <row r="239" spans="1:6" ht="14.5">
      <c r="A239" s="974" t="s">
        <v>319</v>
      </c>
      <c r="B239" s="963" t="s">
        <v>89</v>
      </c>
      <c r="C239" s="409" t="e">
        <f>VLOOKUP(A239,Foundation!$B$8:$Q$294,10,0)</f>
        <v>#N/A</v>
      </c>
      <c r="D239" s="409" t="e">
        <f>VLOOKUP(A239,Foundation!$B$8:$Q$277,12,0)</f>
        <v>#N/A</v>
      </c>
      <c r="E239" s="409" t="e">
        <f>VLOOKUP(A239,'Erection Compiled '!$B$2:$R$340,10,0)</f>
        <v>#N/A</v>
      </c>
      <c r="F239" s="409" t="e">
        <f>VLOOKUP(A239,Earthing!$C$7:$H$307,4,0)</f>
        <v>#N/A</v>
      </c>
    </row>
    <row r="240" spans="1:6" ht="14.5" hidden="1">
      <c r="A240" s="974" t="s">
        <v>320</v>
      </c>
      <c r="B240" s="963" t="s">
        <v>96</v>
      </c>
      <c r="C240" s="409" t="e">
        <f>VLOOKUP(A240,Foundation!$B$8:$Q$294,10,0)</f>
        <v>#N/A</v>
      </c>
      <c r="D240" s="409" t="e">
        <f>VLOOKUP(A240,Foundation!$B$8:$Q$277,12,0)</f>
        <v>#N/A</v>
      </c>
      <c r="E240" s="409" t="e">
        <f>VLOOKUP(A240,'Erection Compiled '!$B$2:$R$340,10,0)</f>
        <v>#N/A</v>
      </c>
      <c r="F240" s="409" t="e">
        <f>VLOOKUP(A240,Earthing!$C$7:$H$307,4,0)</f>
        <v>#N/A</v>
      </c>
    </row>
    <row r="241" spans="1:6" ht="14.5">
      <c r="A241" s="974" t="s">
        <v>118</v>
      </c>
      <c r="B241" s="963" t="s">
        <v>89</v>
      </c>
      <c r="C241" s="409" t="e">
        <f>VLOOKUP(A241,Foundation!$B$8:$Q$294,10,0)</f>
        <v>#N/A</v>
      </c>
      <c r="D241" s="409" t="e">
        <f>VLOOKUP(A241,Foundation!$B$8:$Q$277,12,0)</f>
        <v>#N/A</v>
      </c>
      <c r="E241" s="409" t="e">
        <f>VLOOKUP(A241,'Erection Compiled '!$B$2:$R$340,10,0)</f>
        <v>#N/A</v>
      </c>
      <c r="F241" s="409" t="e">
        <f>VLOOKUP(A241,Earthing!$C$7:$H$307,4,0)</f>
        <v>#N/A</v>
      </c>
    </row>
    <row r="242" spans="1:6" ht="14.5">
      <c r="A242" s="974" t="s">
        <v>210</v>
      </c>
      <c r="B242" s="963" t="s">
        <v>211</v>
      </c>
      <c r="C242" s="409" t="e">
        <f>VLOOKUP(A242,Foundation!$B$8:$Q$294,10,0)</f>
        <v>#N/A</v>
      </c>
      <c r="D242" s="409" t="e">
        <f>VLOOKUP(A242,Foundation!$B$8:$Q$277,12,0)</f>
        <v>#N/A</v>
      </c>
      <c r="E242" s="409" t="e">
        <f>VLOOKUP(A242,'Erection Compiled '!$B$2:$R$340,10,0)</f>
        <v>#N/A</v>
      </c>
      <c r="F242" s="409" t="e">
        <f>VLOOKUP(A242,Earthing!$C$7:$H$307,4,0)</f>
        <v>#N/A</v>
      </c>
    </row>
    <row r="243" spans="1:6" ht="14.5">
      <c r="A243" s="974" t="s">
        <v>223</v>
      </c>
      <c r="B243" s="963" t="s">
        <v>146</v>
      </c>
      <c r="C243" s="409" t="e">
        <f>VLOOKUP(A243,Foundation!$B$8:$Q$294,10,0)</f>
        <v>#N/A</v>
      </c>
      <c r="D243" s="409" t="e">
        <f>VLOOKUP(A243,Foundation!$B$8:$Q$277,12,0)</f>
        <v>#N/A</v>
      </c>
      <c r="E243" s="409" t="e">
        <f>VLOOKUP(A243,'Erection Compiled '!$B$2:$R$340,10,0)</f>
        <v>#N/A</v>
      </c>
      <c r="F243" s="409" t="e">
        <f>VLOOKUP(A243,Earthing!$C$7:$H$307,4,0)</f>
        <v>#N/A</v>
      </c>
    </row>
    <row r="244" spans="1:6" ht="14.5">
      <c r="A244" s="974" t="s">
        <v>224</v>
      </c>
      <c r="B244" s="963" t="s">
        <v>149</v>
      </c>
      <c r="C244" s="409" t="e">
        <f>VLOOKUP(A244,Foundation!$B$8:$Q$294,10,0)</f>
        <v>#N/A</v>
      </c>
      <c r="D244" s="409" t="e">
        <f>VLOOKUP(A244,Foundation!$B$8:$Q$277,12,0)</f>
        <v>#N/A</v>
      </c>
      <c r="E244" s="409" t="e">
        <f>VLOOKUP(A244,'Erection Compiled '!$B$2:$R$340,10,0)</f>
        <v>#N/A</v>
      </c>
      <c r="F244" s="409" t="e">
        <f>VLOOKUP(A244,Earthing!$C$7:$H$307,4,0)</f>
        <v>#N/A</v>
      </c>
    </row>
    <row r="245" spans="1:6" ht="14.5" hidden="1">
      <c r="A245" s="974" t="s">
        <v>249</v>
      </c>
      <c r="B245" s="963" t="s">
        <v>211</v>
      </c>
      <c r="C245" s="409" t="e">
        <f>VLOOKUP(A245,Foundation!$B$8:$Q$294,10,0)</f>
        <v>#N/A</v>
      </c>
      <c r="D245" s="409" t="e">
        <f>VLOOKUP(A245,Foundation!$B$8:$Q$277,12,0)</f>
        <v>#N/A</v>
      </c>
      <c r="E245" s="409" t="e">
        <f>VLOOKUP(A245,'Erection Compiled '!$B$2:$R$340,10,0)</f>
        <v>#N/A</v>
      </c>
      <c r="F245" s="409" t="e">
        <f>VLOOKUP(A245,Earthing!$C$7:$H$307,4,0)</f>
        <v>#N/A</v>
      </c>
    </row>
    <row r="246" spans="1:6" ht="14.5" hidden="1">
      <c r="A246" s="974" t="s">
        <v>321</v>
      </c>
      <c r="B246" s="963" t="s">
        <v>92</v>
      </c>
      <c r="C246" s="409" t="e">
        <f>VLOOKUP(A246,Foundation!$B$8:$Q$294,10,0)</f>
        <v>#N/A</v>
      </c>
      <c r="D246" s="409" t="e">
        <f>VLOOKUP(A246,Foundation!$B$8:$Q$277,12,0)</f>
        <v>#N/A</v>
      </c>
      <c r="E246" s="409" t="e">
        <f>VLOOKUP(A246,'Erection Compiled '!$B$2:$R$340,10,0)</f>
        <v>#N/A</v>
      </c>
      <c r="F246" s="409" t="e">
        <f>VLOOKUP(A246,Earthing!$C$7:$H$307,4,0)</f>
        <v>#N/A</v>
      </c>
    </row>
    <row r="247" spans="1:6" ht="14.5" hidden="1">
      <c r="A247" s="974" t="s">
        <v>322</v>
      </c>
      <c r="B247" s="963" t="s">
        <v>205</v>
      </c>
      <c r="C247" s="409" t="e">
        <f>VLOOKUP(A247,Foundation!$B$8:$Q$294,10,0)</f>
        <v>#N/A</v>
      </c>
      <c r="D247" s="409" t="e">
        <f>VLOOKUP(A247,Foundation!$B$8:$Q$277,12,0)</f>
        <v>#N/A</v>
      </c>
      <c r="E247" s="409" t="e">
        <f>VLOOKUP(A247,'Erection Compiled '!$B$2:$R$340,10,0)</f>
        <v>#N/A</v>
      </c>
      <c r="F247" s="409" t="e">
        <f>VLOOKUP(A247,Earthing!$C$7:$H$307,4,0)</f>
        <v>#N/A</v>
      </c>
    </row>
    <row r="248" spans="1:6" ht="14.5" hidden="1">
      <c r="A248" s="974" t="s">
        <v>323</v>
      </c>
      <c r="B248" s="963" t="s">
        <v>83</v>
      </c>
      <c r="C248" s="409" t="e">
        <f>VLOOKUP(A248,Foundation!$B$8:$Q$294,10,0)</f>
        <v>#N/A</v>
      </c>
      <c r="D248" s="409" t="e">
        <f>VLOOKUP(A248,Foundation!$B$8:$Q$277,12,0)</f>
        <v>#N/A</v>
      </c>
      <c r="E248" s="409" t="e">
        <f>VLOOKUP(A248,'Erection Compiled '!$B$2:$R$340,10,0)</f>
        <v>#N/A</v>
      </c>
      <c r="F248" s="409" t="e">
        <f>VLOOKUP(A248,Earthing!$C$7:$H$307,4,0)</f>
        <v>#N/A</v>
      </c>
    </row>
    <row r="249" spans="1:6" ht="14.5" hidden="1">
      <c r="A249" s="974" t="s">
        <v>119</v>
      </c>
      <c r="B249" s="963" t="s">
        <v>96</v>
      </c>
      <c r="C249" s="409" t="e">
        <f>VLOOKUP(A249,Foundation!$B$8:$Q$294,10,0)</f>
        <v>#N/A</v>
      </c>
      <c r="D249" s="409" t="e">
        <f>VLOOKUP(A249,Foundation!$B$8:$Q$277,12,0)</f>
        <v>#N/A</v>
      </c>
      <c r="E249" s="409" t="e">
        <f>VLOOKUP(A249,'Erection Compiled '!$B$2:$R$340,10,0)</f>
        <v>#N/A</v>
      </c>
      <c r="F249" s="409" t="e">
        <f>VLOOKUP(A249,Earthing!$C$7:$H$307,4,0)</f>
        <v>#N/A</v>
      </c>
    </row>
    <row r="250" spans="1:6" ht="14.5" hidden="1">
      <c r="A250" s="974" t="s">
        <v>1681</v>
      </c>
      <c r="B250" s="963" t="s">
        <v>107</v>
      </c>
      <c r="C250" s="409" t="e">
        <f>VLOOKUP(A250,Foundation!$B$8:$Q$294,10,0)</f>
        <v>#N/A</v>
      </c>
      <c r="D250" s="409" t="e">
        <f>VLOOKUP(A250,Foundation!$B$8:$Q$277,12,0)</f>
        <v>#N/A</v>
      </c>
      <c r="E250" s="409" t="e">
        <f>VLOOKUP(A250,'Erection Compiled '!$B$2:$R$340,10,0)</f>
        <v>#N/A</v>
      </c>
      <c r="F250" s="409" t="e">
        <f>VLOOKUP(A250,Earthing!$C$7:$H$307,4,0)</f>
        <v>#N/A</v>
      </c>
    </row>
    <row r="251" spans="1:6" ht="14.5" hidden="1">
      <c r="A251" s="974" t="s">
        <v>326</v>
      </c>
      <c r="B251" s="963" t="s">
        <v>205</v>
      </c>
      <c r="C251" s="409" t="e">
        <f>VLOOKUP(A251,Foundation!$B$8:$Q$294,10,0)</f>
        <v>#N/A</v>
      </c>
      <c r="D251" s="409" t="e">
        <f>VLOOKUP(A251,Foundation!$B$8:$Q$277,12,0)</f>
        <v>#N/A</v>
      </c>
      <c r="E251" s="409" t="e">
        <f>VLOOKUP(A251,'Erection Compiled '!$B$2:$R$340,10,0)</f>
        <v>#N/A</v>
      </c>
      <c r="F251" s="409" t="e">
        <f>VLOOKUP(A251,Earthing!$C$7:$H$307,4,0)</f>
        <v>#N/A</v>
      </c>
    </row>
    <row r="252" spans="1:6" ht="14.5" hidden="1">
      <c r="A252" s="974" t="s">
        <v>327</v>
      </c>
      <c r="B252" s="963" t="s">
        <v>146</v>
      </c>
      <c r="C252" s="409" t="e">
        <f>VLOOKUP(A252,Foundation!$B$8:$Q$294,10,0)</f>
        <v>#N/A</v>
      </c>
      <c r="D252" s="409" t="e">
        <f>VLOOKUP(A252,Foundation!$B$8:$Q$277,12,0)</f>
        <v>#N/A</v>
      </c>
      <c r="E252" s="409" t="e">
        <f>VLOOKUP(A252,'Erection Compiled '!$B$2:$R$340,10,0)</f>
        <v>#N/A</v>
      </c>
      <c r="F252" s="409" t="e">
        <f>VLOOKUP(A252,Earthing!$C$7:$H$307,4,0)</f>
        <v>#N/A</v>
      </c>
    </row>
    <row r="253" spans="1:6" ht="14.5" hidden="1">
      <c r="A253" s="974" t="s">
        <v>328</v>
      </c>
      <c r="B253" s="963" t="s">
        <v>146</v>
      </c>
      <c r="C253" s="409" t="e">
        <f>VLOOKUP(A253,Foundation!$B$8:$Q$294,10,0)</f>
        <v>#N/A</v>
      </c>
      <c r="D253" s="409" t="e">
        <f>VLOOKUP(A253,Foundation!$B$8:$Q$277,12,0)</f>
        <v>#N/A</v>
      </c>
      <c r="E253" s="409" t="e">
        <f>VLOOKUP(A253,'Erection Compiled '!$B$2:$R$340,10,0)</f>
        <v>#N/A</v>
      </c>
      <c r="F253" s="409" t="e">
        <f>VLOOKUP(A253,Earthing!$C$7:$H$307,4,0)</f>
        <v>#N/A</v>
      </c>
    </row>
    <row r="254" spans="1:6" ht="14.5" hidden="1">
      <c r="A254" s="974" t="s">
        <v>1047</v>
      </c>
      <c r="B254" s="963" t="s">
        <v>89</v>
      </c>
      <c r="C254" s="409" t="e">
        <f>VLOOKUP(A254,Foundation!$B$8:$Q$294,10,0)</f>
        <v>#N/A</v>
      </c>
      <c r="D254" s="409" t="e">
        <f>VLOOKUP(A254,Foundation!$B$8:$Q$277,12,0)</f>
        <v>#N/A</v>
      </c>
      <c r="E254" s="409" t="e">
        <f>VLOOKUP(A254,'Erection Compiled '!$B$2:$R$340,10,0)</f>
        <v>#N/A</v>
      </c>
      <c r="F254" s="409" t="e">
        <f>VLOOKUP(A254,Earthing!$C$7:$H$307,4,0)</f>
        <v>#N/A</v>
      </c>
    </row>
    <row r="255" spans="1:6" ht="14.5">
      <c r="A255" s="974" t="s">
        <v>120</v>
      </c>
      <c r="B255" s="963" t="s">
        <v>83</v>
      </c>
      <c r="C255" s="409" t="e">
        <f>VLOOKUP(A255,Foundation!$B$8:$Q$294,10,0)</f>
        <v>#N/A</v>
      </c>
      <c r="D255" s="409" t="e">
        <f>VLOOKUP(A255,Foundation!$B$8:$Q$277,12,0)</f>
        <v>#N/A</v>
      </c>
      <c r="E255" s="409" t="e">
        <f>VLOOKUP(A255,'Erection Compiled '!$B$2:$R$340,10,0)</f>
        <v>#N/A</v>
      </c>
      <c r="F255" s="409" t="e">
        <f>VLOOKUP(A255,Earthing!$C$7:$H$307,4,0)</f>
        <v>#N/A</v>
      </c>
    </row>
    <row r="256" spans="1:6" ht="14.5">
      <c r="A256" s="974" t="s">
        <v>250</v>
      </c>
      <c r="B256" s="963" t="s">
        <v>211</v>
      </c>
      <c r="C256" s="409" t="e">
        <f>VLOOKUP(A256,Foundation!$B$8:$Q$294,10,0)</f>
        <v>#N/A</v>
      </c>
      <c r="D256" s="409" t="e">
        <f>VLOOKUP(A256,Foundation!$B$8:$Q$277,12,0)</f>
        <v>#N/A</v>
      </c>
      <c r="E256" s="409" t="e">
        <f>VLOOKUP(A256,'Erection Compiled '!$B$2:$R$340,10,0)</f>
        <v>#N/A</v>
      </c>
      <c r="F256" s="409" t="e">
        <f>VLOOKUP(A256,Earthing!$C$7:$H$307,4,0)</f>
        <v>#N/A</v>
      </c>
    </row>
    <row r="257" spans="1:6" ht="14.5">
      <c r="A257" s="974" t="s">
        <v>331</v>
      </c>
      <c r="B257" s="963" t="s">
        <v>146</v>
      </c>
      <c r="C257" s="409" t="e">
        <f>VLOOKUP(A257,Foundation!$B$8:$Q$294,10,0)</f>
        <v>#N/A</v>
      </c>
      <c r="D257" s="409" t="e">
        <f>VLOOKUP(A257,Foundation!$B$8:$Q$277,12,0)</f>
        <v>#N/A</v>
      </c>
      <c r="E257" s="409" t="e">
        <f>VLOOKUP(A257,'Erection Compiled '!$B$2:$R$340,10,0)</f>
        <v>#N/A</v>
      </c>
      <c r="F257" s="409" t="e">
        <f>VLOOKUP(A257,Earthing!$C$7:$H$307,4,0)</f>
        <v>#N/A</v>
      </c>
    </row>
    <row r="258" spans="1:6" ht="14.5">
      <c r="A258" s="974" t="s">
        <v>332</v>
      </c>
      <c r="B258" s="963" t="s">
        <v>146</v>
      </c>
      <c r="C258" s="409" t="e">
        <f>VLOOKUP(A258,Foundation!$B$8:$Q$294,10,0)</f>
        <v>#N/A</v>
      </c>
      <c r="D258" s="409" t="e">
        <f>VLOOKUP(A258,Foundation!$B$8:$Q$277,12,0)</f>
        <v>#N/A</v>
      </c>
      <c r="E258" s="409" t="e">
        <f>VLOOKUP(A258,'Erection Compiled '!$B$2:$R$340,10,0)</f>
        <v>#N/A</v>
      </c>
      <c r="F258" s="409" t="e">
        <f>VLOOKUP(A258,Earthing!$C$7:$H$307,4,0)</f>
        <v>#N/A</v>
      </c>
    </row>
    <row r="259" spans="1:6" ht="14.5">
      <c r="A259" s="974" t="s">
        <v>1068</v>
      </c>
      <c r="B259" s="963" t="s">
        <v>89</v>
      </c>
      <c r="C259" s="409" t="e">
        <f>VLOOKUP(A259,Foundation!$B$8:$Q$294,10,0)</f>
        <v>#N/A</v>
      </c>
      <c r="D259" s="409" t="e">
        <f>VLOOKUP(A259,Foundation!$B$8:$Q$277,12,0)</f>
        <v>#N/A</v>
      </c>
      <c r="E259" s="409" t="e">
        <f>VLOOKUP(A259,'Erection Compiled '!$B$2:$R$340,10,0)</f>
        <v>#N/A</v>
      </c>
      <c r="F259" s="409" t="e">
        <f>VLOOKUP(A259,Earthing!$C$7:$H$307,4,0)</f>
        <v>#N/A</v>
      </c>
    </row>
    <row r="260" spans="1:6" ht="14.5">
      <c r="A260" s="974" t="s">
        <v>334</v>
      </c>
      <c r="B260" s="963" t="s">
        <v>149</v>
      </c>
      <c r="C260" s="409" t="e">
        <f>VLOOKUP(A260,Foundation!$B$8:$Q$294,10,0)</f>
        <v>#N/A</v>
      </c>
      <c r="D260" s="409" t="e">
        <f>VLOOKUP(A260,Foundation!$B$8:$Q$277,12,0)</f>
        <v>#N/A</v>
      </c>
      <c r="E260" s="409" t="e">
        <f>VLOOKUP(A260,'Erection Compiled '!$B$2:$R$340,10,0)</f>
        <v>#N/A</v>
      </c>
      <c r="F260" s="409" t="e">
        <f>VLOOKUP(A260,Earthing!$C$7:$H$307,4,0)</f>
        <v>#N/A</v>
      </c>
    </row>
    <row r="261" spans="1:6" ht="14.5">
      <c r="A261" s="974" t="s">
        <v>335</v>
      </c>
      <c r="B261" s="963" t="s">
        <v>149</v>
      </c>
      <c r="C261" s="409" t="e">
        <f>VLOOKUP(A261,Foundation!$B$8:$Q$294,10,0)</f>
        <v>#N/A</v>
      </c>
      <c r="D261" s="409" t="e">
        <f>VLOOKUP(A261,Foundation!$B$8:$Q$277,12,0)</f>
        <v>#N/A</v>
      </c>
      <c r="E261" s="409" t="e">
        <f>VLOOKUP(A261,'Erection Compiled '!$B$2:$R$340,10,0)</f>
        <v>#N/A</v>
      </c>
      <c r="F261" s="409" t="e">
        <f>VLOOKUP(A261,Earthing!$C$7:$H$307,4,0)</f>
        <v>#N/A</v>
      </c>
    </row>
    <row r="262" spans="1:6" ht="14.5">
      <c r="A262" s="974" t="s">
        <v>1431</v>
      </c>
      <c r="B262" s="963" t="s">
        <v>83</v>
      </c>
      <c r="C262" s="409" t="e">
        <f>VLOOKUP(A262,Foundation!$B$8:$Q$294,10,0)</f>
        <v>#N/A</v>
      </c>
      <c r="D262" s="409" t="e">
        <f>VLOOKUP(A262,Foundation!$B$8:$Q$277,12,0)</f>
        <v>#N/A</v>
      </c>
      <c r="E262" s="409" t="e">
        <f>VLOOKUP(A262,'Erection Compiled '!$B$2:$R$340,10,0)</f>
        <v>#N/A</v>
      </c>
      <c r="F262" s="409" t="e">
        <f>VLOOKUP(A262,Earthing!$C$7:$H$307,4,0)</f>
        <v>#N/A</v>
      </c>
    </row>
    <row r="263" spans="1:6" ht="14.5">
      <c r="A263" s="974" t="s">
        <v>251</v>
      </c>
      <c r="B263" s="963" t="s">
        <v>146</v>
      </c>
      <c r="C263" s="409" t="e">
        <f>VLOOKUP(A263,Foundation!$B$8:$Q$294,10,0)</f>
        <v>#N/A</v>
      </c>
      <c r="D263" s="409" t="e">
        <f>VLOOKUP(A263,Foundation!$B$8:$Q$277,12,0)</f>
        <v>#N/A</v>
      </c>
      <c r="E263" s="409" t="e">
        <f>VLOOKUP(A263,'Erection Compiled '!$B$2:$R$340,10,0)</f>
        <v>#N/A</v>
      </c>
      <c r="F263" s="409" t="e">
        <f>VLOOKUP(A263,Earthing!$C$7:$H$307,4,0)</f>
        <v>#N/A</v>
      </c>
    </row>
    <row r="264" spans="1:6" ht="14.5">
      <c r="A264" s="974" t="s">
        <v>121</v>
      </c>
      <c r="B264" s="963" t="s">
        <v>96</v>
      </c>
      <c r="C264" s="409" t="e">
        <f>VLOOKUP(A264,Foundation!$B$8:$Q$294,10,0)</f>
        <v>#N/A</v>
      </c>
      <c r="D264" s="409" t="e">
        <f>VLOOKUP(A264,Foundation!$B$8:$Q$277,12,0)</f>
        <v>#N/A</v>
      </c>
      <c r="E264" s="409" t="e">
        <f>VLOOKUP(A264,'Erection Compiled '!$B$2:$R$340,10,0)</f>
        <v>#N/A</v>
      </c>
      <c r="F264" s="409" t="e">
        <f>VLOOKUP(A264,Earthing!$C$7:$H$307,4,0)</f>
        <v>#N/A</v>
      </c>
    </row>
    <row r="265" spans="1:6" ht="14.5">
      <c r="A265" s="976" t="s">
        <v>124</v>
      </c>
      <c r="B265" s="966" t="s">
        <v>1720</v>
      </c>
      <c r="C265" s="409" t="e">
        <f>VLOOKUP(A265,Foundation!$B$8:$Q$294,10,0)</f>
        <v>#N/A</v>
      </c>
      <c r="D265" s="409" t="e">
        <f>VLOOKUP(A265,Foundation!$B$8:$Q$277,12,0)</f>
        <v>#N/A</v>
      </c>
      <c r="E265" s="409" t="e">
        <f>VLOOKUP(A265,'Erection Compiled '!$B$2:$R$340,10,0)</f>
        <v>#N/A</v>
      </c>
      <c r="F265" s="409" t="e">
        <f>VLOOKUP(A265,Earthing!$C$7:$H$307,4,0)</f>
        <v>#N/A</v>
      </c>
    </row>
    <row r="266" spans="1:6" ht="14.5">
      <c r="A266" s="976" t="s">
        <v>1733</v>
      </c>
      <c r="B266" s="966" t="s">
        <v>1721</v>
      </c>
      <c r="C266" s="409" t="e">
        <f>VLOOKUP(A266,Foundation!$B$8:$Q$294,10,0)</f>
        <v>#N/A</v>
      </c>
      <c r="D266" s="409" t="e">
        <f>VLOOKUP(A266,Foundation!$B$8:$Q$277,12,0)</f>
        <v>#N/A</v>
      </c>
      <c r="E266" s="409" t="e">
        <f>VLOOKUP(A266,'Erection Compiled '!$B$2:$R$340,10,0)</f>
        <v>#N/A</v>
      </c>
      <c r="F266" s="409" t="e">
        <f>VLOOKUP(A266,Earthing!$C$7:$H$307,4,0)</f>
        <v>#N/A</v>
      </c>
    </row>
    <row r="267" spans="1:6" ht="14.5">
      <c r="A267" s="976" t="s">
        <v>1734</v>
      </c>
      <c r="B267" s="966" t="s">
        <v>1722</v>
      </c>
      <c r="C267" s="409" t="e">
        <f>VLOOKUP(A267,Foundation!$B$8:$Q$294,10,0)</f>
        <v>#N/A</v>
      </c>
      <c r="D267" s="409" t="e">
        <f>VLOOKUP(A267,Foundation!$B$8:$Q$277,12,0)</f>
        <v>#N/A</v>
      </c>
      <c r="E267" s="409" t="e">
        <f>VLOOKUP(A267,'Erection Compiled '!$B$2:$R$340,10,0)</f>
        <v>#N/A</v>
      </c>
      <c r="F267" s="409" t="e">
        <f>VLOOKUP(A267,Earthing!$C$7:$H$307,4,0)</f>
        <v>#N/A</v>
      </c>
    </row>
    <row r="268" spans="1:6" ht="14.5">
      <c r="A268" s="976" t="s">
        <v>125</v>
      </c>
      <c r="B268" s="966" t="s">
        <v>1723</v>
      </c>
      <c r="C268" s="409" t="e">
        <f>VLOOKUP(A268,Foundation!$B$8:$Q$294,10,0)</f>
        <v>#N/A</v>
      </c>
      <c r="D268" s="409" t="e">
        <f>VLOOKUP(A268,Foundation!$B$8:$Q$277,12,0)</f>
        <v>#N/A</v>
      </c>
      <c r="E268" s="409" t="e">
        <f>VLOOKUP(A268,'Erection Compiled '!$B$2:$R$340,10,0)</f>
        <v>#N/A</v>
      </c>
      <c r="F268" s="409" t="e">
        <f>VLOOKUP(A268,Earthing!$C$7:$H$307,4,0)</f>
        <v>#N/A</v>
      </c>
    </row>
    <row r="269" spans="1:6" ht="14.5">
      <c r="A269" s="976" t="s">
        <v>1263</v>
      </c>
      <c r="B269" s="966" t="s">
        <v>1724</v>
      </c>
      <c r="C269" s="409" t="e">
        <f>VLOOKUP(A269,Foundation!$B$8:$Q$294,10,0)</f>
        <v>#N/A</v>
      </c>
      <c r="D269" s="409" t="e">
        <f>VLOOKUP(A269,Foundation!$B$8:$Q$277,12,0)</f>
        <v>#N/A</v>
      </c>
      <c r="E269" s="409" t="e">
        <f>VLOOKUP(A269,'Erection Compiled '!$B$2:$R$340,10,0)</f>
        <v>#N/A</v>
      </c>
      <c r="F269" s="409" t="e">
        <f>VLOOKUP(A269,Earthing!$C$7:$H$307,4,0)</f>
        <v>#N/A</v>
      </c>
    </row>
    <row r="270" spans="1:6" ht="14.5">
      <c r="A270" s="976" t="s">
        <v>1264</v>
      </c>
      <c r="B270" s="966" t="s">
        <v>1723</v>
      </c>
      <c r="C270" s="409" t="e">
        <f>VLOOKUP(A270,Foundation!$B$8:$Q$294,10,0)</f>
        <v>#N/A</v>
      </c>
      <c r="D270" s="409" t="e">
        <f>VLOOKUP(A270,Foundation!$B$8:$Q$277,12,0)</f>
        <v>#N/A</v>
      </c>
      <c r="E270" s="409" t="e">
        <f>VLOOKUP(A270,'Erection Compiled '!$B$2:$R$340,10,0)</f>
        <v>#N/A</v>
      </c>
      <c r="F270" s="409" t="e">
        <f>VLOOKUP(A270,Earthing!$C$7:$H$307,4,0)</f>
        <v>#N/A</v>
      </c>
    </row>
    <row r="271" spans="1:6" ht="14.5">
      <c r="A271" s="976" t="s">
        <v>1262</v>
      </c>
      <c r="B271" s="966" t="s">
        <v>1725</v>
      </c>
      <c r="C271" s="409" t="e">
        <f>VLOOKUP(A271,Foundation!$B$8:$Q$294,10,0)</f>
        <v>#N/A</v>
      </c>
      <c r="D271" s="409" t="e">
        <f>VLOOKUP(A271,Foundation!$B$8:$Q$277,12,0)</f>
        <v>#N/A</v>
      </c>
      <c r="E271" s="409" t="e">
        <f>VLOOKUP(A271,'Erection Compiled '!$B$2:$R$340,10,0)</f>
        <v>#N/A</v>
      </c>
      <c r="F271" s="409" t="e">
        <f>VLOOKUP(A271,Earthing!$C$7:$H$307,4,0)</f>
        <v>#N/A</v>
      </c>
    </row>
    <row r="272" spans="1:6" ht="14.5">
      <c r="A272" s="976" t="s">
        <v>1735</v>
      </c>
      <c r="B272" s="966" t="s">
        <v>1721</v>
      </c>
      <c r="C272" s="409" t="e">
        <f>VLOOKUP(A272,Foundation!$B$8:$Q$294,10,0)</f>
        <v>#N/A</v>
      </c>
      <c r="D272" s="409" t="e">
        <f>VLOOKUP(A272,Foundation!$B$8:$Q$277,12,0)</f>
        <v>#N/A</v>
      </c>
      <c r="E272" s="409" t="e">
        <f>VLOOKUP(A272,'Erection Compiled '!$B$2:$R$340,10,0)</f>
        <v>#N/A</v>
      </c>
      <c r="F272" s="409" t="e">
        <f>VLOOKUP(A272,Earthing!$C$7:$H$307,4,0)</f>
        <v>#N/A</v>
      </c>
    </row>
    <row r="273" spans="1:6" ht="14.5">
      <c r="A273" s="977" t="s">
        <v>126</v>
      </c>
      <c r="B273" s="967" t="s">
        <v>79</v>
      </c>
      <c r="C273" s="409" t="e">
        <f>VLOOKUP(A273,Foundation!$B$8:$Q$294,10,0)</f>
        <v>#N/A</v>
      </c>
      <c r="D273" s="409" t="e">
        <f>VLOOKUP(A273,Foundation!$B$8:$Q$277,12,0)</f>
        <v>#N/A</v>
      </c>
      <c r="E273" s="409" t="e">
        <f>VLOOKUP(A273,'Erection Compiled '!$B$2:$R$340,10,0)</f>
        <v>#N/A</v>
      </c>
      <c r="F273" s="409" t="e">
        <f>VLOOKUP(A273,Earthing!$C$7:$H$307,4,0)</f>
        <v>#N/A</v>
      </c>
    </row>
    <row r="274" spans="1:6" ht="14.5">
      <c r="A274" s="977" t="s">
        <v>240</v>
      </c>
      <c r="B274" s="967" t="s">
        <v>149</v>
      </c>
      <c r="C274" s="409" t="e">
        <f>VLOOKUP(A274,Foundation!$B$8:$Q$294,10,0)</f>
        <v>#N/A</v>
      </c>
      <c r="D274" s="409" t="e">
        <f>VLOOKUP(A274,Foundation!$B$8:$Q$277,12,0)</f>
        <v>#N/A</v>
      </c>
      <c r="E274" s="409" t="e">
        <f>VLOOKUP(A274,'Erection Compiled '!$B$2:$R$340,10,0)</f>
        <v>#N/A</v>
      </c>
      <c r="F274" s="409" t="e">
        <f>VLOOKUP(A274,Earthing!$C$7:$H$307,4,0)</f>
        <v>#N/A</v>
      </c>
    </row>
    <row r="275" spans="1:6" ht="14.5">
      <c r="A275" s="977" t="s">
        <v>243</v>
      </c>
      <c r="B275" s="967" t="s">
        <v>211</v>
      </c>
      <c r="C275" s="409" t="e">
        <f>VLOOKUP(A275,Foundation!$B$8:$Q$294,10,0)</f>
        <v>#N/A</v>
      </c>
      <c r="D275" s="409" t="e">
        <f>VLOOKUP(A275,Foundation!$B$8:$Q$277,12,0)</f>
        <v>#N/A</v>
      </c>
      <c r="E275" s="409" t="e">
        <f>VLOOKUP(A275,'Erection Compiled '!$B$2:$R$340,10,0)</f>
        <v>#N/A</v>
      </c>
      <c r="F275" s="409" t="e">
        <f>VLOOKUP(A275,Earthing!$C$7:$H$307,4,0)</f>
        <v>#N/A</v>
      </c>
    </row>
    <row r="276" spans="1:6" ht="14.5">
      <c r="A276" s="977" t="s">
        <v>1657</v>
      </c>
      <c r="B276" s="967" t="s">
        <v>92</v>
      </c>
      <c r="C276" s="409" t="e">
        <f>VLOOKUP(A276,Foundation!$B$8:$Q$294,10,0)</f>
        <v>#N/A</v>
      </c>
      <c r="D276" s="409" t="e">
        <f>VLOOKUP(A276,Foundation!$B$8:$Q$277,12,0)</f>
        <v>#N/A</v>
      </c>
      <c r="E276" s="409" t="e">
        <f>VLOOKUP(A276,'Erection Compiled '!$B$2:$R$340,10,0)</f>
        <v>#N/A</v>
      </c>
      <c r="F276" s="409" t="e">
        <f>VLOOKUP(A276,Earthing!$C$7:$H$307,4,0)</f>
        <v>#N/A</v>
      </c>
    </row>
    <row r="277" spans="1:6" ht="14.5">
      <c r="A277" s="977" t="s">
        <v>1641</v>
      </c>
      <c r="B277" s="967" t="s">
        <v>79</v>
      </c>
      <c r="C277" s="409" t="e">
        <f>VLOOKUP(A277,Foundation!$B$8:$Q$294,10,0)</f>
        <v>#N/A</v>
      </c>
      <c r="D277" s="409" t="e">
        <f>VLOOKUP(A277,Foundation!$B$8:$Q$277,12,0)</f>
        <v>#N/A</v>
      </c>
      <c r="E277" s="409" t="e">
        <f>VLOOKUP(A277,'Erection Compiled '!$B$2:$R$340,10,0)</f>
        <v>#N/A</v>
      </c>
      <c r="F277" s="409" t="e">
        <f>VLOOKUP(A277,Earthing!$C$7:$H$307,4,0)</f>
        <v>#N/A</v>
      </c>
    </row>
    <row r="278" spans="1:6" ht="14.5">
      <c r="A278" s="976" t="s">
        <v>1736</v>
      </c>
      <c r="B278" s="966" t="s">
        <v>1726</v>
      </c>
      <c r="C278" s="409" t="e">
        <f>VLOOKUP(A278,Foundation!$B$8:$Q$294,10,0)</f>
        <v>#N/A</v>
      </c>
      <c r="D278" s="409" t="e">
        <f>VLOOKUP(A278,Foundation!$B$8:$Q$277,12,0)</f>
        <v>#N/A</v>
      </c>
      <c r="E278" s="409" t="e">
        <f>VLOOKUP(A278,'Erection Compiled '!$B$2:$R$340,10,0)</f>
        <v>#N/A</v>
      </c>
      <c r="F278" s="409" t="e">
        <f>VLOOKUP(A278,Earthing!$C$7:$H$307,4,0)</f>
        <v>#N/A</v>
      </c>
    </row>
    <row r="279" spans="1:6" ht="14.5">
      <c r="A279" s="976" t="s">
        <v>1650</v>
      </c>
      <c r="B279" s="966" t="s">
        <v>1723</v>
      </c>
      <c r="C279" s="409" t="e">
        <f>VLOOKUP(A279,Foundation!$B$8:$Q$294,10,0)</f>
        <v>#N/A</v>
      </c>
      <c r="D279" s="409" t="e">
        <f>VLOOKUP(A279,Foundation!$B$8:$Q$277,12,0)</f>
        <v>#N/A</v>
      </c>
      <c r="E279" s="409" t="e">
        <f>VLOOKUP(A279,'Erection Compiled '!$B$2:$R$340,10,0)</f>
        <v>#N/A</v>
      </c>
      <c r="F279" s="409" t="e">
        <f>VLOOKUP(A279,Earthing!$C$7:$H$307,4,0)</f>
        <v>#N/A</v>
      </c>
    </row>
    <row r="280" spans="1:6" ht="14.5">
      <c r="A280" s="976" t="s">
        <v>1737</v>
      </c>
      <c r="B280" s="966" t="s">
        <v>1726</v>
      </c>
      <c r="C280" s="409" t="e">
        <f>VLOOKUP(A280,Foundation!$B$8:$Q$294,10,0)</f>
        <v>#N/A</v>
      </c>
      <c r="D280" s="409" t="e">
        <f>VLOOKUP(A280,Foundation!$B$8:$Q$277,12,0)</f>
        <v>#N/A</v>
      </c>
      <c r="E280" s="409" t="e">
        <f>VLOOKUP(A280,'Erection Compiled '!$B$2:$R$340,10,0)</f>
        <v>#N/A</v>
      </c>
      <c r="F280" s="409" t="e">
        <f>VLOOKUP(A280,Earthing!$C$7:$H$307,4,0)</f>
        <v>#N/A</v>
      </c>
    </row>
    <row r="281" spans="1:6" ht="14.5">
      <c r="A281" s="976" t="s">
        <v>127</v>
      </c>
      <c r="B281" s="966" t="s">
        <v>1725</v>
      </c>
      <c r="C281" s="409" t="e">
        <f>VLOOKUP(A281,Foundation!$B$8:$Q$294,10,0)</f>
        <v>#N/A</v>
      </c>
      <c r="D281" s="409" t="e">
        <f>VLOOKUP(A281,Foundation!$B$8:$Q$277,12,0)</f>
        <v>#N/A</v>
      </c>
      <c r="E281" s="409" t="e">
        <f>VLOOKUP(A281,'Erection Compiled '!$B$2:$R$340,10,0)</f>
        <v>#N/A</v>
      </c>
      <c r="F281" s="409" t="e">
        <f>VLOOKUP(A281,Earthing!$C$7:$H$307,4,0)</f>
        <v>#N/A</v>
      </c>
    </row>
    <row r="282" spans="1:6" ht="14.5">
      <c r="A282" s="976" t="s">
        <v>1738</v>
      </c>
      <c r="B282" s="966" t="s">
        <v>1721</v>
      </c>
      <c r="C282" s="409" t="e">
        <f>VLOOKUP(A282,Foundation!$B$8:$Q$294,10,0)</f>
        <v>#N/A</v>
      </c>
      <c r="D282" s="409" t="e">
        <f>VLOOKUP(A282,Foundation!$B$8:$Q$277,12,0)</f>
        <v>#N/A</v>
      </c>
      <c r="E282" s="409" t="e">
        <f>VLOOKUP(A282,'Erection Compiled '!$B$2:$R$340,10,0)</f>
        <v>#N/A</v>
      </c>
      <c r="F282" s="409" t="e">
        <f>VLOOKUP(A282,Earthing!$C$7:$H$307,4,0)</f>
        <v>#N/A</v>
      </c>
    </row>
    <row r="283" spans="1:6" ht="14.5">
      <c r="A283" s="976" t="s">
        <v>1739</v>
      </c>
      <c r="B283" s="966" t="s">
        <v>1721</v>
      </c>
      <c r="C283" s="409" t="e">
        <f>VLOOKUP(A283,Foundation!$B$8:$Q$294,10,0)</f>
        <v>#N/A</v>
      </c>
      <c r="D283" s="409" t="e">
        <f>VLOOKUP(A283,Foundation!$B$8:$Q$277,12,0)</f>
        <v>#N/A</v>
      </c>
      <c r="E283" s="409" t="e">
        <f>VLOOKUP(A283,'Erection Compiled '!$B$2:$R$340,10,0)</f>
        <v>#N/A</v>
      </c>
      <c r="F283" s="409" t="e">
        <f>VLOOKUP(A283,Earthing!$C$7:$H$307,4,0)</f>
        <v>#N/A</v>
      </c>
    </row>
    <row r="284" spans="1:6" ht="14.5">
      <c r="A284" s="976" t="s">
        <v>1740</v>
      </c>
      <c r="B284" s="966" t="s">
        <v>1721</v>
      </c>
      <c r="C284" s="409" t="e">
        <f>VLOOKUP(A284,Foundation!$B$8:$Q$294,10,0)</f>
        <v>#N/A</v>
      </c>
      <c r="D284" s="409" t="e">
        <f>VLOOKUP(A284,Foundation!$B$8:$Q$277,12,0)</f>
        <v>#N/A</v>
      </c>
      <c r="E284" s="409" t="e">
        <f>VLOOKUP(A284,'Erection Compiled '!$B$2:$R$340,10,0)</f>
        <v>#N/A</v>
      </c>
      <c r="F284" s="409" t="e">
        <f>VLOOKUP(A284,Earthing!$C$7:$H$307,4,0)</f>
        <v>#N/A</v>
      </c>
    </row>
    <row r="285" spans="1:6" ht="14.5" hidden="1">
      <c r="A285" s="974" t="s">
        <v>128</v>
      </c>
      <c r="B285" s="963" t="s">
        <v>79</v>
      </c>
      <c r="C285" s="409" t="e">
        <f>VLOOKUP(A285,Foundation!$B$8:$Q$294,10,0)</f>
        <v>#N/A</v>
      </c>
      <c r="D285" s="409" t="e">
        <f>VLOOKUP(A285,Foundation!$B$8:$Q$277,12,0)</f>
        <v>#N/A</v>
      </c>
      <c r="E285" s="409" t="e">
        <f>VLOOKUP(A285,'Erection Compiled '!$B$2:$R$340,10,0)</f>
        <v>#N/A</v>
      </c>
      <c r="F285" s="409" t="e">
        <f>VLOOKUP(A285,Earthing!$C$7:$H$307,4,0)</f>
        <v>#N/A</v>
      </c>
    </row>
    <row r="286" spans="1:6" ht="14.5" hidden="1">
      <c r="A286" s="974" t="s">
        <v>129</v>
      </c>
      <c r="B286" s="963" t="s">
        <v>79</v>
      </c>
      <c r="C286" s="409" t="e">
        <f>VLOOKUP(A286,Foundation!$B$8:$Q$294,10,0)</f>
        <v>#N/A</v>
      </c>
      <c r="D286" s="409" t="e">
        <f>VLOOKUP(A286,Foundation!$B$8:$Q$277,12,0)</f>
        <v>#N/A</v>
      </c>
      <c r="E286" s="409" t="e">
        <f>VLOOKUP(A286,'Erection Compiled '!$B$2:$R$340,10,0)</f>
        <v>#N/A</v>
      </c>
      <c r="F286" s="409" t="e">
        <f>VLOOKUP(A286,Earthing!$C$7:$H$307,4,0)</f>
        <v>#N/A</v>
      </c>
    </row>
    <row r="287" spans="1:6" ht="14.5">
      <c r="A287" s="974" t="s">
        <v>130</v>
      </c>
      <c r="B287" s="963" t="s">
        <v>131</v>
      </c>
      <c r="C287" s="409" t="e">
        <f>VLOOKUP(A287,Foundation!$B$8:$Q$294,10,0)</f>
        <v>#N/A</v>
      </c>
      <c r="D287" s="409" t="e">
        <f>VLOOKUP(A287,Foundation!$B$8:$Q$277,12,0)</f>
        <v>#N/A</v>
      </c>
      <c r="E287" s="409" t="e">
        <f>VLOOKUP(A287,'Erection Compiled '!$B$2:$R$340,10,0)</f>
        <v>#N/A</v>
      </c>
      <c r="F287" s="409" t="e">
        <f>VLOOKUP(A287,Earthing!$C$7:$H$307,4,0)</f>
        <v>#N/A</v>
      </c>
    </row>
    <row r="288" spans="1:6" ht="14.5">
      <c r="A288" s="974" t="s">
        <v>132</v>
      </c>
      <c r="B288" s="963" t="s">
        <v>96</v>
      </c>
      <c r="C288" s="409" t="e">
        <f>VLOOKUP(A288,Foundation!$B$8:$Q$294,10,0)</f>
        <v>#N/A</v>
      </c>
      <c r="D288" s="409" t="e">
        <f>VLOOKUP(A288,Foundation!$B$8:$Q$277,12,0)</f>
        <v>#N/A</v>
      </c>
      <c r="E288" s="409" t="e">
        <f>VLOOKUP(A288,'Erection Compiled '!$B$2:$R$340,10,0)</f>
        <v>#N/A</v>
      </c>
      <c r="F288" s="409" t="e">
        <f>VLOOKUP(A288,Earthing!$C$7:$H$307,4,0)</f>
        <v>#N/A</v>
      </c>
    </row>
    <row r="289" spans="1:6" ht="14.5">
      <c r="A289" s="974" t="s">
        <v>375</v>
      </c>
      <c r="B289" s="963" t="s">
        <v>83</v>
      </c>
      <c r="C289" s="409" t="e">
        <f>VLOOKUP(A289,Foundation!$B$8:$Q$294,10,0)</f>
        <v>#N/A</v>
      </c>
      <c r="D289" s="409" t="e">
        <f>VLOOKUP(A289,Foundation!$B$8:$Q$277,12,0)</f>
        <v>#N/A</v>
      </c>
      <c r="E289" s="409" t="e">
        <f>VLOOKUP(A289,'Erection Compiled '!$B$2:$R$340,10,0)</f>
        <v>#N/A</v>
      </c>
      <c r="F289" s="409" t="e">
        <f>VLOOKUP(A289,Earthing!$C$7:$H$307,4,0)</f>
        <v>#N/A</v>
      </c>
    </row>
    <row r="290" spans="1:6" ht="14.5">
      <c r="A290" s="974" t="s">
        <v>377</v>
      </c>
      <c r="B290" s="963" t="s">
        <v>211</v>
      </c>
      <c r="C290" s="409" t="e">
        <f>VLOOKUP(A290,Foundation!$B$8:$Q$294,10,0)</f>
        <v>#N/A</v>
      </c>
      <c r="D290" s="409" t="e">
        <f>VLOOKUP(A290,Foundation!$B$8:$Q$277,12,0)</f>
        <v>#N/A</v>
      </c>
      <c r="E290" s="409" t="e">
        <f>VLOOKUP(A290,'Erection Compiled '!$B$2:$R$340,10,0)</f>
        <v>#N/A</v>
      </c>
      <c r="F290" s="409" t="e">
        <f>VLOOKUP(A290,Earthing!$C$7:$H$307,4,0)</f>
        <v>#N/A</v>
      </c>
    </row>
    <row r="291" spans="1:6" ht="14.5">
      <c r="A291" s="974" t="s">
        <v>378</v>
      </c>
      <c r="B291" s="963" t="s">
        <v>83</v>
      </c>
      <c r="C291" s="409" t="e">
        <f>VLOOKUP(A291,Foundation!$B$8:$Q$294,10,0)</f>
        <v>#N/A</v>
      </c>
      <c r="D291" s="409" t="e">
        <f>VLOOKUP(A291,Foundation!$B$8:$Q$277,12,0)</f>
        <v>#N/A</v>
      </c>
      <c r="E291" s="409" t="e">
        <f>VLOOKUP(A291,'Erection Compiled '!$B$2:$R$340,10,0)</f>
        <v>#N/A</v>
      </c>
      <c r="F291" s="409" t="e">
        <f>VLOOKUP(A291,Earthing!$C$7:$H$307,4,0)</f>
        <v>#N/A</v>
      </c>
    </row>
    <row r="292" spans="1:6" ht="14.5">
      <c r="A292" s="974" t="s">
        <v>1284</v>
      </c>
      <c r="B292" s="963" t="s">
        <v>79</v>
      </c>
      <c r="C292" s="409" t="e">
        <f>VLOOKUP(A292,Foundation!$B$8:$Q$294,10,0)</f>
        <v>#N/A</v>
      </c>
      <c r="D292" s="409" t="e">
        <f>VLOOKUP(A292,Foundation!$B$8:$Q$277,12,0)</f>
        <v>#N/A</v>
      </c>
      <c r="E292" s="409" t="e">
        <f>VLOOKUP(A292,'Erection Compiled '!$B$2:$R$340,10,0)</f>
        <v>#N/A</v>
      </c>
      <c r="F292" s="409" t="e">
        <f>VLOOKUP(A292,Earthing!$C$7:$H$307,4,0)</f>
        <v>#N/A</v>
      </c>
    </row>
    <row r="293" spans="1:6" ht="14.5">
      <c r="A293" s="974" t="s">
        <v>239</v>
      </c>
      <c r="B293" s="963" t="s">
        <v>146</v>
      </c>
      <c r="C293" s="409" t="e">
        <f>VLOOKUP(A293,Foundation!$B$8:$Q$294,10,0)</f>
        <v>#N/A</v>
      </c>
      <c r="D293" s="409" t="e">
        <f>VLOOKUP(A293,Foundation!$B$8:$Q$277,12,0)</f>
        <v>#N/A</v>
      </c>
      <c r="E293" s="409" t="e">
        <f>VLOOKUP(A293,'Erection Compiled '!$B$2:$R$340,10,0)</f>
        <v>#N/A</v>
      </c>
      <c r="F293" s="409" t="e">
        <f>VLOOKUP(A293,Earthing!$C$7:$H$307,4,0)</f>
        <v>#N/A</v>
      </c>
    </row>
    <row r="294" spans="1:6" ht="14.5" hidden="1">
      <c r="A294" s="974" t="s">
        <v>386</v>
      </c>
      <c r="B294" s="963" t="s">
        <v>146</v>
      </c>
      <c r="C294" s="409" t="e">
        <f>VLOOKUP(A294,Foundation!$B$8:$Q$294,10,0)</f>
        <v>#N/A</v>
      </c>
      <c r="D294" s="409" t="e">
        <f>VLOOKUP(A294,Foundation!$B$8:$Q$277,12,0)</f>
        <v>#N/A</v>
      </c>
      <c r="E294" s="409" t="e">
        <f>VLOOKUP(A294,'Erection Compiled '!$B$2:$R$340,10,0)</f>
        <v>#N/A</v>
      </c>
      <c r="F294" s="409" t="e">
        <f>VLOOKUP(A294,Earthing!$C$7:$H$307,4,0)</f>
        <v>#N/A</v>
      </c>
    </row>
    <row r="295" spans="1:6" ht="14.5">
      <c r="A295" s="974" t="s">
        <v>387</v>
      </c>
      <c r="B295" s="963" t="s">
        <v>134</v>
      </c>
      <c r="C295" s="409" t="e">
        <f>VLOOKUP(A295,Foundation!$B$8:$Q$294,10,0)</f>
        <v>#N/A</v>
      </c>
      <c r="D295" s="409" t="e">
        <f>VLOOKUP(A295,Foundation!$B$8:$Q$277,12,0)</f>
        <v>#N/A</v>
      </c>
      <c r="E295" s="409" t="e">
        <f>VLOOKUP(A295,'Erection Compiled '!$B$2:$R$340,10,0)</f>
        <v>#N/A</v>
      </c>
      <c r="F295" s="409" t="e">
        <f>VLOOKUP(A295,Earthing!$C$7:$H$307,4,0)</f>
        <v>#N/A</v>
      </c>
    </row>
    <row r="296" spans="1:6" ht="14.5">
      <c r="A296" s="976" t="s">
        <v>388</v>
      </c>
      <c r="B296" s="966" t="s">
        <v>1723</v>
      </c>
      <c r="C296" s="409" t="e">
        <f>VLOOKUP(A296,Foundation!$B$8:$Q$294,10,0)</f>
        <v>#N/A</v>
      </c>
      <c r="D296" s="409" t="e">
        <f>VLOOKUP(A296,Foundation!$B$8:$Q$277,12,0)</f>
        <v>#N/A</v>
      </c>
      <c r="E296" s="409" t="e">
        <f>VLOOKUP(A296,'Erection Compiled '!$B$2:$R$340,10,0)</f>
        <v>#N/A</v>
      </c>
      <c r="F296" s="409" t="e">
        <f>VLOOKUP(A296,Earthing!$C$7:$H$307,4,0)</f>
        <v>#N/A</v>
      </c>
    </row>
    <row r="297" spans="1:6" ht="14.5">
      <c r="A297" s="976" t="s">
        <v>1741</v>
      </c>
      <c r="B297" s="966" t="s">
        <v>1722</v>
      </c>
      <c r="C297" s="409" t="e">
        <f>VLOOKUP(A297,Foundation!$B$8:$Q$294,10,0)</f>
        <v>#N/A</v>
      </c>
      <c r="D297" s="409" t="e">
        <f>VLOOKUP(A297,Foundation!$B$8:$Q$277,12,0)</f>
        <v>#N/A</v>
      </c>
      <c r="E297" s="409" t="e">
        <f>VLOOKUP(A297,'Erection Compiled '!$B$2:$R$340,10,0)</f>
        <v>#N/A</v>
      </c>
      <c r="F297" s="409" t="e">
        <f>VLOOKUP(A297,Earthing!$C$7:$H$307,4,0)</f>
        <v>#N/A</v>
      </c>
    </row>
    <row r="298" spans="1:6" ht="14.5">
      <c r="A298" s="976" t="s">
        <v>1742</v>
      </c>
      <c r="B298" s="966" t="s">
        <v>1721</v>
      </c>
      <c r="C298" s="409" t="e">
        <f>VLOOKUP(A298,Foundation!$B$8:$Q$294,10,0)</f>
        <v>#N/A</v>
      </c>
      <c r="D298" s="409" t="e">
        <f>VLOOKUP(A298,Foundation!$B$8:$Q$277,12,0)</f>
        <v>#N/A</v>
      </c>
      <c r="E298" s="409" t="e">
        <f>VLOOKUP(A298,'Erection Compiled '!$B$2:$R$340,10,0)</f>
        <v>#N/A</v>
      </c>
      <c r="F298" s="409" t="e">
        <f>VLOOKUP(A298,Earthing!$C$7:$H$307,4,0)</f>
        <v>#N/A</v>
      </c>
    </row>
    <row r="299" spans="1:6" ht="14.5">
      <c r="A299" s="976" t="s">
        <v>1743</v>
      </c>
      <c r="B299" s="966" t="s">
        <v>1727</v>
      </c>
      <c r="C299" s="409" t="e">
        <f>VLOOKUP(A299,Foundation!$B$8:$Q$294,10,0)</f>
        <v>#N/A</v>
      </c>
      <c r="D299" s="409" t="e">
        <f>VLOOKUP(A299,Foundation!$B$8:$Q$277,12,0)</f>
        <v>#N/A</v>
      </c>
      <c r="E299" s="409" t="e">
        <f>VLOOKUP(A299,'Erection Compiled '!$B$2:$R$340,10,0)</f>
        <v>#N/A</v>
      </c>
      <c r="F299" s="409" t="e">
        <f>VLOOKUP(A299,Earthing!$C$7:$H$307,4,0)</f>
        <v>#N/A</v>
      </c>
    </row>
    <row r="300" spans="1:6" ht="14.5" hidden="1">
      <c r="A300" s="976" t="s">
        <v>1744</v>
      </c>
      <c r="B300" s="966" t="s">
        <v>1727</v>
      </c>
      <c r="C300" s="409" t="e">
        <f>VLOOKUP(A300,Foundation!$B$8:$Q$294,10,0)</f>
        <v>#N/A</v>
      </c>
      <c r="D300" s="409" t="e">
        <f>VLOOKUP(A300,Foundation!$B$8:$Q$277,12,0)</f>
        <v>#N/A</v>
      </c>
      <c r="E300" s="409" t="e">
        <f>VLOOKUP(A300,'Erection Compiled '!$B$2:$R$340,10,0)</f>
        <v>#N/A</v>
      </c>
      <c r="F300" s="409" t="e">
        <f>VLOOKUP(A300,Earthing!$C$7:$H$307,4,0)</f>
        <v>#N/A</v>
      </c>
    </row>
    <row r="301" spans="1:6" ht="14.5">
      <c r="A301" s="976" t="s">
        <v>135</v>
      </c>
      <c r="B301" s="966" t="s">
        <v>1728</v>
      </c>
      <c r="C301" s="409" t="e">
        <f>VLOOKUP(A301,Foundation!$B$8:$Q$294,10,0)</f>
        <v>#N/A</v>
      </c>
      <c r="D301" s="409" t="e">
        <f>VLOOKUP(A301,Foundation!$B$8:$Q$277,12,0)</f>
        <v>#N/A</v>
      </c>
      <c r="E301" s="409" t="e">
        <f>VLOOKUP(A301,'Erection Compiled '!$B$2:$R$340,10,0)</f>
        <v>#N/A</v>
      </c>
      <c r="F301" s="409" t="e">
        <f>VLOOKUP(A301,Earthing!$C$7:$H$307,4,0)</f>
        <v>#N/A</v>
      </c>
    </row>
    <row r="302" spans="1:6" ht="14.5" hidden="1">
      <c r="A302" s="976" t="s">
        <v>1278</v>
      </c>
      <c r="B302" s="966" t="s">
        <v>1725</v>
      </c>
      <c r="C302" s="409" t="e">
        <f>VLOOKUP(A302,Foundation!$B$8:$Q$294,10,0)</f>
        <v>#N/A</v>
      </c>
      <c r="D302" s="409" t="e">
        <f>VLOOKUP(A302,Foundation!$B$8:$Q$277,12,0)</f>
        <v>#N/A</v>
      </c>
      <c r="E302" s="409" t="e">
        <f>VLOOKUP(A302,'Erection Compiled '!$B$2:$R$340,10,0)</f>
        <v>#N/A</v>
      </c>
      <c r="F302" s="409" t="e">
        <f>VLOOKUP(A302,Earthing!$C$7:$H$307,4,0)</f>
        <v>#N/A</v>
      </c>
    </row>
    <row r="303" spans="1:6" ht="14.5" hidden="1">
      <c r="A303" s="976" t="s">
        <v>1462</v>
      </c>
      <c r="B303" s="966" t="s">
        <v>1725</v>
      </c>
      <c r="C303" s="409" t="e">
        <f>VLOOKUP(A303,Foundation!$B$8:$Q$294,10,0)</f>
        <v>#N/A</v>
      </c>
      <c r="D303" s="409" t="e">
        <f>VLOOKUP(A303,Foundation!$B$8:$Q$277,12,0)</f>
        <v>#N/A</v>
      </c>
      <c r="E303" s="409" t="e">
        <f>VLOOKUP(A303,'Erection Compiled '!$B$2:$R$340,10,0)</f>
        <v>#N/A</v>
      </c>
      <c r="F303" s="409" t="e">
        <f>VLOOKUP(A303,Earthing!$C$7:$H$307,4,0)</f>
        <v>#N/A</v>
      </c>
    </row>
    <row r="304" spans="1:6" ht="14.5" hidden="1">
      <c r="A304" s="976" t="s">
        <v>1745</v>
      </c>
      <c r="B304" s="966" t="s">
        <v>1722</v>
      </c>
      <c r="C304" s="409" t="e">
        <f>VLOOKUP(A304,Foundation!$B$8:$Q$294,10,0)</f>
        <v>#N/A</v>
      </c>
      <c r="D304" s="409" t="e">
        <f>VLOOKUP(A304,Foundation!$B$8:$Q$277,12,0)</f>
        <v>#N/A</v>
      </c>
      <c r="E304" s="409" t="e">
        <f>VLOOKUP(A304,'Erection Compiled '!$B$2:$R$340,10,0)</f>
        <v>#N/A</v>
      </c>
      <c r="F304" s="409" t="e">
        <f>VLOOKUP(A304,Earthing!$C$7:$H$307,4,0)</f>
        <v>#N/A</v>
      </c>
    </row>
    <row r="305" spans="1:6" ht="14.5" hidden="1">
      <c r="A305" s="976" t="s">
        <v>1746</v>
      </c>
      <c r="B305" s="966" t="s">
        <v>1727</v>
      </c>
      <c r="C305" s="409" t="e">
        <f>VLOOKUP(A305,Foundation!$B$8:$Q$294,10,0)</f>
        <v>#N/A</v>
      </c>
      <c r="D305" s="409" t="e">
        <f>VLOOKUP(A305,Foundation!$B$8:$Q$277,12,0)</f>
        <v>#N/A</v>
      </c>
      <c r="E305" s="409" t="e">
        <f>VLOOKUP(A305,'Erection Compiled '!$B$2:$R$340,10,0)</f>
        <v>#N/A</v>
      </c>
      <c r="F305" s="409" t="e">
        <f>VLOOKUP(A305,Earthing!$C$7:$H$307,4,0)</f>
        <v>#N/A</v>
      </c>
    </row>
    <row r="306" spans="1:6" ht="14.5" hidden="1">
      <c r="A306" s="976" t="s">
        <v>682</v>
      </c>
      <c r="B306" s="966" t="s">
        <v>1723</v>
      </c>
      <c r="C306" s="409" t="e">
        <f>VLOOKUP(A306,Foundation!$B$8:$Q$294,10,0)</f>
        <v>#N/A</v>
      </c>
      <c r="D306" s="409" t="e">
        <f>VLOOKUP(A306,Foundation!$B$8:$Q$277,12,0)</f>
        <v>#N/A</v>
      </c>
      <c r="E306" s="409" t="e">
        <f>VLOOKUP(A306,'Erection Compiled '!$B$2:$R$340,10,0)</f>
        <v>#N/A</v>
      </c>
      <c r="F306" s="409" t="e">
        <f>VLOOKUP(A306,Earthing!$C$7:$H$307,4,0)</f>
        <v>#N/A</v>
      </c>
    </row>
    <row r="307" spans="1:6" ht="14.5">
      <c r="A307" s="974" t="s">
        <v>398</v>
      </c>
      <c r="B307" s="963" t="s">
        <v>205</v>
      </c>
      <c r="C307" s="409" t="e">
        <f>VLOOKUP(A307,Foundation!$B$8:$Q$294,10,0)</f>
        <v>#N/A</v>
      </c>
      <c r="D307" s="409" t="e">
        <f>VLOOKUP(A307,Foundation!$B$8:$Q$277,12,0)</f>
        <v>#N/A</v>
      </c>
      <c r="E307" s="409" t="e">
        <f>VLOOKUP(A307,'Erection Compiled '!$B$2:$R$340,10,0)</f>
        <v>#N/A</v>
      </c>
      <c r="F307" s="409" t="e">
        <f>VLOOKUP(A307,Earthing!$C$7:$H$307,4,0)</f>
        <v>#N/A</v>
      </c>
    </row>
    <row r="308" spans="1:6" ht="14.5" hidden="1">
      <c r="A308" s="974" t="s">
        <v>683</v>
      </c>
      <c r="B308" s="963" t="s">
        <v>89</v>
      </c>
      <c r="C308" s="409" t="e">
        <f>VLOOKUP(A308,Foundation!$B$8:$Q$294,10,0)</f>
        <v>#N/A</v>
      </c>
      <c r="D308" s="409" t="e">
        <f>VLOOKUP(A308,Foundation!$B$8:$Q$277,12,0)</f>
        <v>#N/A</v>
      </c>
      <c r="E308" s="409" t="e">
        <f>VLOOKUP(A308,'Erection Compiled '!$B$2:$R$340,10,0)</f>
        <v>#N/A</v>
      </c>
      <c r="F308" s="409" t="e">
        <f>VLOOKUP(A308,Earthing!$C$7:$H$307,4,0)</f>
        <v>#N/A</v>
      </c>
    </row>
    <row r="309" spans="1:6" ht="14.5" hidden="1">
      <c r="A309" s="974" t="s">
        <v>684</v>
      </c>
      <c r="B309" s="963" t="s">
        <v>107</v>
      </c>
      <c r="C309" s="409" t="e">
        <f>VLOOKUP(A309,Foundation!$B$8:$Q$294,10,0)</f>
        <v>#N/A</v>
      </c>
      <c r="D309" s="409" t="e">
        <f>VLOOKUP(A309,Foundation!$B$8:$Q$277,12,0)</f>
        <v>#N/A</v>
      </c>
      <c r="E309" s="409" t="e">
        <f>VLOOKUP(A309,'Erection Compiled '!$B$2:$R$340,10,0)</f>
        <v>#N/A</v>
      </c>
      <c r="F309" s="409" t="e">
        <f>VLOOKUP(A309,Earthing!$C$7:$H$307,4,0)</f>
        <v>#N/A</v>
      </c>
    </row>
    <row r="310" spans="1:6" ht="14.5">
      <c r="A310" s="974" t="s">
        <v>401</v>
      </c>
      <c r="B310" s="963" t="s">
        <v>146</v>
      </c>
      <c r="C310" s="409" t="e">
        <f>VLOOKUP(A310,Foundation!$B$8:$Q$294,10,0)</f>
        <v>#N/A</v>
      </c>
      <c r="D310" s="409" t="e">
        <f>VLOOKUP(A310,Foundation!$B$8:$Q$277,12,0)</f>
        <v>#N/A</v>
      </c>
      <c r="E310" s="409" t="e">
        <f>VLOOKUP(A310,'Erection Compiled '!$B$2:$R$340,10,0)</f>
        <v>#N/A</v>
      </c>
      <c r="F310" s="409" t="e">
        <f>VLOOKUP(A310,Earthing!$C$7:$H$307,4,0)</f>
        <v>#N/A</v>
      </c>
    </row>
    <row r="311" spans="1:6" ht="14.5">
      <c r="A311" s="974" t="s">
        <v>402</v>
      </c>
      <c r="B311" s="963" t="s">
        <v>146</v>
      </c>
      <c r="C311" s="409" t="e">
        <f>VLOOKUP(A311,Foundation!$B$8:$Q$294,10,0)</f>
        <v>#N/A</v>
      </c>
      <c r="D311" s="409" t="e">
        <f>VLOOKUP(A311,Foundation!$B$8:$Q$277,12,0)</f>
        <v>#N/A</v>
      </c>
      <c r="E311" s="409" t="e">
        <f>VLOOKUP(A311,'Erection Compiled '!$B$2:$R$340,10,0)</f>
        <v>#N/A</v>
      </c>
      <c r="F311" s="409" t="e">
        <f>VLOOKUP(A311,Earthing!$C$7:$H$307,4,0)</f>
        <v>#N/A</v>
      </c>
    </row>
    <row r="312" spans="1:6" ht="14.5" hidden="1">
      <c r="A312" s="978" t="s">
        <v>136</v>
      </c>
      <c r="B312" s="965" t="s">
        <v>79</v>
      </c>
      <c r="C312" s="409" t="e">
        <f>VLOOKUP(A312,Foundation!$B$8:$Q$294,10,0)</f>
        <v>#N/A</v>
      </c>
      <c r="D312" s="409" t="e">
        <f>VLOOKUP(A312,Foundation!$B$8:$Q$277,12,0)</f>
        <v>#N/A</v>
      </c>
      <c r="E312" s="409" t="e">
        <f>VLOOKUP(A312,'Erection Compiled '!$B$2:$R$340,10,0)</f>
        <v>#N/A</v>
      </c>
      <c r="F312" s="409" t="e">
        <f>VLOOKUP(A312,Earthing!$C$7:$H$307,4,0)</f>
        <v>#N/A</v>
      </c>
    </row>
    <row r="313" spans="1:6" ht="14.5" hidden="1">
      <c r="A313" s="978" t="s">
        <v>404</v>
      </c>
      <c r="B313" s="965" t="s">
        <v>205</v>
      </c>
      <c r="C313" s="409" t="e">
        <f>VLOOKUP(A313,Foundation!$B$8:$Q$294,10,0)</f>
        <v>#N/A</v>
      </c>
      <c r="D313" s="409" t="e">
        <f>VLOOKUP(A313,Foundation!$B$8:$Q$277,12,0)</f>
        <v>#N/A</v>
      </c>
      <c r="E313" s="409" t="e">
        <f>VLOOKUP(A313,'Erection Compiled '!$B$2:$R$340,10,0)</f>
        <v>#N/A</v>
      </c>
      <c r="F313" s="409" t="e">
        <f>VLOOKUP(A313,Earthing!$C$7:$H$307,4,0)</f>
        <v>#N/A</v>
      </c>
    </row>
    <row r="314" spans="1:6" ht="14.5" hidden="1">
      <c r="A314" s="978" t="s">
        <v>685</v>
      </c>
      <c r="B314" s="965" t="s">
        <v>89</v>
      </c>
      <c r="C314" s="409" t="e">
        <f>VLOOKUP(A314,Foundation!$B$8:$Q$294,10,0)</f>
        <v>#N/A</v>
      </c>
      <c r="D314" s="409" t="e">
        <f>VLOOKUP(A314,Foundation!$B$8:$Q$277,12,0)</f>
        <v>#N/A</v>
      </c>
      <c r="E314" s="409" t="e">
        <f>VLOOKUP(A314,'Erection Compiled '!$B$2:$R$340,10,0)</f>
        <v>#N/A</v>
      </c>
      <c r="F314" s="409" t="e">
        <f>VLOOKUP(A314,Earthing!$C$7:$H$307,4,0)</f>
        <v>#N/A</v>
      </c>
    </row>
    <row r="315" spans="1:6" ht="14.5">
      <c r="A315" s="978" t="s">
        <v>1682</v>
      </c>
      <c r="B315" s="965" t="s">
        <v>87</v>
      </c>
      <c r="C315" s="409" t="e">
        <f>VLOOKUP(A315,Foundation!$B$8:$Q$294,10,0)</f>
        <v>#N/A</v>
      </c>
      <c r="D315" s="409" t="e">
        <f>VLOOKUP(A315,Foundation!$B$8:$Q$277,12,0)</f>
        <v>#N/A</v>
      </c>
      <c r="E315" s="409" t="e">
        <f>VLOOKUP(A315,'Erection Compiled '!$B$2:$R$340,10,0)</f>
        <v>#N/A</v>
      </c>
      <c r="F315" s="409" t="e">
        <f>VLOOKUP(A315,Earthing!$C$7:$H$307,4,0)</f>
        <v>#N/A</v>
      </c>
    </row>
    <row r="316" spans="1:6" ht="14.5">
      <c r="A316" s="978" t="s">
        <v>1683</v>
      </c>
      <c r="B316" s="965" t="s">
        <v>96</v>
      </c>
      <c r="C316" s="409" t="e">
        <f>VLOOKUP(A316,Foundation!$B$8:$Q$294,10,0)</f>
        <v>#N/A</v>
      </c>
      <c r="D316" s="409" t="e">
        <f>VLOOKUP(A316,Foundation!$B$8:$Q$277,12,0)</f>
        <v>#N/A</v>
      </c>
      <c r="E316" s="409" t="e">
        <f>VLOOKUP(A316,'Erection Compiled '!$B$2:$R$340,10,0)</f>
        <v>#N/A</v>
      </c>
      <c r="F316" s="409" t="e">
        <f>VLOOKUP(A316,Earthing!$C$7:$H$307,4,0)</f>
        <v>#N/A</v>
      </c>
    </row>
    <row r="317" spans="1:6" ht="14.5">
      <c r="A317" s="978" t="s">
        <v>409</v>
      </c>
      <c r="B317" s="965" t="s">
        <v>146</v>
      </c>
      <c r="C317" s="409" t="e">
        <f>VLOOKUP(A317,Foundation!$B$8:$Q$294,10,0)</f>
        <v>#N/A</v>
      </c>
      <c r="D317" s="409" t="e">
        <f>VLOOKUP(A317,Foundation!$B$8:$Q$277,12,0)</f>
        <v>#N/A</v>
      </c>
      <c r="E317" s="409" t="e">
        <f>VLOOKUP(A317,'Erection Compiled '!$B$2:$R$340,10,0)</f>
        <v>#N/A</v>
      </c>
      <c r="F317" s="409" t="e">
        <f>VLOOKUP(A317,Earthing!$C$7:$H$307,4,0)</f>
        <v>#N/A</v>
      </c>
    </row>
    <row r="318" spans="1:6" ht="14.5">
      <c r="A318" s="978" t="s">
        <v>689</v>
      </c>
      <c r="B318" s="965" t="s">
        <v>89</v>
      </c>
      <c r="C318" s="409" t="e">
        <f>VLOOKUP(A318,Foundation!$B$8:$Q$294,10,0)</f>
        <v>#N/A</v>
      </c>
      <c r="D318" s="409" t="e">
        <f>VLOOKUP(A318,Foundation!$B$8:$Q$277,12,0)</f>
        <v>#N/A</v>
      </c>
      <c r="E318" s="409" t="e">
        <f>VLOOKUP(A318,'Erection Compiled '!$B$2:$R$340,10,0)</f>
        <v>#N/A</v>
      </c>
      <c r="F318" s="409" t="e">
        <f>VLOOKUP(A318,Earthing!$C$7:$H$307,4,0)</f>
        <v>#N/A</v>
      </c>
    </row>
    <row r="319" spans="1:6" ht="14.5">
      <c r="A319" s="978" t="s">
        <v>412</v>
      </c>
      <c r="B319" s="965" t="s">
        <v>149</v>
      </c>
      <c r="C319" s="409" t="e">
        <f>VLOOKUP(A319,Foundation!$B$8:$Q$294,10,0)</f>
        <v>#N/A</v>
      </c>
      <c r="D319" s="409" t="e">
        <f>VLOOKUP(A319,Foundation!$B$8:$Q$277,12,0)</f>
        <v>#N/A</v>
      </c>
      <c r="E319" s="409" t="e">
        <f>VLOOKUP(A319,'Erection Compiled '!$B$2:$R$340,10,0)</f>
        <v>#N/A</v>
      </c>
      <c r="F319" s="409" t="e">
        <f>VLOOKUP(A319,Earthing!$C$7:$H$307,4,0)</f>
        <v>#N/A</v>
      </c>
    </row>
    <row r="320" spans="1:6" ht="14.5">
      <c r="A320" s="978" t="s">
        <v>690</v>
      </c>
      <c r="B320" s="965" t="s">
        <v>92</v>
      </c>
      <c r="C320" s="409" t="e">
        <f>VLOOKUP(A320,Foundation!$B$8:$Q$294,10,0)</f>
        <v>#N/A</v>
      </c>
      <c r="D320" s="409" t="e">
        <f>VLOOKUP(A320,Foundation!$B$8:$Q$277,12,0)</f>
        <v>#N/A</v>
      </c>
      <c r="E320" s="409" t="e">
        <f>VLOOKUP(A320,'Erection Compiled '!$B$2:$R$340,10,0)</f>
        <v>#N/A</v>
      </c>
      <c r="F320" s="409" t="e">
        <f>VLOOKUP(A320,Earthing!$C$7:$H$307,4,0)</f>
        <v>#N/A</v>
      </c>
    </row>
    <row r="321" spans="1:6" ht="14.5" hidden="1">
      <c r="A321" s="978" t="s">
        <v>137</v>
      </c>
      <c r="B321" s="965" t="s">
        <v>107</v>
      </c>
      <c r="C321" s="409" t="e">
        <f>VLOOKUP(A321,Foundation!$B$8:$Q$294,10,0)</f>
        <v>#N/A</v>
      </c>
      <c r="D321" s="409" t="e">
        <f>VLOOKUP(A321,Foundation!$B$8:$Q$277,12,0)</f>
        <v>#N/A</v>
      </c>
      <c r="E321" s="409" t="e">
        <f>VLOOKUP(A321,'Erection Compiled '!$B$2:$R$340,10,0)</f>
        <v>#N/A</v>
      </c>
      <c r="F321" s="409" t="e">
        <f>VLOOKUP(A321,Earthing!$C$7:$H$307,4,0)</f>
        <v>#N/A</v>
      </c>
    </row>
    <row r="322" spans="1:6" ht="14.5" hidden="1">
      <c r="A322" s="978" t="s">
        <v>415</v>
      </c>
      <c r="B322" s="965" t="s">
        <v>211</v>
      </c>
      <c r="C322" s="409" t="e">
        <f>VLOOKUP(A322,Foundation!$B$8:$Q$294,10,0)</f>
        <v>#N/A</v>
      </c>
      <c r="D322" s="409" t="e">
        <f>VLOOKUP(A322,Foundation!$B$8:$Q$277,12,0)</f>
        <v>#N/A</v>
      </c>
      <c r="E322" s="409" t="e">
        <f>VLOOKUP(A322,'Erection Compiled '!$B$2:$R$340,10,0)</f>
        <v>#N/A</v>
      </c>
      <c r="F322" s="409" t="e">
        <f>VLOOKUP(A322,Earthing!$C$7:$H$307,4,0)</f>
        <v>#N/A</v>
      </c>
    </row>
    <row r="323" spans="1:6" ht="14.5" hidden="1">
      <c r="A323" s="978" t="s">
        <v>416</v>
      </c>
      <c r="B323" s="965" t="s">
        <v>79</v>
      </c>
      <c r="C323" s="409" t="e">
        <f>VLOOKUP(A323,Foundation!$B$8:$Q$294,10,0)</f>
        <v>#N/A</v>
      </c>
      <c r="D323" s="409" t="e">
        <f>VLOOKUP(A323,Foundation!$B$8:$Q$277,12,0)</f>
        <v>#N/A</v>
      </c>
      <c r="E323" s="409" t="e">
        <f>VLOOKUP(A323,'Erection Compiled '!$B$2:$R$340,10,0)</f>
        <v>#N/A</v>
      </c>
      <c r="F323" s="409" t="e">
        <f>VLOOKUP(A323,Earthing!$C$7:$H$307,4,0)</f>
        <v>#N/A</v>
      </c>
    </row>
    <row r="324" spans="1:6" ht="14.5" hidden="1">
      <c r="A324" s="978" t="s">
        <v>1684</v>
      </c>
      <c r="B324" s="965" t="s">
        <v>101</v>
      </c>
      <c r="C324" s="409" t="e">
        <f>VLOOKUP(A324,Foundation!$B$8:$Q$294,10,0)</f>
        <v>#N/A</v>
      </c>
      <c r="D324" s="409" t="e">
        <f>VLOOKUP(A324,Foundation!$B$8:$Q$277,12,0)</f>
        <v>#N/A</v>
      </c>
      <c r="E324" s="409" t="e">
        <f>VLOOKUP(A324,'Erection Compiled '!$B$2:$R$340,10,0)</f>
        <v>#N/A</v>
      </c>
      <c r="F324" s="409" t="e">
        <f>VLOOKUP(A324,Earthing!$C$7:$H$307,4,0)</f>
        <v>#N/A</v>
      </c>
    </row>
    <row r="325" spans="1:6" ht="14.5">
      <c r="A325" s="978" t="s">
        <v>1640</v>
      </c>
      <c r="B325" s="965" t="s">
        <v>89</v>
      </c>
      <c r="C325" s="409" t="e">
        <f>VLOOKUP(A325,Foundation!$B$8:$Q$294,10,0)</f>
        <v>#N/A</v>
      </c>
      <c r="D325" s="409" t="e">
        <f>VLOOKUP(A325,Foundation!$B$8:$Q$277,12,0)</f>
        <v>#N/A</v>
      </c>
      <c r="E325" s="409" t="e">
        <f>VLOOKUP(A325,'Erection Compiled '!$B$2:$R$340,10,0)</f>
        <v>#N/A</v>
      </c>
      <c r="F325" s="409" t="e">
        <f>VLOOKUP(A325,Earthing!$C$7:$H$307,4,0)</f>
        <v>#N/A</v>
      </c>
    </row>
    <row r="326" spans="1:6" ht="14.5">
      <c r="A326" s="978" t="s">
        <v>1312</v>
      </c>
      <c r="B326" s="965" t="s">
        <v>79</v>
      </c>
      <c r="C326" s="409" t="e">
        <f>VLOOKUP(A326,Foundation!$B$8:$Q$294,10,0)</f>
        <v>#N/A</v>
      </c>
      <c r="D326" s="409" t="e">
        <f>VLOOKUP(A326,Foundation!$B$8:$Q$277,12,0)</f>
        <v>#N/A</v>
      </c>
      <c r="E326" s="409" t="e">
        <f>VLOOKUP(A326,'Erection Compiled '!$B$2:$R$340,10,0)</f>
        <v>#N/A</v>
      </c>
      <c r="F326" s="409" t="e">
        <f>VLOOKUP(A326,Earthing!$C$7:$H$307,4,0)</f>
        <v>#N/A</v>
      </c>
    </row>
    <row r="327" spans="1:6" ht="14.5">
      <c r="A327" s="978" t="s">
        <v>139</v>
      </c>
      <c r="B327" s="965" t="s">
        <v>89</v>
      </c>
      <c r="C327" s="409" t="e">
        <f>VLOOKUP(A327,Foundation!$B$8:$Q$294,10,0)</f>
        <v>#N/A</v>
      </c>
      <c r="D327" s="409" t="e">
        <f>VLOOKUP(A327,Foundation!$B$8:$Q$277,12,0)</f>
        <v>#N/A</v>
      </c>
      <c r="E327" s="409" t="e">
        <f>VLOOKUP(A327,'Erection Compiled '!$B$2:$R$340,10,0)</f>
        <v>#N/A</v>
      </c>
      <c r="F327" s="409" t="e">
        <f>VLOOKUP(A327,Earthing!$C$7:$H$307,4,0)</f>
        <v>#N/A</v>
      </c>
    </row>
    <row r="328" spans="1:6" ht="14.5">
      <c r="A328" s="978" t="s">
        <v>433</v>
      </c>
      <c r="B328" s="965" t="s">
        <v>149</v>
      </c>
      <c r="C328" s="409" t="e">
        <f>VLOOKUP(A328,Foundation!$B$8:$Q$294,10,0)</f>
        <v>#N/A</v>
      </c>
      <c r="D328" s="409" t="e">
        <f>VLOOKUP(A328,Foundation!$B$8:$Q$277,12,0)</f>
        <v>#N/A</v>
      </c>
      <c r="E328" s="409" t="e">
        <f>VLOOKUP(A328,'Erection Compiled '!$B$2:$R$340,10,0)</f>
        <v>#N/A</v>
      </c>
      <c r="F328" s="409" t="e">
        <f>VLOOKUP(A328,Earthing!$C$7:$H$307,4,0)</f>
        <v>#N/A</v>
      </c>
    </row>
    <row r="329" spans="1:6" ht="14.5" hidden="1">
      <c r="A329" s="978" t="s">
        <v>434</v>
      </c>
      <c r="B329" s="965" t="s">
        <v>96</v>
      </c>
      <c r="C329" s="409" t="e">
        <f>VLOOKUP(A329,Foundation!$B$8:$Q$294,10,0)</f>
        <v>#N/A</v>
      </c>
      <c r="D329" s="409" t="e">
        <f>VLOOKUP(A329,Foundation!$B$8:$Q$277,12,0)</f>
        <v>#N/A</v>
      </c>
      <c r="E329" s="409" t="e">
        <f>VLOOKUP(A329,'Erection Compiled '!$B$2:$R$340,10,0)</f>
        <v>#N/A</v>
      </c>
      <c r="F329" s="409" t="e">
        <f>VLOOKUP(A329,Earthing!$C$7:$H$307,4,0)</f>
        <v>#N/A</v>
      </c>
    </row>
    <row r="330" spans="1:6" ht="14.5">
      <c r="A330" s="978" t="s">
        <v>1685</v>
      </c>
      <c r="B330" s="965" t="s">
        <v>101</v>
      </c>
      <c r="C330" s="409" t="e">
        <f>VLOOKUP(A330,Foundation!$B$8:$Q$294,10,0)</f>
        <v>#N/A</v>
      </c>
      <c r="D330" s="409" t="e">
        <f>VLOOKUP(A330,Foundation!$B$8:$Q$277,12,0)</f>
        <v>#N/A</v>
      </c>
      <c r="E330" s="409" t="e">
        <f>VLOOKUP(A330,'Erection Compiled '!$B$2:$R$340,10,0)</f>
        <v>#N/A</v>
      </c>
      <c r="F330" s="409" t="e">
        <f>VLOOKUP(A330,Earthing!$C$7:$H$307,4,0)</f>
        <v>#N/A</v>
      </c>
    </row>
    <row r="331" spans="1:6" ht="14.5">
      <c r="A331" s="978" t="s">
        <v>1310</v>
      </c>
      <c r="B331" s="965" t="s">
        <v>107</v>
      </c>
      <c r="C331" s="409" t="e">
        <f>VLOOKUP(A331,Foundation!$B$8:$Q$294,10,0)</f>
        <v>#N/A</v>
      </c>
      <c r="D331" s="409" t="e">
        <f>VLOOKUP(A331,Foundation!$B$8:$Q$277,12,0)</f>
        <v>#N/A</v>
      </c>
      <c r="E331" s="409" t="e">
        <f>VLOOKUP(A331,'Erection Compiled '!$B$2:$R$340,10,0)</f>
        <v>#N/A</v>
      </c>
      <c r="F331" s="409" t="e">
        <f>VLOOKUP(A331,Earthing!$C$7:$H$307,4,0)</f>
        <v>#N/A</v>
      </c>
    </row>
    <row r="332" spans="1:6" ht="14.5">
      <c r="A332" s="978" t="s">
        <v>437</v>
      </c>
      <c r="B332" s="965" t="s">
        <v>149</v>
      </c>
      <c r="C332" s="409" t="e">
        <f>VLOOKUP(A332,Foundation!$B$8:$Q$294,10,0)</f>
        <v>#N/A</v>
      </c>
      <c r="D332" s="409" t="e">
        <f>VLOOKUP(A332,Foundation!$B$8:$Q$277,12,0)</f>
        <v>#N/A</v>
      </c>
      <c r="E332" s="409" t="e">
        <f>VLOOKUP(A332,'Erection Compiled '!$B$2:$R$340,10,0)</f>
        <v>#N/A</v>
      </c>
      <c r="F332" s="409" t="e">
        <f>VLOOKUP(A332,Earthing!$C$7:$H$307,4,0)</f>
        <v>#N/A</v>
      </c>
    </row>
    <row r="333" spans="1:6" ht="14.5">
      <c r="A333" s="978" t="s">
        <v>438</v>
      </c>
      <c r="B333" s="965" t="s">
        <v>149</v>
      </c>
      <c r="C333" s="409" t="e">
        <f>VLOOKUP(A333,Foundation!$B$8:$Q$294,10,0)</f>
        <v>#N/A</v>
      </c>
      <c r="D333" s="409" t="e">
        <f>VLOOKUP(A333,Foundation!$B$8:$Q$277,12,0)</f>
        <v>#N/A</v>
      </c>
      <c r="E333" s="409" t="e">
        <f>VLOOKUP(A333,'Erection Compiled '!$B$2:$R$340,10,0)</f>
        <v>#N/A</v>
      </c>
      <c r="F333" s="409" t="e">
        <f>VLOOKUP(A333,Earthing!$C$7:$H$307,4,0)</f>
        <v>#N/A</v>
      </c>
    </row>
    <row r="334" spans="1:6" ht="14.5" hidden="1">
      <c r="A334" s="978" t="s">
        <v>1686</v>
      </c>
      <c r="B334" s="965" t="s">
        <v>79</v>
      </c>
      <c r="C334" s="409" t="e">
        <f>VLOOKUP(A334,Foundation!$B$8:$Q$294,10,0)</f>
        <v>#N/A</v>
      </c>
      <c r="D334" s="409" t="e">
        <f>VLOOKUP(A334,Foundation!$B$8:$Q$277,12,0)</f>
        <v>#N/A</v>
      </c>
      <c r="E334" s="409" t="e">
        <f>VLOOKUP(A334,'Erection Compiled '!$B$2:$R$340,10,0)</f>
        <v>#N/A</v>
      </c>
      <c r="F334" s="409" t="e">
        <f>VLOOKUP(A334,Earthing!$C$7:$H$307,4,0)</f>
        <v>#N/A</v>
      </c>
    </row>
    <row r="335" spans="1:6" ht="14.5">
      <c r="A335" s="978" t="s">
        <v>440</v>
      </c>
      <c r="B335" s="965" t="s">
        <v>205</v>
      </c>
      <c r="C335" s="409" t="e">
        <f>VLOOKUP(A335,Foundation!$B$8:$Q$294,10,0)</f>
        <v>#N/A</v>
      </c>
      <c r="D335" s="409" t="e">
        <f>VLOOKUP(A335,Foundation!$B$8:$Q$277,12,0)</f>
        <v>#N/A</v>
      </c>
      <c r="E335" s="409" t="e">
        <f>VLOOKUP(A335,'Erection Compiled '!$B$2:$R$340,10,0)</f>
        <v>#N/A</v>
      </c>
      <c r="F335" s="409" t="e">
        <f>VLOOKUP(A335,Earthing!$C$7:$H$307,4,0)</f>
        <v>#N/A</v>
      </c>
    </row>
    <row r="336" spans="1:6" ht="14.5" hidden="1">
      <c r="A336" s="978" t="s">
        <v>140</v>
      </c>
      <c r="B336" s="965" t="s">
        <v>89</v>
      </c>
      <c r="C336" s="409" t="e">
        <f>VLOOKUP(A336,Foundation!$B$8:$Q$294,10,0)</f>
        <v>#N/A</v>
      </c>
      <c r="D336" s="409" t="e">
        <f>VLOOKUP(A336,Foundation!$B$8:$Q$277,12,0)</f>
        <v>#N/A</v>
      </c>
      <c r="E336" s="409" t="e">
        <f>VLOOKUP(A336,'Erection Compiled '!$B$2:$R$340,10,0)</f>
        <v>#N/A</v>
      </c>
      <c r="F336" s="409" t="e">
        <f>VLOOKUP(A336,Earthing!$C$7:$H$307,4,0)</f>
        <v>#N/A</v>
      </c>
    </row>
    <row r="337" spans="1:6" ht="14.5" hidden="1">
      <c r="A337" s="978" t="s">
        <v>826</v>
      </c>
      <c r="B337" s="965" t="s">
        <v>92</v>
      </c>
      <c r="C337" s="409" t="e">
        <f>VLOOKUP(A337,Foundation!$B$8:$Q$294,10,0)</f>
        <v>#N/A</v>
      </c>
      <c r="D337" s="409" t="e">
        <f>VLOOKUP(A337,Foundation!$B$8:$Q$277,12,0)</f>
        <v>#N/A</v>
      </c>
      <c r="E337" s="409" t="e">
        <f>VLOOKUP(A337,'Erection Compiled '!$B$2:$R$340,10,0)</f>
        <v>#N/A</v>
      </c>
      <c r="F337" s="409" t="e">
        <f>VLOOKUP(A337,Earthing!$C$7:$H$307,4,0)</f>
        <v>#N/A</v>
      </c>
    </row>
    <row r="338" spans="1:6" ht="14.5" hidden="1">
      <c r="A338" s="978" t="s">
        <v>697</v>
      </c>
      <c r="B338" s="965" t="s">
        <v>149</v>
      </c>
      <c r="C338" s="409" t="e">
        <f>VLOOKUP(A338,Foundation!$B$8:$Q$294,10,0)</f>
        <v>#N/A</v>
      </c>
      <c r="D338" s="409" t="e">
        <f>VLOOKUP(A338,Foundation!$B$8:$Q$277,12,0)</f>
        <v>#N/A</v>
      </c>
      <c r="E338" s="409" t="e">
        <f>VLOOKUP(A338,'Erection Compiled '!$B$2:$R$340,10,0)</f>
        <v>#N/A</v>
      </c>
      <c r="F338" s="409" t="e">
        <f>VLOOKUP(A338,Earthing!$C$7:$H$307,4,0)</f>
        <v>#N/A</v>
      </c>
    </row>
    <row r="339" spans="1:6" ht="14.5" hidden="1">
      <c r="A339" s="978" t="s">
        <v>698</v>
      </c>
      <c r="B339" s="965" t="s">
        <v>149</v>
      </c>
      <c r="C339" s="409" t="e">
        <f>VLOOKUP(A339,Foundation!$B$8:$Q$294,10,0)</f>
        <v>#N/A</v>
      </c>
      <c r="D339" s="409" t="e">
        <f>VLOOKUP(A339,Foundation!$B$8:$Q$277,12,0)</f>
        <v>#N/A</v>
      </c>
      <c r="E339" s="409" t="e">
        <f>VLOOKUP(A339,'Erection Compiled '!$B$2:$R$340,10,0)</f>
        <v>#N/A</v>
      </c>
      <c r="F339" s="409" t="e">
        <f>VLOOKUP(A339,Earthing!$C$7:$H$307,4,0)</f>
        <v>#N/A</v>
      </c>
    </row>
    <row r="340" spans="1:6" ht="14.5">
      <c r="A340" s="978" t="s">
        <v>827</v>
      </c>
      <c r="B340" s="965" t="s">
        <v>79</v>
      </c>
      <c r="C340" s="409" t="e">
        <f>VLOOKUP(A340,Foundation!$B$8:$Q$294,10,0)</f>
        <v>#N/A</v>
      </c>
      <c r="D340" s="409" t="e">
        <f>VLOOKUP(A340,Foundation!$B$8:$Q$277,12,0)</f>
        <v>#N/A</v>
      </c>
      <c r="E340" s="409" t="e">
        <f>VLOOKUP(A340,'Erection Compiled '!$B$2:$R$340,10,0)</f>
        <v>#N/A</v>
      </c>
      <c r="F340" s="409" t="e">
        <f>VLOOKUP(A340,Earthing!$C$7:$H$307,4,0)</f>
        <v>#N/A</v>
      </c>
    </row>
    <row r="341" spans="1:6" ht="14.5">
      <c r="A341" s="978" t="s">
        <v>828</v>
      </c>
      <c r="B341" s="965" t="s">
        <v>101</v>
      </c>
      <c r="C341" s="409" t="e">
        <f>VLOOKUP(A341,Foundation!$B$8:$Q$294,10,0)</f>
        <v>#N/A</v>
      </c>
      <c r="D341" s="409" t="e">
        <f>VLOOKUP(A341,Foundation!$B$8:$Q$277,12,0)</f>
        <v>#N/A</v>
      </c>
      <c r="E341" s="409" t="e">
        <f>VLOOKUP(A341,'Erection Compiled '!$B$2:$R$340,10,0)</f>
        <v>#N/A</v>
      </c>
      <c r="F341" s="409" t="e">
        <f>VLOOKUP(A341,Earthing!$C$7:$H$307,4,0)</f>
        <v>#N/A</v>
      </c>
    </row>
    <row r="342" spans="1:6" ht="14.5">
      <c r="A342" s="978" t="s">
        <v>829</v>
      </c>
      <c r="B342" s="965" t="s">
        <v>101</v>
      </c>
      <c r="C342" s="409" t="e">
        <f>VLOOKUP(A342,Foundation!$B$8:$Q$294,10,0)</f>
        <v>#N/A</v>
      </c>
      <c r="D342" s="409" t="e">
        <f>VLOOKUP(A342,Foundation!$B$8:$Q$277,12,0)</f>
        <v>#N/A</v>
      </c>
      <c r="E342" s="409" t="e">
        <f>VLOOKUP(A342,'Erection Compiled '!$B$2:$R$340,10,0)</f>
        <v>#N/A</v>
      </c>
      <c r="F342" s="409" t="e">
        <f>VLOOKUP(A342,Earthing!$C$7:$H$307,4,0)</f>
        <v>#N/A</v>
      </c>
    </row>
    <row r="343" spans="1:6" ht="14.5">
      <c r="A343" s="978" t="s">
        <v>702</v>
      </c>
      <c r="B343" s="965" t="s">
        <v>146</v>
      </c>
      <c r="C343" s="409" t="e">
        <f>VLOOKUP(A343,Foundation!$B$8:$Q$294,10,0)</f>
        <v>#N/A</v>
      </c>
      <c r="D343" s="409" t="e">
        <f>VLOOKUP(A343,Foundation!$B$8:$Q$277,12,0)</f>
        <v>#N/A</v>
      </c>
      <c r="E343" s="409" t="e">
        <f>VLOOKUP(A343,'Erection Compiled '!$B$2:$R$340,10,0)</f>
        <v>#N/A</v>
      </c>
      <c r="F343" s="409" t="e">
        <f>VLOOKUP(A343,Earthing!$C$7:$H$307,4,0)</f>
        <v>#N/A</v>
      </c>
    </row>
    <row r="344" spans="1:6" ht="14.5">
      <c r="A344" s="978" t="s">
        <v>703</v>
      </c>
      <c r="B344" s="965" t="s">
        <v>146</v>
      </c>
      <c r="C344" s="409" t="e">
        <f>VLOOKUP(A344,Foundation!$B$8:$Q$294,10,0)</f>
        <v>#N/A</v>
      </c>
      <c r="D344" s="409" t="e">
        <f>VLOOKUP(A344,Foundation!$B$8:$Q$277,12,0)</f>
        <v>#N/A</v>
      </c>
      <c r="E344" s="409" t="e">
        <f>VLOOKUP(A344,'Erection Compiled '!$B$2:$R$340,10,0)</f>
        <v>#N/A</v>
      </c>
      <c r="F344" s="409" t="e">
        <f>VLOOKUP(A344,Earthing!$C$7:$H$307,4,0)</f>
        <v>#N/A</v>
      </c>
    </row>
    <row r="345" spans="1:6" ht="14.5">
      <c r="A345" s="978" t="s">
        <v>704</v>
      </c>
      <c r="B345" s="965" t="s">
        <v>146</v>
      </c>
      <c r="C345" s="409" t="e">
        <f>VLOOKUP(A345,Foundation!$B$8:$Q$294,10,0)</f>
        <v>#N/A</v>
      </c>
      <c r="D345" s="409" t="e">
        <f>VLOOKUP(A345,Foundation!$B$8:$Q$277,12,0)</f>
        <v>#N/A</v>
      </c>
      <c r="E345" s="409" t="e">
        <f>VLOOKUP(A345,'Erection Compiled '!$B$2:$R$340,10,0)</f>
        <v>#N/A</v>
      </c>
      <c r="F345" s="409" t="e">
        <f>VLOOKUP(A345,Earthing!$C$7:$H$307,4,0)</f>
        <v>#N/A</v>
      </c>
    </row>
    <row r="346" spans="1:6" ht="14.5">
      <c r="A346" s="978" t="s">
        <v>141</v>
      </c>
      <c r="B346" s="965" t="s">
        <v>92</v>
      </c>
      <c r="C346" s="409" t="e">
        <f>VLOOKUP(A346,Foundation!$B$8:$Q$294,10,0)</f>
        <v>#N/A</v>
      </c>
      <c r="D346" s="409" t="e">
        <f>VLOOKUP(A346,Foundation!$B$8:$Q$277,12,0)</f>
        <v>#N/A</v>
      </c>
      <c r="E346" s="409" t="e">
        <f>VLOOKUP(A346,'Erection Compiled '!$B$2:$R$340,10,0)</f>
        <v>#N/A</v>
      </c>
      <c r="F346" s="409" t="e">
        <f>VLOOKUP(A346,Earthing!$C$7:$H$307,4,0)</f>
        <v>#N/A</v>
      </c>
    </row>
    <row r="347" spans="1:6" ht="14.5">
      <c r="A347" s="978" t="s">
        <v>706</v>
      </c>
      <c r="B347" s="965" t="s">
        <v>205</v>
      </c>
      <c r="C347" s="409" t="e">
        <f>VLOOKUP(A347,Foundation!$B$8:$Q$294,10,0)</f>
        <v>#N/A</v>
      </c>
      <c r="D347" s="409" t="e">
        <f>VLOOKUP(A347,Foundation!$B$8:$Q$277,12,0)</f>
        <v>#N/A</v>
      </c>
      <c r="E347" s="409" t="e">
        <f>VLOOKUP(A347,'Erection Compiled '!$B$2:$R$340,10,0)</f>
        <v>#N/A</v>
      </c>
      <c r="F347" s="409" t="e">
        <f>VLOOKUP(A347,Earthing!$C$7:$H$307,4,0)</f>
        <v>#N/A</v>
      </c>
    </row>
    <row r="348" spans="1:6" ht="14.5">
      <c r="A348" s="978" t="s">
        <v>707</v>
      </c>
      <c r="B348" s="965" t="s">
        <v>149</v>
      </c>
      <c r="C348" s="409" t="e">
        <f>VLOOKUP(A348,Foundation!$B$8:$Q$294,10,0)</f>
        <v>#N/A</v>
      </c>
      <c r="D348" s="409" t="e">
        <f>VLOOKUP(A348,Foundation!$B$8:$Q$277,12,0)</f>
        <v>#N/A</v>
      </c>
      <c r="E348" s="409" t="e">
        <f>VLOOKUP(A348,'Erection Compiled '!$B$2:$R$340,10,0)</f>
        <v>#N/A</v>
      </c>
      <c r="F348" s="409" t="e">
        <f>VLOOKUP(A348,Earthing!$C$7:$H$307,4,0)</f>
        <v>#N/A</v>
      </c>
    </row>
    <row r="349" spans="1:6" ht="14.5">
      <c r="A349" s="978" t="s">
        <v>708</v>
      </c>
      <c r="B349" s="965" t="s">
        <v>205</v>
      </c>
      <c r="C349" s="409" t="e">
        <f>VLOOKUP(A349,Foundation!$B$8:$Q$294,10,0)</f>
        <v>#N/A</v>
      </c>
      <c r="D349" s="409" t="e">
        <f>VLOOKUP(A349,Foundation!$B$8:$Q$277,12,0)</f>
        <v>#N/A</v>
      </c>
      <c r="E349" s="409" t="e">
        <f>VLOOKUP(A349,'Erection Compiled '!$B$2:$R$340,10,0)</f>
        <v>#N/A</v>
      </c>
      <c r="F349" s="409" t="e">
        <f>VLOOKUP(A349,Earthing!$C$7:$H$307,4,0)</f>
        <v>#N/A</v>
      </c>
    </row>
    <row r="350" spans="1:6" ht="14.5" hidden="1">
      <c r="A350" s="978" t="s">
        <v>830</v>
      </c>
      <c r="B350" s="965" t="s">
        <v>156</v>
      </c>
      <c r="C350" s="409" t="e">
        <f>VLOOKUP(A350,Foundation!$B$8:$Q$294,10,0)</f>
        <v>#N/A</v>
      </c>
      <c r="D350" s="409" t="e">
        <f>VLOOKUP(A350,Foundation!$B$8:$Q$277,12,0)</f>
        <v>#N/A</v>
      </c>
      <c r="E350" s="409" t="e">
        <f>VLOOKUP(A350,'Erection Compiled '!$B$2:$R$340,10,0)</f>
        <v>#N/A</v>
      </c>
      <c r="F350" s="409" t="e">
        <f>VLOOKUP(A350,Earthing!$C$7:$H$307,4,0)</f>
        <v>#N/A</v>
      </c>
    </row>
    <row r="351" spans="1:6" ht="14.5">
      <c r="A351" s="978" t="s">
        <v>710</v>
      </c>
      <c r="B351" s="965" t="s">
        <v>211</v>
      </c>
      <c r="C351" s="409" t="e">
        <f>VLOOKUP(A351,Foundation!$B$8:$Q$294,10,0)</f>
        <v>#N/A</v>
      </c>
      <c r="D351" s="409" t="e">
        <f>VLOOKUP(A351,Foundation!$B$8:$Q$277,12,0)</f>
        <v>#N/A</v>
      </c>
      <c r="E351" s="409" t="e">
        <f>VLOOKUP(A351,'Erection Compiled '!$B$2:$R$340,10,0)</f>
        <v>#N/A</v>
      </c>
      <c r="F351" s="409" t="e">
        <f>VLOOKUP(A351,Earthing!$C$7:$H$307,4,0)</f>
        <v>#N/A</v>
      </c>
    </row>
    <row r="352" spans="1:6" ht="14.5">
      <c r="A352" s="978" t="s">
        <v>712</v>
      </c>
      <c r="B352" s="965" t="s">
        <v>205</v>
      </c>
      <c r="C352" s="409" t="e">
        <f>VLOOKUP(A352,Foundation!$B$8:$Q$294,10,0)</f>
        <v>#N/A</v>
      </c>
      <c r="D352" s="409" t="e">
        <f>VLOOKUP(A352,Foundation!$B$8:$Q$277,12,0)</f>
        <v>#N/A</v>
      </c>
      <c r="E352" s="409" t="e">
        <f>VLOOKUP(A352,'Erection Compiled '!$B$2:$R$340,10,0)</f>
        <v>#N/A</v>
      </c>
      <c r="F352" s="409" t="e">
        <f>VLOOKUP(A352,Earthing!$C$7:$H$307,4,0)</f>
        <v>#N/A</v>
      </c>
    </row>
    <row r="353" spans="1:6" ht="14.5">
      <c r="A353" s="978" t="s">
        <v>715</v>
      </c>
      <c r="B353" s="965" t="s">
        <v>211</v>
      </c>
      <c r="C353" s="409" t="e">
        <f>VLOOKUP(A353,Foundation!$B$8:$Q$294,10,0)</f>
        <v>#N/A</v>
      </c>
      <c r="D353" s="409" t="e">
        <f>VLOOKUP(A353,Foundation!$B$8:$Q$277,12,0)</f>
        <v>#N/A</v>
      </c>
      <c r="E353" s="409" t="e">
        <f>VLOOKUP(A353,'Erection Compiled '!$B$2:$R$340,10,0)</f>
        <v>#N/A</v>
      </c>
      <c r="F353" s="409" t="e">
        <f>VLOOKUP(A353,Earthing!$C$7:$H$307,4,0)</f>
        <v>#N/A</v>
      </c>
    </row>
    <row r="354" spans="1:6" ht="14.5">
      <c r="A354" s="978" t="s">
        <v>717</v>
      </c>
      <c r="B354" s="965" t="s">
        <v>146</v>
      </c>
      <c r="C354" s="409" t="e">
        <f>VLOOKUP(A354,Foundation!$B$8:$Q$294,10,0)</f>
        <v>#N/A</v>
      </c>
      <c r="D354" s="409" t="e">
        <f>VLOOKUP(A354,Foundation!$B$8:$Q$277,12,0)</f>
        <v>#N/A</v>
      </c>
      <c r="E354" s="409" t="e">
        <f>VLOOKUP(A354,'Erection Compiled '!$B$2:$R$340,10,0)</f>
        <v>#N/A</v>
      </c>
      <c r="F354" s="409" t="e">
        <f>VLOOKUP(A354,Earthing!$C$7:$H$307,4,0)</f>
        <v>#N/A</v>
      </c>
    </row>
    <row r="355" spans="1:6" ht="14.5">
      <c r="A355" s="978" t="s">
        <v>142</v>
      </c>
      <c r="B355" s="965" t="s">
        <v>89</v>
      </c>
      <c r="C355" s="409" t="e">
        <f>VLOOKUP(A355,Foundation!$B$8:$Q$294,10,0)</f>
        <v>#N/A</v>
      </c>
      <c r="D355" s="409" t="e">
        <f>VLOOKUP(A355,Foundation!$B$8:$Q$277,12,0)</f>
        <v>#N/A</v>
      </c>
      <c r="E355" s="409" t="e">
        <f>VLOOKUP(A355,'Erection Compiled '!$B$2:$R$340,10,0)</f>
        <v>#N/A</v>
      </c>
      <c r="F355" s="409" t="e">
        <f>VLOOKUP(A355,Earthing!$C$7:$H$307,4,0)</f>
        <v>#N/A</v>
      </c>
    </row>
    <row r="356" spans="1:6" ht="14.5">
      <c r="A356" s="978" t="s">
        <v>720</v>
      </c>
      <c r="B356" s="965" t="s">
        <v>89</v>
      </c>
      <c r="C356" s="409" t="e">
        <f>VLOOKUP(A356,Foundation!$B$8:$Q$294,10,0)</f>
        <v>#N/A</v>
      </c>
      <c r="D356" s="409" t="e">
        <f>VLOOKUP(A356,Foundation!$B$8:$Q$277,12,0)</f>
        <v>#N/A</v>
      </c>
      <c r="E356" s="409" t="e">
        <f>VLOOKUP(A356,'Erection Compiled '!$B$2:$R$340,10,0)</f>
        <v>#N/A</v>
      </c>
      <c r="F356" s="409" t="e">
        <f>VLOOKUP(A356,Earthing!$C$7:$H$307,4,0)</f>
        <v>#N/A</v>
      </c>
    </row>
    <row r="357" spans="1:6" ht="14.5">
      <c r="A357" s="978" t="s">
        <v>722</v>
      </c>
      <c r="B357" s="965" t="s">
        <v>146</v>
      </c>
      <c r="C357" s="409" t="e">
        <f>VLOOKUP(A357,Foundation!$B$8:$Q$294,10,0)</f>
        <v>#N/A</v>
      </c>
      <c r="D357" s="409" t="e">
        <f>VLOOKUP(A357,Foundation!$B$8:$Q$277,12,0)</f>
        <v>#N/A</v>
      </c>
      <c r="E357" s="409" t="e">
        <f>VLOOKUP(A357,'Erection Compiled '!$B$2:$R$340,10,0)</f>
        <v>#N/A</v>
      </c>
      <c r="F357" s="409" t="e">
        <f>VLOOKUP(A357,Earthing!$C$7:$H$307,4,0)</f>
        <v>#N/A</v>
      </c>
    </row>
    <row r="358" spans="1:6" ht="14.5">
      <c r="A358" s="978" t="s">
        <v>747</v>
      </c>
      <c r="B358" s="965" t="s">
        <v>211</v>
      </c>
      <c r="C358" s="409" t="e">
        <f>VLOOKUP(A358,Foundation!$B$8:$Q$294,10,0)</f>
        <v>#N/A</v>
      </c>
      <c r="D358" s="409" t="e">
        <f>VLOOKUP(A358,Foundation!$B$8:$Q$277,12,0)</f>
        <v>#N/A</v>
      </c>
      <c r="E358" s="409" t="e">
        <f>VLOOKUP(A358,'Erection Compiled '!$B$2:$R$340,10,0)</f>
        <v>#N/A</v>
      </c>
      <c r="F358" s="409" t="e">
        <f>VLOOKUP(A358,Earthing!$C$7:$H$307,4,0)</f>
        <v>#N/A</v>
      </c>
    </row>
    <row r="359" spans="1:6" ht="14.5">
      <c r="A359" s="978" t="s">
        <v>1654</v>
      </c>
      <c r="B359" s="965" t="s">
        <v>83</v>
      </c>
      <c r="C359" s="409" t="e">
        <f>VLOOKUP(A359,Foundation!$B$8:$Q$294,10,0)</f>
        <v>#N/A</v>
      </c>
      <c r="D359" s="409" t="e">
        <f>VLOOKUP(A359,Foundation!$B$8:$Q$277,12,0)</f>
        <v>#N/A</v>
      </c>
      <c r="E359" s="409" t="e">
        <f>VLOOKUP(A359,'Erection Compiled '!$B$2:$R$340,10,0)</f>
        <v>#N/A</v>
      </c>
      <c r="F359" s="409" t="e">
        <f>VLOOKUP(A359,Earthing!$C$7:$H$307,4,0)</f>
        <v>#N/A</v>
      </c>
    </row>
    <row r="360" spans="1:6" ht="14.5">
      <c r="A360" s="978" t="s">
        <v>160</v>
      </c>
      <c r="B360" s="965" t="s">
        <v>111</v>
      </c>
      <c r="C360" s="409" t="e">
        <f>VLOOKUP(A360,Foundation!$B$8:$Q$294,10,0)</f>
        <v>#N/A</v>
      </c>
      <c r="D360" s="409" t="e">
        <f>VLOOKUP(A360,Foundation!$B$8:$Q$277,12,0)</f>
        <v>#N/A</v>
      </c>
      <c r="E360" s="409" t="e">
        <f>VLOOKUP(A360,'Erection Compiled '!$B$2:$R$340,10,0)</f>
        <v>#N/A</v>
      </c>
      <c r="F360" s="409" t="e">
        <f>VLOOKUP(A360,Earthing!$C$7:$H$307,4,0)</f>
        <v>#N/A</v>
      </c>
    </row>
    <row r="361" spans="1:6" ht="14.5">
      <c r="A361" s="978" t="s">
        <v>162</v>
      </c>
      <c r="B361" s="965" t="s">
        <v>81</v>
      </c>
      <c r="C361" s="409" t="e">
        <f>VLOOKUP(A361,Foundation!$B$8:$Q$294,10,0)</f>
        <v>#N/A</v>
      </c>
      <c r="D361" s="409" t="e">
        <f>VLOOKUP(A361,Foundation!$B$8:$Q$277,12,0)</f>
        <v>#N/A</v>
      </c>
      <c r="E361" s="409" t="e">
        <f>VLOOKUP(A361,'Erection Compiled '!$B$2:$R$340,10,0)</f>
        <v>#N/A</v>
      </c>
      <c r="F361" s="409" t="e">
        <f>VLOOKUP(A361,Earthing!$C$7:$H$307,4,0)</f>
        <v>#N/A</v>
      </c>
    </row>
    <row r="362" spans="1:6" ht="14.5">
      <c r="A362" s="978" t="s">
        <v>163</v>
      </c>
      <c r="B362" s="965" t="s">
        <v>89</v>
      </c>
      <c r="C362" s="409" t="e">
        <f>VLOOKUP(A362,Foundation!$B$8:$Q$294,10,0)</f>
        <v>#N/A</v>
      </c>
      <c r="D362" s="409" t="e">
        <f>VLOOKUP(A362,Foundation!$B$8:$Q$277,12,0)</f>
        <v>#N/A</v>
      </c>
      <c r="E362" s="409" t="e">
        <f>VLOOKUP(A362,'Erection Compiled '!$B$2:$R$340,10,0)</f>
        <v>#N/A</v>
      </c>
      <c r="F362" s="409" t="e">
        <f>VLOOKUP(A362,Earthing!$C$7:$H$307,4,0)</f>
        <v>#N/A</v>
      </c>
    </row>
    <row r="363" spans="1:6" ht="14.5" hidden="1">
      <c r="A363" s="978" t="s">
        <v>1687</v>
      </c>
      <c r="B363" s="965" t="s">
        <v>1688</v>
      </c>
      <c r="C363" s="409" t="e">
        <f>VLOOKUP(A363,Foundation!$B$8:$Q$294,10,0)</f>
        <v>#N/A</v>
      </c>
      <c r="D363" s="409" t="e">
        <f>VLOOKUP(A363,Foundation!$B$8:$Q$277,12,0)</f>
        <v>#N/A</v>
      </c>
      <c r="E363" s="409" t="e">
        <f>VLOOKUP(A363,'Erection Compiled '!$B$2:$R$340,10,0)</f>
        <v>#N/A</v>
      </c>
      <c r="F363" s="409" t="e">
        <f>VLOOKUP(A363,Earthing!$C$7:$H$307,4,0)</f>
        <v>#N/A</v>
      </c>
    </row>
    <row r="364" spans="1:6" ht="14.5" hidden="1">
      <c r="A364" s="978" t="s">
        <v>1689</v>
      </c>
      <c r="B364" s="965" t="s">
        <v>1688</v>
      </c>
      <c r="C364" s="409" t="e">
        <f>VLOOKUP(A364,Foundation!$B$8:$Q$294,10,0)</f>
        <v>#N/A</v>
      </c>
      <c r="D364" s="409" t="e">
        <f>VLOOKUP(A364,Foundation!$B$8:$Q$277,12,0)</f>
        <v>#N/A</v>
      </c>
      <c r="E364" s="409" t="e">
        <f>VLOOKUP(A364,'Erection Compiled '!$B$2:$R$340,10,0)</f>
        <v>#N/A</v>
      </c>
      <c r="F364" s="409" t="e">
        <f>VLOOKUP(A364,Earthing!$C$7:$H$307,4,0)</f>
        <v>#N/A</v>
      </c>
    </row>
    <row r="365" spans="1:6" ht="14.5" hidden="1">
      <c r="A365" s="978" t="s">
        <v>164</v>
      </c>
      <c r="B365" s="965" t="s">
        <v>89</v>
      </c>
      <c r="C365" s="409" t="e">
        <f>VLOOKUP(A365,Foundation!$B$8:$Q$294,10,0)</f>
        <v>#N/A</v>
      </c>
      <c r="D365" s="409" t="e">
        <f>VLOOKUP(A365,Foundation!$B$8:$Q$277,12,0)</f>
        <v>#N/A</v>
      </c>
      <c r="E365" s="409" t="e">
        <f>VLOOKUP(A365,'Erection Compiled '!$B$2:$R$340,10,0)</f>
        <v>#N/A</v>
      </c>
      <c r="F365" s="409" t="e">
        <f>VLOOKUP(A365,Earthing!$C$7:$H$307,4,0)</f>
        <v>#N/A</v>
      </c>
    </row>
    <row r="366" spans="1:6" ht="14.5" hidden="1">
      <c r="A366" s="978" t="s">
        <v>1690</v>
      </c>
      <c r="B366" s="965" t="s">
        <v>89</v>
      </c>
      <c r="C366" s="409" t="e">
        <f>VLOOKUP(A366,Foundation!$B$8:$Q$294,10,0)</f>
        <v>#N/A</v>
      </c>
      <c r="D366" s="409" t="e">
        <f>VLOOKUP(A366,Foundation!$B$8:$Q$277,12,0)</f>
        <v>#N/A</v>
      </c>
      <c r="E366" s="409" t="e">
        <f>VLOOKUP(A366,'Erection Compiled '!$B$2:$R$340,10,0)</f>
        <v>#N/A</v>
      </c>
      <c r="F366" s="409" t="e">
        <f>VLOOKUP(A366,Earthing!$C$7:$H$307,4,0)</f>
        <v>#N/A</v>
      </c>
    </row>
    <row r="367" spans="1:6" ht="14.5" hidden="1">
      <c r="A367" s="978" t="s">
        <v>1691</v>
      </c>
      <c r="B367" s="965" t="s">
        <v>1729</v>
      </c>
      <c r="C367" s="409" t="e">
        <f>VLOOKUP(A367,Foundation!$B$8:$Q$294,10,0)</f>
        <v>#N/A</v>
      </c>
      <c r="D367" s="409" t="e">
        <f>VLOOKUP(A367,Foundation!$B$8:$Q$277,12,0)</f>
        <v>#N/A</v>
      </c>
      <c r="E367" s="409" t="e">
        <f>VLOOKUP(A367,'Erection Compiled '!$B$2:$R$340,10,0)</f>
        <v>#N/A</v>
      </c>
      <c r="F367" s="409" t="e">
        <f>VLOOKUP(A367,Earthing!$C$7:$H$307,4,0)</f>
        <v>#N/A</v>
      </c>
    </row>
    <row r="368" spans="1:6" ht="14.5" hidden="1">
      <c r="A368" s="978" t="s">
        <v>482</v>
      </c>
      <c r="B368" s="965" t="s">
        <v>1730</v>
      </c>
      <c r="C368" s="409" t="e">
        <f>VLOOKUP(A368,Foundation!$B$8:$Q$294,10,0)</f>
        <v>#N/A</v>
      </c>
      <c r="D368" s="409" t="e">
        <f>VLOOKUP(A368,Foundation!$B$8:$Q$277,12,0)</f>
        <v>#N/A</v>
      </c>
      <c r="E368" s="409" t="e">
        <f>VLOOKUP(A368,'Erection Compiled '!$B$2:$R$340,10,0)</f>
        <v>#N/A</v>
      </c>
      <c r="F368" s="409" t="e">
        <f>VLOOKUP(A368,Earthing!$C$7:$H$307,4,0)</f>
        <v>#N/A</v>
      </c>
    </row>
    <row r="369" spans="1:6" ht="14.5">
      <c r="A369" s="978" t="s">
        <v>749</v>
      </c>
      <c r="B369" s="965" t="s">
        <v>149</v>
      </c>
      <c r="C369" s="409" t="e">
        <f>VLOOKUP(A369,Foundation!$B$8:$Q$294,10,0)</f>
        <v>#N/A</v>
      </c>
      <c r="D369" s="409" t="e">
        <f>VLOOKUP(A369,Foundation!$B$8:$Q$277,12,0)</f>
        <v>#N/A</v>
      </c>
      <c r="E369" s="409" t="e">
        <f>VLOOKUP(A369,'Erection Compiled '!$B$2:$R$340,10,0)</f>
        <v>#N/A</v>
      </c>
      <c r="F369" s="409" t="e">
        <f>VLOOKUP(A369,Earthing!$C$7:$H$307,4,0)</f>
        <v>#N/A</v>
      </c>
    </row>
    <row r="370" spans="1:6" ht="14.5">
      <c r="A370" s="976" t="s">
        <v>1747</v>
      </c>
      <c r="B370" s="966" t="s">
        <v>1726</v>
      </c>
      <c r="C370" s="409" t="e">
        <f>VLOOKUP(A370,Foundation!$B$8:$Q$294,10,0)</f>
        <v>#N/A</v>
      </c>
      <c r="D370" s="409" t="e">
        <f>VLOOKUP(A370,Foundation!$B$8:$Q$277,12,0)</f>
        <v>#N/A</v>
      </c>
      <c r="E370" s="409" t="e">
        <f>VLOOKUP(A370,'Erection Compiled '!$B$2:$R$340,10,0)</f>
        <v>#N/A</v>
      </c>
      <c r="F370" s="409" t="e">
        <f>VLOOKUP(A370,Earthing!$C$7:$H$307,4,0)</f>
        <v>#N/A</v>
      </c>
    </row>
    <row r="371" spans="1:6" ht="14.5">
      <c r="A371" s="978" t="s">
        <v>739</v>
      </c>
      <c r="B371" s="965" t="s">
        <v>149</v>
      </c>
      <c r="C371" s="409" t="e">
        <f>VLOOKUP(A371,Foundation!$B$8:$Q$294,10,0)</f>
        <v>#N/A</v>
      </c>
      <c r="D371" s="409" t="e">
        <f>VLOOKUP(A371,Foundation!$B$8:$Q$277,12,0)</f>
        <v>#N/A</v>
      </c>
      <c r="E371" s="409" t="e">
        <f>VLOOKUP(A371,'Erection Compiled '!$B$2:$R$340,10,0)</f>
        <v>#N/A</v>
      </c>
      <c r="F371" s="409" t="e">
        <f>VLOOKUP(A371,Earthing!$C$7:$H$307,4,0)</f>
        <v>#N/A</v>
      </c>
    </row>
    <row r="372" spans="1:6" ht="14.5">
      <c r="A372" s="974" t="s">
        <v>385</v>
      </c>
      <c r="B372" s="963" t="s">
        <v>89</v>
      </c>
      <c r="C372" s="409" t="e">
        <f>VLOOKUP(A372,Foundation!$B$8:$Q$294,10,0)</f>
        <v>#N/A</v>
      </c>
      <c r="D372" s="409" t="e">
        <f>VLOOKUP(A372,Foundation!$B$8:$Q$277,12,0)</f>
        <v>#N/A</v>
      </c>
      <c r="E372" s="409" t="e">
        <f>VLOOKUP(A372,'Erection Compiled '!$B$2:$R$340,10,0)</f>
        <v>#N/A</v>
      </c>
      <c r="F372" s="409" t="e">
        <f>VLOOKUP(A372,Earthing!$C$7:$H$307,4,0)</f>
        <v>#N/A</v>
      </c>
    </row>
    <row r="373" spans="1:6" ht="14.5">
      <c r="A373" s="978" t="s">
        <v>831</v>
      </c>
      <c r="B373" s="965" t="s">
        <v>101</v>
      </c>
      <c r="C373" s="409" t="e">
        <f>VLOOKUP(A373,Foundation!$B$8:$Q$294,10,0)</f>
        <v>#N/A</v>
      </c>
      <c r="D373" s="409" t="e">
        <f>VLOOKUP(A373,Foundation!$B$8:$Q$277,12,0)</f>
        <v>#N/A</v>
      </c>
      <c r="E373" s="409" t="e">
        <f>VLOOKUP(A373,'Erection Compiled '!$B$2:$R$340,10,0)</f>
        <v>#N/A</v>
      </c>
      <c r="F373" s="409" t="e">
        <f>VLOOKUP(A373,Earthing!$C$7:$H$307,4,0)</f>
        <v>#N/A</v>
      </c>
    </row>
    <row r="374" spans="1:6" ht="14.5">
      <c r="A374" s="978" t="s">
        <v>1563</v>
      </c>
      <c r="B374" s="965" t="s">
        <v>152</v>
      </c>
      <c r="C374" s="409" t="e">
        <f>VLOOKUP(A374,Foundation!$B$8:$Q$294,10,0)</f>
        <v>#N/A</v>
      </c>
      <c r="D374" s="409" t="e">
        <f>VLOOKUP(A374,Foundation!$B$8:$Q$277,12,0)</f>
        <v>#N/A</v>
      </c>
      <c r="E374" s="409" t="e">
        <f>VLOOKUP(A374,'Erection Compiled '!$B$2:$R$340,10,0)</f>
        <v>#N/A</v>
      </c>
      <c r="F374" s="409" t="e">
        <f>VLOOKUP(A374,Earthing!$C$7:$H$307,4,0)</f>
        <v>#N/A</v>
      </c>
    </row>
    <row r="375" spans="1:6" ht="14.5">
      <c r="A375" s="978" t="s">
        <v>738</v>
      </c>
      <c r="B375" s="965" t="s">
        <v>146</v>
      </c>
      <c r="C375" s="409" t="e">
        <f>VLOOKUP(A375,Foundation!$B$8:$Q$294,10,0)</f>
        <v>#N/A</v>
      </c>
      <c r="D375" s="409" t="e">
        <f>VLOOKUP(A375,Foundation!$B$8:$Q$277,12,0)</f>
        <v>#N/A</v>
      </c>
      <c r="E375" s="409" t="e">
        <f>VLOOKUP(A375,'Erection Compiled '!$B$2:$R$340,10,0)</f>
        <v>#N/A</v>
      </c>
      <c r="F375" s="409" t="e">
        <f>VLOOKUP(A375,Earthing!$C$7:$H$307,4,0)</f>
        <v>#N/A</v>
      </c>
    </row>
    <row r="376" spans="1:6" ht="14.5">
      <c r="A376" s="976" t="s">
        <v>1748</v>
      </c>
      <c r="B376" s="966" t="s">
        <v>1727</v>
      </c>
      <c r="C376" s="409" t="e">
        <f>VLOOKUP(A376,Foundation!$B$8:$Q$294,10,0)</f>
        <v>#N/A</v>
      </c>
      <c r="D376" s="409" t="e">
        <f>VLOOKUP(A376,Foundation!$B$8:$Q$277,12,0)</f>
        <v>#N/A</v>
      </c>
      <c r="E376" s="409" t="e">
        <f>VLOOKUP(A376,'Erection Compiled '!$B$2:$R$340,10,0)</f>
        <v>#N/A</v>
      </c>
      <c r="F376" s="409" t="e">
        <f>VLOOKUP(A376,Earthing!$C$7:$H$307,4,0)</f>
        <v>#N/A</v>
      </c>
    </row>
    <row r="377" spans="1:6" ht="14.5">
      <c r="A377" s="978" t="s">
        <v>1300</v>
      </c>
      <c r="B377" s="965" t="s">
        <v>205</v>
      </c>
      <c r="C377" s="409" t="e">
        <f>VLOOKUP(A377,Foundation!$B$8:$Q$294,10,0)</f>
        <v>#N/A</v>
      </c>
      <c r="D377" s="409" t="e">
        <f>VLOOKUP(A377,Foundation!$B$8:$Q$277,12,0)</f>
        <v>#N/A</v>
      </c>
      <c r="E377" s="409" t="e">
        <f>VLOOKUP(A377,'Erection Compiled '!$B$2:$R$340,10,0)</f>
        <v>#N/A</v>
      </c>
      <c r="F377" s="409" t="e">
        <f>VLOOKUP(A377,Earthing!$C$7:$H$307,4,0)</f>
        <v>#N/A</v>
      </c>
    </row>
    <row r="378" spans="1:6" ht="14.5">
      <c r="A378" s="978" t="s">
        <v>1308</v>
      </c>
      <c r="B378" s="965" t="s">
        <v>96</v>
      </c>
      <c r="C378" s="409" t="e">
        <f>VLOOKUP(A378,Foundation!$B$8:$Q$294,10,0)</f>
        <v>#N/A</v>
      </c>
      <c r="D378" s="409" t="e">
        <f>VLOOKUP(A378,Foundation!$B$8:$Q$277,12,0)</f>
        <v>#N/A</v>
      </c>
      <c r="E378" s="409" t="e">
        <f>VLOOKUP(A378,'Erection Compiled '!$B$2:$R$340,10,0)</f>
        <v>#N/A</v>
      </c>
      <c r="F378" s="409" t="e">
        <f>VLOOKUP(A378,Earthing!$C$7:$H$307,4,0)</f>
        <v>#N/A</v>
      </c>
    </row>
    <row r="379" spans="1:6" ht="14.5">
      <c r="A379" s="978" t="s">
        <v>158</v>
      </c>
      <c r="B379" s="965" t="s">
        <v>83</v>
      </c>
      <c r="C379" s="409" t="e">
        <f>VLOOKUP(A379,Foundation!$B$8:$Q$294,10,0)</f>
        <v>#N/A</v>
      </c>
      <c r="D379" s="409" t="e">
        <f>VLOOKUP(A379,Foundation!$B$8:$Q$277,12,0)</f>
        <v>#N/A</v>
      </c>
      <c r="E379" s="409" t="e">
        <f>VLOOKUP(A379,'Erection Compiled '!$B$2:$R$340,10,0)</f>
        <v>#N/A</v>
      </c>
      <c r="F379" s="409" t="e">
        <f>VLOOKUP(A379,Earthing!$C$7:$H$307,4,0)</f>
        <v>#N/A</v>
      </c>
    </row>
    <row r="380" spans="1:6" ht="14.5">
      <c r="A380" s="976" t="s">
        <v>1567</v>
      </c>
      <c r="B380" s="966" t="s">
        <v>1731</v>
      </c>
      <c r="C380" s="409" t="e">
        <f>VLOOKUP(A380,Foundation!$B$8:$Q$294,10,0)</f>
        <v>#N/A</v>
      </c>
      <c r="D380" s="409" t="e">
        <f>VLOOKUP(A380,Foundation!$B$8:$Q$277,12,0)</f>
        <v>#N/A</v>
      </c>
      <c r="E380" s="409" t="e">
        <f>VLOOKUP(A380,'Erection Compiled '!$B$2:$R$340,10,0)</f>
        <v>#N/A</v>
      </c>
      <c r="F380" s="409" t="e">
        <f>VLOOKUP(A380,Earthing!$C$7:$H$307,4,0)</f>
        <v>#N/A</v>
      </c>
    </row>
    <row r="381" spans="1:6" ht="14.5">
      <c r="A381" s="978" t="s">
        <v>1504</v>
      </c>
      <c r="B381" s="965" t="s">
        <v>131</v>
      </c>
      <c r="C381" s="409" t="e">
        <f>VLOOKUP(A381,Foundation!$B$8:$Q$294,10,0)</f>
        <v>#N/A</v>
      </c>
      <c r="D381" s="409" t="e">
        <f>VLOOKUP(A381,Foundation!$B$8:$Q$277,12,0)</f>
        <v>#N/A</v>
      </c>
      <c r="E381" s="409" t="e">
        <f>VLOOKUP(A381,'Erection Compiled '!$B$2:$R$340,10,0)</f>
        <v>#N/A</v>
      </c>
      <c r="F381" s="409" t="e">
        <f>VLOOKUP(A381,Earthing!$C$7:$H$307,4,0)</f>
        <v>#N/A</v>
      </c>
    </row>
    <row r="382" spans="1:6" ht="14.5">
      <c r="A382" s="978" t="s">
        <v>727</v>
      </c>
      <c r="B382" s="965" t="s">
        <v>146</v>
      </c>
      <c r="C382" s="409" t="e">
        <f>VLOOKUP(A382,Foundation!$B$8:$Q$294,10,0)</f>
        <v>#N/A</v>
      </c>
      <c r="D382" s="409" t="e">
        <f>VLOOKUP(A382,Foundation!$B$8:$Q$277,12,0)</f>
        <v>#N/A</v>
      </c>
      <c r="E382" s="409" t="e">
        <f>VLOOKUP(A382,'Erection Compiled '!$B$2:$R$340,10,0)</f>
        <v>#N/A</v>
      </c>
      <c r="F382" s="409" t="e">
        <f>VLOOKUP(A382,Earthing!$C$7:$H$307,4,0)</f>
        <v>#N/A</v>
      </c>
    </row>
    <row r="383" spans="1:6" ht="14.5">
      <c r="A383" s="978" t="s">
        <v>155</v>
      </c>
      <c r="B383" s="965" t="s">
        <v>156</v>
      </c>
      <c r="C383" s="409" t="e">
        <f>VLOOKUP(A383,Foundation!$B$8:$Q$294,10,0)</f>
        <v>#N/A</v>
      </c>
      <c r="D383" s="409" t="e">
        <f>VLOOKUP(A383,Foundation!$B$8:$Q$277,12,0)</f>
        <v>#N/A</v>
      </c>
      <c r="E383" s="409" t="e">
        <f>VLOOKUP(A383,'Erection Compiled '!$B$2:$R$340,10,0)</f>
        <v>#N/A</v>
      </c>
      <c r="F383" s="409" t="e">
        <f>VLOOKUP(A383,Earthing!$C$7:$H$307,4,0)</f>
        <v>#N/A</v>
      </c>
    </row>
    <row r="384" spans="1:6" ht="14.5">
      <c r="A384" s="976" t="s">
        <v>233</v>
      </c>
      <c r="B384" s="966" t="s">
        <v>1731</v>
      </c>
      <c r="C384" s="409" t="e">
        <f>VLOOKUP(A384,Foundation!$B$8:$Q$294,10,0)</f>
        <v>#N/A</v>
      </c>
      <c r="D384" s="409" t="e">
        <f>VLOOKUP(A384,Foundation!$B$8:$Q$277,12,0)</f>
        <v>#N/A</v>
      </c>
      <c r="E384" s="409" t="e">
        <f>VLOOKUP(A384,'Erection Compiled '!$B$2:$R$340,10,0)</f>
        <v>#N/A</v>
      </c>
      <c r="F384" s="409" t="e">
        <f>VLOOKUP(A384,Earthing!$C$7:$H$307,4,0)</f>
        <v>#N/A</v>
      </c>
    </row>
    <row r="385" spans="1:6" ht="14.5">
      <c r="A385" s="978" t="s">
        <v>719</v>
      </c>
      <c r="B385" s="965" t="s">
        <v>149</v>
      </c>
      <c r="C385" s="409" t="e">
        <f>VLOOKUP(A385,Foundation!$B$8:$Q$294,10,0)</f>
        <v>#N/A</v>
      </c>
      <c r="D385" s="409" t="e">
        <f>VLOOKUP(A385,Foundation!$B$8:$Q$277,12,0)</f>
        <v>#N/A</v>
      </c>
      <c r="E385" s="409" t="e">
        <f>VLOOKUP(A385,'Erection Compiled '!$B$2:$R$340,10,0)</f>
        <v>#N/A</v>
      </c>
      <c r="F385" s="409" t="e">
        <f>VLOOKUP(A385,Earthing!$C$7:$H$307,4,0)</f>
        <v>#N/A</v>
      </c>
    </row>
    <row r="386" spans="1:6" ht="14.5">
      <c r="A386" s="978" t="s">
        <v>832</v>
      </c>
      <c r="B386" s="965" t="s">
        <v>79</v>
      </c>
      <c r="C386" s="409" t="e">
        <f>VLOOKUP(A386,Foundation!$B$8:$Q$294,10,0)</f>
        <v>#N/A</v>
      </c>
      <c r="D386" s="409" t="e">
        <f>VLOOKUP(A386,Foundation!$B$8:$Q$277,12,0)</f>
        <v>#N/A</v>
      </c>
      <c r="E386" s="409" t="e">
        <f>VLOOKUP(A386,'Erection Compiled '!$B$2:$R$340,10,0)</f>
        <v>#N/A</v>
      </c>
      <c r="F386" s="409" t="e">
        <f>VLOOKUP(A386,Earthing!$C$7:$H$307,4,0)</f>
        <v>#N/A</v>
      </c>
    </row>
    <row r="387" spans="1:6" ht="14.5">
      <c r="A387" s="978" t="s">
        <v>161</v>
      </c>
      <c r="B387" s="965" t="s">
        <v>81</v>
      </c>
      <c r="C387" s="409" t="e">
        <f>VLOOKUP(A387,Foundation!$B$8:$Q$294,10,0)</f>
        <v>#N/A</v>
      </c>
      <c r="D387" s="409" t="e">
        <f>VLOOKUP(A387,Foundation!$B$8:$Q$277,12,0)</f>
        <v>#N/A</v>
      </c>
      <c r="E387" s="409" t="e">
        <f>VLOOKUP(A387,'Erection Compiled '!$B$2:$R$340,10,0)</f>
        <v>#N/A</v>
      </c>
      <c r="F387" s="409" t="e">
        <f>VLOOKUP(A387,Earthing!$C$7:$H$307,4,0)</f>
        <v>#N/A</v>
      </c>
    </row>
    <row r="388" spans="1:6" ht="14.5">
      <c r="A388" s="978" t="s">
        <v>150</v>
      </c>
      <c r="B388" s="965" t="s">
        <v>152</v>
      </c>
      <c r="C388" s="409" t="e">
        <f>VLOOKUP(A388,Foundation!$B$8:$Q$294,10,0)</f>
        <v>#N/A</v>
      </c>
      <c r="D388" s="409" t="e">
        <f>VLOOKUP(A388,Foundation!$B$8:$Q$277,12,0)</f>
        <v>#N/A</v>
      </c>
      <c r="E388" s="409" t="e">
        <f>VLOOKUP(A388,'Erection Compiled '!$B$2:$R$340,10,0)</f>
        <v>#N/A</v>
      </c>
      <c r="F388" s="409" t="e">
        <f>VLOOKUP(A388,Earthing!$C$7:$H$307,4,0)</f>
        <v>#N/A</v>
      </c>
    </row>
    <row r="389" spans="1:6" ht="14.5">
      <c r="A389" s="978" t="s">
        <v>724</v>
      </c>
      <c r="B389" s="965" t="s">
        <v>146</v>
      </c>
      <c r="C389" s="409" t="e">
        <f>VLOOKUP(A389,Foundation!$B$8:$Q$294,10,0)</f>
        <v>#N/A</v>
      </c>
      <c r="D389" s="409" t="e">
        <f>VLOOKUP(A389,Foundation!$B$8:$Q$277,12,0)</f>
        <v>#N/A</v>
      </c>
      <c r="E389" s="409" t="e">
        <f>VLOOKUP(A389,'Erection Compiled '!$B$2:$R$340,10,0)</f>
        <v>#N/A</v>
      </c>
      <c r="F389" s="409" t="e">
        <f>VLOOKUP(A389,Earthing!$C$7:$H$307,4,0)</f>
        <v>#N/A</v>
      </c>
    </row>
    <row r="390" spans="1:6" ht="14.5">
      <c r="A390" s="974" t="s">
        <v>1285</v>
      </c>
      <c r="B390" s="963" t="s">
        <v>79</v>
      </c>
      <c r="C390" s="409" t="e">
        <f>VLOOKUP(A390,Foundation!$B$8:$Q$294,10,0)</f>
        <v>#N/A</v>
      </c>
      <c r="D390" s="409" t="e">
        <f>VLOOKUP(A390,Foundation!$B$8:$Q$277,12,0)</f>
        <v>#N/A</v>
      </c>
      <c r="E390" s="409" t="e">
        <f>VLOOKUP(A390,'Erection Compiled '!$B$2:$R$340,10,0)</f>
        <v>#N/A</v>
      </c>
      <c r="F390" s="409" t="e">
        <f>VLOOKUP(A390,Earthing!$C$7:$H$307,4,0)</f>
        <v>#N/A</v>
      </c>
    </row>
    <row r="391" spans="1:6" ht="14.5">
      <c r="A391" s="978" t="s">
        <v>138</v>
      </c>
      <c r="B391" s="965" t="s">
        <v>96</v>
      </c>
      <c r="C391" s="409" t="e">
        <f>VLOOKUP(A391,Foundation!$B$8:$Q$294,10,0)</f>
        <v>#N/A</v>
      </c>
      <c r="D391" s="409" t="e">
        <f>VLOOKUP(A391,Foundation!$B$8:$Q$277,12,0)</f>
        <v>#N/A</v>
      </c>
      <c r="E391" s="409" t="e">
        <f>VLOOKUP(A391,'Erection Compiled '!$B$2:$R$340,10,0)</f>
        <v>#N/A</v>
      </c>
      <c r="F391" s="409" t="e">
        <f>VLOOKUP(A391,Earthing!$C$7:$H$307,4,0)</f>
        <v>#N/A</v>
      </c>
    </row>
    <row r="392" spans="1:6" ht="14.5">
      <c r="A392" s="978" t="s">
        <v>718</v>
      </c>
      <c r="B392" s="965" t="s">
        <v>149</v>
      </c>
      <c r="C392" s="409" t="e">
        <f>VLOOKUP(A392,Foundation!$B$8:$Q$294,10,0)</f>
        <v>#N/A</v>
      </c>
      <c r="D392" s="409" t="e">
        <f>VLOOKUP(A392,Foundation!$B$8:$Q$277,12,0)</f>
        <v>#N/A</v>
      </c>
      <c r="E392" s="409" t="e">
        <f>VLOOKUP(A392,'Erection Compiled '!$B$2:$R$340,10,0)</f>
        <v>#N/A</v>
      </c>
      <c r="F392" s="409" t="e">
        <f>VLOOKUP(A392,Earthing!$C$7:$H$307,4,0)</f>
        <v>#N/A</v>
      </c>
    </row>
    <row r="393" spans="1:6" ht="14.5">
      <c r="A393" s="978" t="s">
        <v>1592</v>
      </c>
      <c r="B393" s="965" t="s">
        <v>89</v>
      </c>
      <c r="C393" s="409" t="e">
        <f>VLOOKUP(A393,Foundation!$B$8:$Q$294,10,0)</f>
        <v>#N/A</v>
      </c>
      <c r="D393" s="409" t="e">
        <f>VLOOKUP(A393,Foundation!$B$8:$Q$277,12,0)</f>
        <v>#N/A</v>
      </c>
      <c r="E393" s="409" t="e">
        <f>VLOOKUP(A393,'Erection Compiled '!$B$2:$R$340,10,0)</f>
        <v>#N/A</v>
      </c>
      <c r="F393" s="409" t="e">
        <f>VLOOKUP(A393,Earthing!$C$7:$H$307,4,0)</f>
        <v>#N/A</v>
      </c>
    </row>
    <row r="394" spans="1:6" ht="14.5">
      <c r="A394" s="978" t="s">
        <v>721</v>
      </c>
      <c r="B394" s="965" t="s">
        <v>146</v>
      </c>
      <c r="C394" s="409" t="e">
        <f>VLOOKUP(A394,Foundation!$B$8:$Q$294,10,0)</f>
        <v>#N/A</v>
      </c>
      <c r="D394" s="409" t="e">
        <f>VLOOKUP(A394,Foundation!$B$8:$Q$277,12,0)</f>
        <v>#N/A</v>
      </c>
      <c r="E394" s="409" t="e">
        <f>VLOOKUP(A394,'Erection Compiled '!$B$2:$R$340,10,0)</f>
        <v>#N/A</v>
      </c>
      <c r="F394" s="409" t="e">
        <f>VLOOKUP(A394,Earthing!$C$7:$H$307,4,0)</f>
        <v>#N/A</v>
      </c>
    </row>
    <row r="395" spans="1:6" ht="14.5">
      <c r="A395" s="978" t="s">
        <v>1303</v>
      </c>
      <c r="B395" s="965" t="s">
        <v>211</v>
      </c>
      <c r="C395" s="409" t="e">
        <f>VLOOKUP(A395,Foundation!$B$8:$Q$294,10,0)</f>
        <v>#N/A</v>
      </c>
      <c r="D395" s="409" t="e">
        <f>VLOOKUP(A395,Foundation!$B$8:$Q$277,12,0)</f>
        <v>#N/A</v>
      </c>
      <c r="E395" s="409" t="e">
        <f>VLOOKUP(A395,'Erection Compiled '!$B$2:$R$340,10,0)</f>
        <v>#N/A</v>
      </c>
      <c r="F395" s="409" t="e">
        <f>VLOOKUP(A395,Earthing!$C$7:$H$307,4,0)</f>
        <v>#N/A</v>
      </c>
    </row>
    <row r="396" spans="1:6" ht="14.5">
      <c r="A396" s="976" t="s">
        <v>343</v>
      </c>
      <c r="B396" s="966" t="s">
        <v>1732</v>
      </c>
      <c r="C396" s="409" t="e">
        <f>VLOOKUP(A396,Foundation!$B$8:$Q$294,10,0)</f>
        <v>#N/A</v>
      </c>
      <c r="D396" s="409" t="e">
        <f>VLOOKUP(A396,Foundation!$B$8:$Q$277,12,0)</f>
        <v>#N/A</v>
      </c>
      <c r="E396" s="409" t="e">
        <f>VLOOKUP(A396,'Erection Compiled '!$B$2:$R$340,10,0)</f>
        <v>#N/A</v>
      </c>
      <c r="F396" s="409" t="e">
        <f>VLOOKUP(A396,Earthing!$C$7:$H$307,4,0)</f>
        <v>#N/A</v>
      </c>
    </row>
    <row r="397" spans="1:6" ht="14.5">
      <c r="A397" s="978" t="s">
        <v>714</v>
      </c>
      <c r="B397" s="965" t="s">
        <v>149</v>
      </c>
      <c r="C397" s="409" t="e">
        <f>VLOOKUP(A397,Foundation!$B$8:$Q$294,10,0)</f>
        <v>#N/A</v>
      </c>
      <c r="D397" s="409" t="e">
        <f>VLOOKUP(A397,Foundation!$B$8:$Q$277,12,0)</f>
        <v>#N/A</v>
      </c>
      <c r="E397" s="409" t="e">
        <f>VLOOKUP(A397,'Erection Compiled '!$B$2:$R$340,10,0)</f>
        <v>#N/A</v>
      </c>
      <c r="F397" s="409" t="e">
        <f>VLOOKUP(A397,Earthing!$C$7:$H$307,4,0)</f>
        <v>#N/A</v>
      </c>
    </row>
    <row r="398" spans="1:6" ht="14.5">
      <c r="A398" s="978" t="s">
        <v>723</v>
      </c>
      <c r="B398" s="965" t="s">
        <v>146</v>
      </c>
      <c r="C398" s="409" t="e">
        <f>VLOOKUP(A398,Foundation!$B$8:$Q$294,10,0)</f>
        <v>#N/A</v>
      </c>
      <c r="D398" s="409" t="e">
        <f>VLOOKUP(A398,Foundation!$B$8:$Q$277,12,0)</f>
        <v>#N/A</v>
      </c>
      <c r="E398" s="409" t="e">
        <f>VLOOKUP(A398,'Erection Compiled '!$B$2:$R$340,10,0)</f>
        <v>#N/A</v>
      </c>
      <c r="F398" s="409" t="e">
        <f>VLOOKUP(A398,Earthing!$C$7:$H$307,4,0)</f>
        <v>#N/A</v>
      </c>
    </row>
    <row r="399" spans="1:6" ht="14.5">
      <c r="A399" s="978" t="s">
        <v>1298</v>
      </c>
      <c r="B399" s="965" t="s">
        <v>211</v>
      </c>
      <c r="C399" s="409" t="e">
        <f>VLOOKUP(A399,Foundation!$B$8:$Q$294,10,0)</f>
        <v>#N/A</v>
      </c>
      <c r="D399" s="409" t="e">
        <f>VLOOKUP(A399,Foundation!$B$8:$Q$277,12,0)</f>
        <v>#N/A</v>
      </c>
      <c r="E399" s="409" t="e">
        <f>VLOOKUP(A399,'Erection Compiled '!$B$2:$R$340,10,0)</f>
        <v>#N/A</v>
      </c>
      <c r="F399" s="409" t="e">
        <f>VLOOKUP(A399,Earthing!$C$7:$H$307,4,0)</f>
        <v>#N/A</v>
      </c>
    </row>
    <row r="400" spans="1:6" ht="14.5">
      <c r="A400" s="978" t="s">
        <v>428</v>
      </c>
      <c r="B400" s="965" t="s">
        <v>96</v>
      </c>
      <c r="C400" s="409" t="e">
        <f>VLOOKUP(A400,Foundation!$B$8:$Q$294,10,0)</f>
        <v>#N/A</v>
      </c>
      <c r="D400" s="409" t="e">
        <f>VLOOKUP(A400,Foundation!$B$8:$Q$277,12,0)</f>
        <v>#N/A</v>
      </c>
      <c r="E400" s="409" t="e">
        <f>VLOOKUP(A400,'Erection Compiled '!$B$2:$R$340,10,0)</f>
        <v>#N/A</v>
      </c>
      <c r="F400" s="409" t="e">
        <f>VLOOKUP(A400,Earthing!$C$7:$H$307,4,0)</f>
        <v>#N/A</v>
      </c>
    </row>
    <row r="401" spans="1:6" ht="14.5">
      <c r="A401" s="978" t="s">
        <v>1565</v>
      </c>
      <c r="B401" s="965" t="s">
        <v>79</v>
      </c>
      <c r="C401" s="409" t="e">
        <f>VLOOKUP(A401,Foundation!$B$8:$Q$294,10,0)</f>
        <v>#N/A</v>
      </c>
      <c r="D401" s="409" t="e">
        <f>VLOOKUP(A401,Foundation!$B$8:$Q$277,12,0)</f>
        <v>#N/A</v>
      </c>
      <c r="E401" s="409" t="e">
        <f>VLOOKUP(A401,'Erection Compiled '!$B$2:$R$340,10,0)</f>
        <v>#N/A</v>
      </c>
      <c r="F401" s="409" t="e">
        <f>VLOOKUP(A401,Earthing!$C$7:$H$307,4,0)</f>
        <v>#N/A</v>
      </c>
    </row>
    <row r="402" spans="1:6" ht="14.5">
      <c r="A402" s="978" t="s">
        <v>1601</v>
      </c>
      <c r="B402" s="965" t="s">
        <v>83</v>
      </c>
      <c r="C402" s="409" t="e">
        <f>VLOOKUP(A402,Foundation!$B$8:$Q$294,10,0)</f>
        <v>#N/A</v>
      </c>
      <c r="D402" s="409" t="e">
        <f>VLOOKUP(A402,Foundation!$B$8:$Q$277,12,0)</f>
        <v>#N/A</v>
      </c>
      <c r="E402" s="409" t="e">
        <f>VLOOKUP(A402,'Erection Compiled '!$B$2:$R$340,10,0)</f>
        <v>#N/A</v>
      </c>
      <c r="F402" s="409" t="e">
        <f>VLOOKUP(A402,Earthing!$C$7:$H$307,4,0)</f>
        <v>#N/A</v>
      </c>
    </row>
    <row r="403" spans="1:6" ht="14.5">
      <c r="A403" s="976" t="s">
        <v>122</v>
      </c>
      <c r="B403" s="966" t="s">
        <v>1723</v>
      </c>
      <c r="C403" s="409" t="e">
        <f>VLOOKUP(A403,Foundation!$B$8:$Q$294,10,0)</f>
        <v>#N/A</v>
      </c>
      <c r="D403" s="409" t="e">
        <f>VLOOKUP(A403,Foundation!$B$8:$Q$277,12,0)</f>
        <v>#N/A</v>
      </c>
      <c r="E403" s="409" t="e">
        <f>VLOOKUP(A403,'Erection Compiled '!$B$2:$R$340,10,0)</f>
        <v>#N/A</v>
      </c>
      <c r="F403" s="409" t="e">
        <f>VLOOKUP(A403,Earthing!$C$7:$H$307,4,0)</f>
        <v>#N/A</v>
      </c>
    </row>
    <row r="404" spans="1:6" ht="14.5">
      <c r="A404" s="978" t="s">
        <v>143</v>
      </c>
      <c r="B404" s="965" t="s">
        <v>79</v>
      </c>
      <c r="C404" s="409" t="e">
        <f>VLOOKUP(A404,Foundation!$B$8:$Q$294,10,0)</f>
        <v>#N/A</v>
      </c>
      <c r="D404" s="409" t="e">
        <f>VLOOKUP(A404,Foundation!$B$8:$Q$277,12,0)</f>
        <v>#N/A</v>
      </c>
      <c r="E404" s="409" t="e">
        <f>VLOOKUP(A404,'Erection Compiled '!$B$2:$R$340,10,0)</f>
        <v>#N/A</v>
      </c>
      <c r="F404" s="409" t="e">
        <f>VLOOKUP(A404,Earthing!$C$7:$H$307,4,0)</f>
        <v>#N/A</v>
      </c>
    </row>
    <row r="405" spans="1:6" ht="14.5">
      <c r="A405" s="978" t="s">
        <v>776</v>
      </c>
      <c r="B405" s="965" t="s">
        <v>146</v>
      </c>
      <c r="C405" s="409" t="e">
        <f>VLOOKUP(A405,Foundation!$B$8:$Q$294,10,0)</f>
        <v>#N/A</v>
      </c>
      <c r="D405" s="409" t="e">
        <f>VLOOKUP(A405,Foundation!$B$8:$Q$277,12,0)</f>
        <v>#N/A</v>
      </c>
      <c r="E405" s="409" t="e">
        <f>VLOOKUP(A405,'Erection Compiled '!$B$2:$R$340,10,0)</f>
        <v>#N/A</v>
      </c>
      <c r="F405" s="409" t="e">
        <f>VLOOKUP(A405,Earthing!$C$7:$H$307,4,0)</f>
        <v>#N/A</v>
      </c>
    </row>
    <row r="406" spans="1:6" ht="14.5">
      <c r="A406" s="978" t="s">
        <v>148</v>
      </c>
      <c r="B406" s="965" t="s">
        <v>89</v>
      </c>
      <c r="C406" s="409" t="e">
        <f>VLOOKUP(A406,Foundation!$B$8:$Q$294,10,0)</f>
        <v>#N/A</v>
      </c>
      <c r="D406" s="409" t="e">
        <f>VLOOKUP(A406,Foundation!$B$8:$Q$277,12,0)</f>
        <v>#N/A</v>
      </c>
      <c r="E406" s="409" t="e">
        <f>VLOOKUP(A406,'Erection Compiled '!$B$2:$R$340,10,0)</f>
        <v>#N/A</v>
      </c>
      <c r="F406" s="409" t="e">
        <f>VLOOKUP(A406,Earthing!$C$7:$H$307,4,0)</f>
        <v>#N/A</v>
      </c>
    </row>
    <row r="407" spans="1:6" ht="14.5">
      <c r="A407" s="978" t="s">
        <v>1584</v>
      </c>
      <c r="B407" s="965" t="s">
        <v>101</v>
      </c>
      <c r="C407" s="409" t="e">
        <f>VLOOKUP(A407,Foundation!$B$8:$Q$294,10,0)</f>
        <v>#N/A</v>
      </c>
      <c r="D407" s="409" t="e">
        <f>VLOOKUP(A407,Foundation!$B$8:$Q$277,12,0)</f>
        <v>#N/A</v>
      </c>
      <c r="E407" s="409" t="e">
        <f>VLOOKUP(A407,'Erection Compiled '!$B$2:$R$340,10,0)</f>
        <v>#N/A</v>
      </c>
      <c r="F407" s="409" t="e">
        <f>VLOOKUP(A407,Earthing!$C$7:$H$307,4,0)</f>
        <v>#N/A</v>
      </c>
    </row>
    <row r="408" spans="1:6" ht="14.5">
      <c r="A408" s="978" t="s">
        <v>777</v>
      </c>
      <c r="B408" s="965" t="s">
        <v>146</v>
      </c>
      <c r="C408" s="409" t="e">
        <f>VLOOKUP(A408,Foundation!$B$8:$Q$294,10,0)</f>
        <v>#N/A</v>
      </c>
      <c r="D408" s="409" t="e">
        <f>VLOOKUP(A408,Foundation!$B$8:$Q$277,12,0)</f>
        <v>#N/A</v>
      </c>
      <c r="E408" s="409" t="e">
        <f>VLOOKUP(A408,'Erection Compiled '!$B$2:$R$340,10,0)</f>
        <v>#N/A</v>
      </c>
      <c r="F408" s="409" t="e">
        <f>VLOOKUP(A408,Earthing!$C$7:$H$307,4,0)</f>
        <v>#N/A</v>
      </c>
    </row>
    <row r="409" spans="1:6" ht="14.5">
      <c r="A409" s="978" t="s">
        <v>1560</v>
      </c>
      <c r="B409" s="965" t="s">
        <v>87</v>
      </c>
      <c r="C409" s="409" t="e">
        <f>VLOOKUP(A409,Foundation!$B$8:$Q$294,10,0)</f>
        <v>#N/A</v>
      </c>
      <c r="D409" s="409" t="e">
        <f>VLOOKUP(A409,Foundation!$B$8:$Q$277,12,0)</f>
        <v>#N/A</v>
      </c>
      <c r="E409" s="409" t="e">
        <f>VLOOKUP(A409,'Erection Compiled '!$B$2:$R$340,10,0)</f>
        <v>#N/A</v>
      </c>
      <c r="F409" s="409" t="e">
        <f>VLOOKUP(A409,Earthing!$C$7:$H$307,4,0)</f>
        <v>#N/A</v>
      </c>
    </row>
    <row r="410" spans="1:6" ht="14.5">
      <c r="A410" s="978" t="s">
        <v>781</v>
      </c>
      <c r="B410" s="965" t="s">
        <v>146</v>
      </c>
      <c r="C410" s="409" t="e">
        <f>VLOOKUP(A410,Foundation!$B$8:$Q$294,10,0)</f>
        <v>#N/A</v>
      </c>
      <c r="D410" s="409" t="e">
        <f>VLOOKUP(A410,Foundation!$B$8:$Q$277,12,0)</f>
        <v>#N/A</v>
      </c>
      <c r="E410" s="409" t="e">
        <f>VLOOKUP(A410,'Erection Compiled '!$B$2:$R$340,10,0)</f>
        <v>#N/A</v>
      </c>
      <c r="F410" s="409" t="e">
        <f>VLOOKUP(A410,Earthing!$C$7:$H$307,4,0)</f>
        <v>#N/A</v>
      </c>
    </row>
    <row r="411" spans="1:6" ht="14.5">
      <c r="A411" s="978" t="s">
        <v>1299</v>
      </c>
      <c r="B411" s="965" t="s">
        <v>149</v>
      </c>
      <c r="C411" s="409" t="e">
        <f>VLOOKUP(A411,Foundation!$B$8:$Q$294,10,0)</f>
        <v>#N/A</v>
      </c>
      <c r="D411" s="409" t="e">
        <f>VLOOKUP(A411,Foundation!$B$8:$Q$277,12,0)</f>
        <v>#N/A</v>
      </c>
      <c r="E411" s="409" t="e">
        <f>VLOOKUP(A411,'Erection Compiled '!$B$2:$R$340,10,0)</f>
        <v>#N/A</v>
      </c>
      <c r="F411" s="409" t="e">
        <f>VLOOKUP(A411,Earthing!$C$7:$H$307,4,0)</f>
        <v>#N/A</v>
      </c>
    </row>
    <row r="412" spans="1:6" ht="14.5">
      <c r="A412" s="978" t="s">
        <v>778</v>
      </c>
      <c r="B412" s="965" t="s">
        <v>146</v>
      </c>
      <c r="C412" s="409" t="e">
        <f>VLOOKUP(A412,Foundation!$B$8:$Q$294,10,0)</f>
        <v>#N/A</v>
      </c>
      <c r="D412" s="409" t="e">
        <f>VLOOKUP(A412,Foundation!$B$8:$Q$277,12,0)</f>
        <v>#N/A</v>
      </c>
      <c r="E412" s="409" t="e">
        <f>VLOOKUP(A412,'Erection Compiled '!$B$2:$R$340,10,0)</f>
        <v>#N/A</v>
      </c>
      <c r="F412" s="409" t="e">
        <f>VLOOKUP(A412,Earthing!$C$7:$H$307,4,0)</f>
        <v>#N/A</v>
      </c>
    </row>
    <row r="413" spans="1:6" ht="14.5">
      <c r="A413" s="976" t="s">
        <v>1749</v>
      </c>
      <c r="B413" s="968" t="s">
        <v>146</v>
      </c>
      <c r="C413" s="409" t="e">
        <f>VLOOKUP(A413,Foundation!$B$8:$Q$294,10,0)</f>
        <v>#N/A</v>
      </c>
      <c r="D413" s="409" t="e">
        <f>VLOOKUP(A413,Foundation!$B$8:$Q$277,12,0)</f>
        <v>#N/A</v>
      </c>
      <c r="E413" s="409" t="e">
        <f>VLOOKUP(A413,'Erection Compiled '!$B$2:$R$340,10,0)</f>
        <v>#N/A</v>
      </c>
      <c r="F413" s="409" t="e">
        <f>VLOOKUP(A413,Earthing!$C$7:$H$307,4,0)</f>
        <v>#N/A</v>
      </c>
    </row>
    <row r="414" spans="1:6" ht="14.5">
      <c r="A414" s="978" t="s">
        <v>737</v>
      </c>
      <c r="B414" s="965" t="s">
        <v>146</v>
      </c>
      <c r="C414" s="409" t="e">
        <f>VLOOKUP(A414,Foundation!$B$8:$Q$294,10,0)</f>
        <v>#N/A</v>
      </c>
      <c r="D414" s="409" t="e">
        <f>VLOOKUP(A414,Foundation!$B$8:$Q$277,12,0)</f>
        <v>#N/A</v>
      </c>
      <c r="E414" s="409" t="e">
        <f>VLOOKUP(A414,'Erection Compiled '!$B$2:$R$340,10,0)</f>
        <v>#N/A</v>
      </c>
      <c r="F414" s="409" t="e">
        <f>VLOOKUP(A414,Earthing!$C$7:$H$307,4,0)</f>
        <v>#N/A</v>
      </c>
    </row>
    <row r="415" spans="1:6" ht="14.5">
      <c r="A415" s="978" t="s">
        <v>151</v>
      </c>
      <c r="B415" s="965" t="s">
        <v>152</v>
      </c>
      <c r="C415" s="409" t="e">
        <f>VLOOKUP(A415,Foundation!$B$8:$Q$294,10,0)</f>
        <v>#N/A</v>
      </c>
      <c r="D415" s="409" t="e">
        <f>VLOOKUP(A415,Foundation!$B$8:$Q$277,12,0)</f>
        <v>#N/A</v>
      </c>
      <c r="E415" s="409" t="e">
        <f>VLOOKUP(A415,'Erection Compiled '!$B$2:$R$340,10,0)</f>
        <v>#N/A</v>
      </c>
      <c r="F415" s="409" t="e">
        <f>VLOOKUP(A415,Earthing!$C$7:$H$307,4,0)</f>
        <v>#N/A</v>
      </c>
    </row>
    <row r="416" spans="1:6" ht="14.5">
      <c r="A416" s="978" t="s">
        <v>1302</v>
      </c>
      <c r="B416" s="965" t="s">
        <v>89</v>
      </c>
      <c r="C416" s="409" t="e">
        <f>VLOOKUP(A416,Foundation!$B$8:$Q$294,10,0)</f>
        <v>#N/A</v>
      </c>
      <c r="D416" s="409" t="e">
        <f>VLOOKUP(A416,Foundation!$B$8:$Q$277,12,0)</f>
        <v>#N/A</v>
      </c>
      <c r="E416" s="409" t="e">
        <f>VLOOKUP(A416,'Erection Compiled '!$B$2:$R$340,10,0)</f>
        <v>#N/A</v>
      </c>
      <c r="F416" s="409" t="e">
        <f>VLOOKUP(A416,Earthing!$C$7:$H$307,4,0)</f>
        <v>#N/A</v>
      </c>
    </row>
    <row r="417" spans="1:6" ht="14.5">
      <c r="A417" s="978" t="s">
        <v>773</v>
      </c>
      <c r="B417" s="965" t="s">
        <v>146</v>
      </c>
      <c r="C417" s="409" t="e">
        <f>VLOOKUP(A417,Foundation!$B$8:$Q$294,10,0)</f>
        <v>#N/A</v>
      </c>
      <c r="D417" s="409" t="e">
        <f>VLOOKUP(A417,Foundation!$B$8:$Q$277,12,0)</f>
        <v>#N/A</v>
      </c>
      <c r="E417" s="409" t="e">
        <f>VLOOKUP(A417,'Erection Compiled '!$B$2:$R$340,10,0)</f>
        <v>#N/A</v>
      </c>
      <c r="F417" s="409" t="e">
        <f>VLOOKUP(A417,Earthing!$C$7:$H$307,4,0)</f>
        <v>#N/A</v>
      </c>
    </row>
    <row r="418" spans="1:6" ht="14.5">
      <c r="A418" s="978" t="s">
        <v>780</v>
      </c>
      <c r="B418" s="965" t="s">
        <v>146</v>
      </c>
      <c r="C418" s="409" t="e">
        <f>VLOOKUP(A418,Foundation!$B$8:$Q$294,10,0)</f>
        <v>#N/A</v>
      </c>
      <c r="D418" s="409" t="e">
        <f>VLOOKUP(A418,Foundation!$B$8:$Q$277,12,0)</f>
        <v>#N/A</v>
      </c>
      <c r="E418" s="409" t="e">
        <f>VLOOKUP(A418,'Erection Compiled '!$B$2:$R$340,10,0)</f>
        <v>#N/A</v>
      </c>
      <c r="F418" s="409" t="e">
        <f>VLOOKUP(A418,Earthing!$C$7:$H$307,4,0)</f>
        <v>#N/A</v>
      </c>
    </row>
    <row r="419" spans="1:6" ht="14.5">
      <c r="A419" s="978" t="s">
        <v>144</v>
      </c>
      <c r="B419" s="965" t="s">
        <v>146</v>
      </c>
      <c r="C419" s="409" t="e">
        <f>VLOOKUP(A419,Foundation!$B$8:$Q$294,10,0)</f>
        <v>#N/A</v>
      </c>
      <c r="D419" s="409" t="e">
        <f>VLOOKUP(A419,Foundation!$B$8:$Q$277,12,0)</f>
        <v>#N/A</v>
      </c>
      <c r="E419" s="409" t="e">
        <f>VLOOKUP(A419,'Erection Compiled '!$B$2:$R$340,10,0)</f>
        <v>#N/A</v>
      </c>
      <c r="F419" s="409" t="e">
        <f>VLOOKUP(A419,Earthing!$C$7:$H$307,4,0)</f>
        <v>#N/A</v>
      </c>
    </row>
    <row r="420" spans="1:6" ht="14.5">
      <c r="A420" s="978" t="s">
        <v>745</v>
      </c>
      <c r="B420" s="965" t="s">
        <v>146</v>
      </c>
      <c r="C420" s="409" t="e">
        <f>VLOOKUP(A420,Foundation!$B$8:$Q$294,10,0)</f>
        <v>#N/A</v>
      </c>
      <c r="D420" s="409" t="e">
        <f>VLOOKUP(A420,Foundation!$B$8:$Q$277,12,0)</f>
        <v>#N/A</v>
      </c>
      <c r="E420" s="409" t="e">
        <f>VLOOKUP(A420,'Erection Compiled '!$B$2:$R$340,10,0)</f>
        <v>#N/A</v>
      </c>
      <c r="F420" s="409" t="e">
        <f>VLOOKUP(A420,Earthing!$C$7:$H$307,4,0)</f>
        <v>#N/A</v>
      </c>
    </row>
    <row r="421" spans="1:6" ht="14.5">
      <c r="A421" s="978" t="s">
        <v>774</v>
      </c>
      <c r="B421" s="965" t="s">
        <v>146</v>
      </c>
      <c r="C421" s="409" t="e">
        <f>VLOOKUP(A421,Foundation!$B$8:$Q$294,10,0)</f>
        <v>#N/A</v>
      </c>
      <c r="D421" s="409" t="e">
        <f>VLOOKUP(A421,Foundation!$B$8:$Q$277,12,0)</f>
        <v>#N/A</v>
      </c>
      <c r="E421" s="409" t="e">
        <f>VLOOKUP(A421,'Erection Compiled '!$B$2:$R$340,10,0)</f>
        <v>#N/A</v>
      </c>
      <c r="F421" s="409" t="e">
        <f>VLOOKUP(A421,Earthing!$C$7:$H$307,4,0)</f>
        <v>#N/A</v>
      </c>
    </row>
    <row r="422" spans="1:6" ht="14.5">
      <c r="A422" s="978" t="s">
        <v>1248</v>
      </c>
      <c r="B422" s="965" t="s">
        <v>146</v>
      </c>
      <c r="C422" s="409" t="e">
        <f>VLOOKUP(A422,Foundation!$B$8:$Q$294,10,0)</f>
        <v>#N/A</v>
      </c>
      <c r="D422" s="409" t="e">
        <f>VLOOKUP(A422,Foundation!$B$8:$Q$277,12,0)</f>
        <v>#N/A</v>
      </c>
      <c r="E422" s="409" t="e">
        <f>VLOOKUP(A422,'Erection Compiled '!$B$2:$R$340,10,0)</f>
        <v>#N/A</v>
      </c>
      <c r="F422" s="409" t="e">
        <f>VLOOKUP(A422,Earthing!$C$7:$H$307,4,0)</f>
        <v>#N/A</v>
      </c>
    </row>
    <row r="423" spans="1:6" ht="14.5">
      <c r="A423" s="978" t="s">
        <v>694</v>
      </c>
      <c r="B423" s="965" t="s">
        <v>79</v>
      </c>
      <c r="C423" s="409" t="e">
        <f>VLOOKUP(A423,Foundation!$B$8:$Q$294,10,0)</f>
        <v>#N/A</v>
      </c>
      <c r="D423" s="409" t="e">
        <f>VLOOKUP(A423,Foundation!$B$8:$Q$277,12,0)</f>
        <v>#N/A</v>
      </c>
      <c r="E423" s="409" t="e">
        <f>VLOOKUP(A423,'Erection Compiled '!$B$2:$R$340,10,0)</f>
        <v>#N/A</v>
      </c>
      <c r="F423" s="409" t="e">
        <f>VLOOKUP(A423,Earthing!$C$7:$H$307,4,0)</f>
        <v>#N/A</v>
      </c>
    </row>
    <row r="424" spans="1:6" ht="14.5">
      <c r="A424" s="978" t="s">
        <v>744</v>
      </c>
      <c r="B424" s="965" t="s">
        <v>146</v>
      </c>
      <c r="C424" s="409" t="e">
        <f>VLOOKUP(A424,Foundation!$B$8:$Q$294,10,0)</f>
        <v>#N/A</v>
      </c>
      <c r="D424" s="409" t="e">
        <f>VLOOKUP(A424,Foundation!$B$8:$Q$277,12,0)</f>
        <v>#N/A</v>
      </c>
      <c r="E424" s="409" t="e">
        <f>VLOOKUP(A424,'Erection Compiled '!$B$2:$R$340,10,0)</f>
        <v>#N/A</v>
      </c>
      <c r="F424" s="409" t="e">
        <f>VLOOKUP(A424,Earthing!$C$7:$H$307,4,0)</f>
        <v>#N/A</v>
      </c>
    </row>
    <row r="425" spans="1:6" ht="14.5">
      <c r="A425" s="978" t="s">
        <v>153</v>
      </c>
      <c r="B425" s="965" t="s">
        <v>79</v>
      </c>
      <c r="C425" s="409" t="e">
        <f>VLOOKUP(A425,Foundation!$B$8:$Q$294,10,0)</f>
        <v>#N/A</v>
      </c>
      <c r="D425" s="409" t="e">
        <f>VLOOKUP(A425,Foundation!$B$8:$Q$277,12,0)</f>
        <v>#N/A</v>
      </c>
      <c r="E425" s="409" t="e">
        <f>VLOOKUP(A425,'Erection Compiled '!$B$2:$R$340,10,0)</f>
        <v>#N/A</v>
      </c>
      <c r="F425" s="409" t="e">
        <f>VLOOKUP(A425,Earthing!$C$7:$H$307,4,0)</f>
        <v>#N/A</v>
      </c>
    </row>
    <row r="426" spans="1:6" ht="14.5">
      <c r="A426" s="974" t="s">
        <v>384</v>
      </c>
      <c r="B426" s="963" t="s">
        <v>79</v>
      </c>
      <c r="C426" s="409" t="e">
        <f>VLOOKUP(A426,Foundation!$B$8:$Q$294,10,0)</f>
        <v>#N/A</v>
      </c>
      <c r="D426" s="409" t="e">
        <f>VLOOKUP(A426,Foundation!$B$8:$Q$277,12,0)</f>
        <v>#N/A</v>
      </c>
      <c r="E426" s="409" t="e">
        <f>VLOOKUP(A426,'Erection Compiled '!$B$2:$R$340,10,0)</f>
        <v>#N/A</v>
      </c>
      <c r="F426" s="409" t="e">
        <f>VLOOKUP(A426,Earthing!$C$7:$H$307,4,0)</f>
        <v>#N/A</v>
      </c>
    </row>
    <row r="427" spans="1:6" ht="14.5">
      <c r="A427" s="978" t="s">
        <v>726</v>
      </c>
      <c r="B427" s="965" t="s">
        <v>146</v>
      </c>
      <c r="C427" s="409" t="e">
        <f>VLOOKUP(A427,Foundation!$B$8:$Q$294,10,0)</f>
        <v>#N/A</v>
      </c>
      <c r="D427" s="409" t="e">
        <f>VLOOKUP(A427,Foundation!$B$8:$Q$277,12,0)</f>
        <v>#N/A</v>
      </c>
      <c r="E427" s="409" t="e">
        <f>VLOOKUP(A427,'Erection Compiled '!$B$2:$R$340,10,0)</f>
        <v>#N/A</v>
      </c>
      <c r="F427" s="409" t="e">
        <f>VLOOKUP(A427,Earthing!$C$7:$H$307,4,0)</f>
        <v>#N/A</v>
      </c>
    </row>
    <row r="428" spans="1:6" ht="14.5">
      <c r="A428" s="978" t="s">
        <v>775</v>
      </c>
      <c r="B428" s="965" t="s">
        <v>146</v>
      </c>
      <c r="C428" s="409" t="e">
        <f>VLOOKUP(A428,Foundation!$B$8:$Q$294,10,0)</f>
        <v>#N/A</v>
      </c>
      <c r="D428" s="409" t="e">
        <f>VLOOKUP(A428,Foundation!$B$8:$Q$277,12,0)</f>
        <v>#N/A</v>
      </c>
      <c r="E428" s="409" t="e">
        <f>VLOOKUP(A428,'Erection Compiled '!$B$2:$R$340,10,0)</f>
        <v>#N/A</v>
      </c>
      <c r="F428" s="409" t="e">
        <f>VLOOKUP(A428,Earthing!$C$7:$H$307,4,0)</f>
        <v>#N/A</v>
      </c>
    </row>
    <row r="429" spans="1:6" ht="14.5">
      <c r="A429" s="978" t="s">
        <v>1304</v>
      </c>
      <c r="B429" s="965" t="s">
        <v>89</v>
      </c>
      <c r="C429" s="409" t="e">
        <f>VLOOKUP(A429,Foundation!$B$8:$Q$294,10,0)</f>
        <v>#N/A</v>
      </c>
      <c r="D429" s="409" t="e">
        <f>VLOOKUP(A429,Foundation!$B$8:$Q$277,12,0)</f>
        <v>#N/A</v>
      </c>
      <c r="E429" s="409" t="e">
        <f>VLOOKUP(A429,'Erection Compiled '!$B$2:$R$340,10,0)</f>
        <v>#N/A</v>
      </c>
      <c r="F429" s="409" t="e">
        <f>VLOOKUP(A429,Earthing!$C$7:$H$307,4,0)</f>
        <v>#N/A</v>
      </c>
    </row>
    <row r="430" spans="1:6" ht="14.5">
      <c r="A430" s="978" t="s">
        <v>1518</v>
      </c>
      <c r="B430" s="965" t="s">
        <v>79</v>
      </c>
      <c r="C430" s="409" t="e">
        <f>VLOOKUP(A430,Foundation!$B$8:$Q$294,10,0)</f>
        <v>#N/A</v>
      </c>
      <c r="D430" s="409" t="e">
        <f>VLOOKUP(A430,Foundation!$B$8:$Q$277,12,0)</f>
        <v>#N/A</v>
      </c>
      <c r="E430" s="409" t="e">
        <f>VLOOKUP(A430,'Erection Compiled '!$B$2:$R$340,10,0)</f>
        <v>#N/A</v>
      </c>
      <c r="F430" s="409" t="e">
        <f>VLOOKUP(A430,Earthing!$C$7:$H$307,4,0)</f>
        <v>#N/A</v>
      </c>
    </row>
    <row r="431" spans="1:6" ht="14.5">
      <c r="A431" s="978" t="s">
        <v>743</v>
      </c>
      <c r="B431" s="965" t="s">
        <v>146</v>
      </c>
      <c r="C431" s="409" t="e">
        <f>VLOOKUP(A431,Foundation!$B$8:$Q$294,10,0)</f>
        <v>#N/A</v>
      </c>
      <c r="D431" s="409" t="e">
        <f>VLOOKUP(A431,Foundation!$B$8:$Q$277,12,0)</f>
        <v>#N/A</v>
      </c>
      <c r="E431" s="409" t="e">
        <f>VLOOKUP(A431,'Erection Compiled '!$B$2:$R$340,10,0)</f>
        <v>#N/A</v>
      </c>
      <c r="F431" s="409" t="e">
        <f>VLOOKUP(A431,Earthing!$C$7:$H$307,4,0)</f>
        <v>#N/A</v>
      </c>
    </row>
    <row r="432" spans="1:6" ht="14.5">
      <c r="A432" s="978" t="s">
        <v>157</v>
      </c>
      <c r="B432" s="965" t="s">
        <v>79</v>
      </c>
      <c r="C432" s="409" t="e">
        <f>VLOOKUP(A432,Foundation!$B$8:$Q$294,10,0)</f>
        <v>#N/A</v>
      </c>
      <c r="D432" s="409" t="e">
        <f>VLOOKUP(A432,Foundation!$B$8:$Q$277,12,0)</f>
        <v>#N/A</v>
      </c>
      <c r="E432" s="409" t="e">
        <f>VLOOKUP(A432,'Erection Compiled '!$B$2:$R$340,10,0)</f>
        <v>#N/A</v>
      </c>
      <c r="F432" s="409" t="e">
        <f>VLOOKUP(A432,Earthing!$C$7:$H$307,4,0)</f>
        <v>#N/A</v>
      </c>
    </row>
    <row r="433" spans="1:6" ht="14.5">
      <c r="A433" s="978" t="s">
        <v>730</v>
      </c>
      <c r="B433" s="965" t="s">
        <v>205</v>
      </c>
      <c r="C433" s="409" t="e">
        <f>VLOOKUP(A433,Foundation!$B$8:$Q$294,10,0)</f>
        <v>#N/A</v>
      </c>
      <c r="D433" s="409" t="e">
        <f>VLOOKUP(A433,Foundation!$B$8:$Q$277,12,0)</f>
        <v>#N/A</v>
      </c>
      <c r="E433" s="409" t="e">
        <f>VLOOKUP(A433,'Erection Compiled '!$B$2:$R$340,10,0)</f>
        <v>#N/A</v>
      </c>
      <c r="F433" s="409" t="e">
        <f>VLOOKUP(A433,Earthing!$C$7:$H$307,4,0)</f>
        <v>#N/A</v>
      </c>
    </row>
    <row r="434" spans="1:6" ht="14.5">
      <c r="A434" s="978" t="s">
        <v>751</v>
      </c>
      <c r="B434" s="965" t="s">
        <v>149</v>
      </c>
      <c r="C434" s="409" t="e">
        <f>VLOOKUP(A434,Foundation!$B$8:$Q$294,10,0)</f>
        <v>#N/A</v>
      </c>
      <c r="D434" s="409" t="e">
        <f>VLOOKUP(A434,Foundation!$B$8:$Q$277,12,0)</f>
        <v>#N/A</v>
      </c>
      <c r="E434" s="409" t="e">
        <f>VLOOKUP(A434,'Erection Compiled '!$B$2:$R$340,10,0)</f>
        <v>#N/A</v>
      </c>
      <c r="F434" s="409" t="e">
        <f>VLOOKUP(A434,Earthing!$C$7:$H$307,4,0)</f>
        <v>#N/A</v>
      </c>
    </row>
    <row r="435" spans="1:6" ht="14.5">
      <c r="A435" s="978" t="s">
        <v>750</v>
      </c>
      <c r="B435" s="965" t="s">
        <v>149</v>
      </c>
      <c r="C435" s="409" t="e">
        <f>VLOOKUP(A435,Foundation!$B$8:$Q$294,10,0)</f>
        <v>#N/A</v>
      </c>
      <c r="D435" s="409" t="e">
        <f>VLOOKUP(A435,Foundation!$B$8:$Q$277,12,0)</f>
        <v>#N/A</v>
      </c>
      <c r="E435" s="409" t="e">
        <f>VLOOKUP(A435,'Erection Compiled '!$B$2:$R$340,10,0)</f>
        <v>#N/A</v>
      </c>
      <c r="F435" s="409" t="e">
        <f>VLOOKUP(A435,Earthing!$C$7:$H$307,4,0)</f>
        <v>#N/A</v>
      </c>
    </row>
    <row r="436" spans="1:6" ht="14.5">
      <c r="A436" s="978" t="s">
        <v>1494</v>
      </c>
      <c r="B436" s="965" t="s">
        <v>79</v>
      </c>
      <c r="C436" s="409" t="e">
        <f>VLOOKUP(A436,Foundation!$B$8:$Q$294,10,0)</f>
        <v>#N/A</v>
      </c>
      <c r="D436" s="409" t="e">
        <f>VLOOKUP(A436,Foundation!$B$8:$Q$277,12,0)</f>
        <v>#N/A</v>
      </c>
      <c r="E436" s="409" t="e">
        <f>VLOOKUP(A436,'Erection Compiled '!$B$2:$R$340,10,0)</f>
        <v>#N/A</v>
      </c>
      <c r="F436" s="409" t="e">
        <f>VLOOKUP(A436,Earthing!$C$7:$H$307,4,0)</f>
        <v>#N/A</v>
      </c>
    </row>
    <row r="437" spans="1:6" ht="14.5">
      <c r="A437" s="978" t="s">
        <v>1566</v>
      </c>
      <c r="B437" s="965" t="s">
        <v>89</v>
      </c>
      <c r="C437" s="409" t="e">
        <f>VLOOKUP(A437,Foundation!$B$8:$Q$294,10,0)</f>
        <v>#N/A</v>
      </c>
      <c r="D437" s="409" t="e">
        <f>VLOOKUP(A437,Foundation!$B$8:$Q$277,12,0)</f>
        <v>#N/A</v>
      </c>
      <c r="E437" s="409" t="e">
        <f>VLOOKUP(A437,'Erection Compiled '!$B$2:$R$340,10,0)</f>
        <v>#N/A</v>
      </c>
      <c r="F437" s="409" t="e">
        <f>VLOOKUP(A437,Earthing!$C$7:$H$307,4,0)</f>
        <v>#N/A</v>
      </c>
    </row>
    <row r="438" spans="1:6" ht="14.5">
      <c r="A438" s="978" t="s">
        <v>154</v>
      </c>
      <c r="B438" s="965" t="s">
        <v>156</v>
      </c>
      <c r="C438" s="409" t="e">
        <f>VLOOKUP(A438,Foundation!$B$8:$Q$294,10,0)</f>
        <v>#N/A</v>
      </c>
      <c r="D438" s="409" t="e">
        <f>VLOOKUP(A438,Foundation!$B$8:$Q$277,12,0)</f>
        <v>#N/A</v>
      </c>
      <c r="E438" s="409" t="e">
        <f>VLOOKUP(A438,'Erection Compiled '!$B$2:$R$340,10,0)</f>
        <v>#N/A</v>
      </c>
      <c r="F438" s="409" t="e">
        <f>VLOOKUP(A438,Earthing!$C$7:$H$307,4,0)</f>
        <v>#N/A</v>
      </c>
    </row>
    <row r="439" spans="1:6" ht="14.5">
      <c r="A439" s="978" t="s">
        <v>1559</v>
      </c>
      <c r="B439" s="965" t="s">
        <v>89</v>
      </c>
      <c r="C439" s="409" t="e">
        <f>VLOOKUP(A439,Foundation!$B$8:$Q$294,10,0)</f>
        <v>#N/A</v>
      </c>
      <c r="D439" s="409" t="e">
        <f>VLOOKUP(A439,Foundation!$B$8:$Q$277,12,0)</f>
        <v>#N/A</v>
      </c>
      <c r="E439" s="409" t="e">
        <f>VLOOKUP(A439,'Erection Compiled '!$B$2:$R$340,10,0)</f>
        <v>#N/A</v>
      </c>
      <c r="F439" s="409" t="e">
        <f>VLOOKUP(A439,Earthing!$C$7:$H$307,4,0)</f>
        <v>#N/A</v>
      </c>
    </row>
    <row r="440" spans="1:6" ht="14.5">
      <c r="A440" s="978" t="s">
        <v>1525</v>
      </c>
      <c r="B440" s="965" t="s">
        <v>101</v>
      </c>
      <c r="C440" s="409" t="e">
        <f>VLOOKUP(A440,Foundation!$B$8:$Q$294,10,0)</f>
        <v>#N/A</v>
      </c>
      <c r="D440" s="409" t="e">
        <f>VLOOKUP(A440,Foundation!$B$8:$Q$277,12,0)</f>
        <v>#N/A</v>
      </c>
      <c r="E440" s="409" t="e">
        <f>VLOOKUP(A440,'Erection Compiled '!$B$2:$R$340,10,0)</f>
        <v>#N/A</v>
      </c>
      <c r="F440" s="409" t="e">
        <f>VLOOKUP(A440,Earthing!$C$7:$H$307,4,0)</f>
        <v>#N/A</v>
      </c>
    </row>
    <row r="441" spans="1:6" ht="14.5">
      <c r="A441" s="978" t="s">
        <v>729</v>
      </c>
      <c r="B441" s="965" t="s">
        <v>146</v>
      </c>
      <c r="C441" s="409" t="e">
        <f>VLOOKUP(A441,Foundation!$B$8:$Q$294,10,0)</f>
        <v>#N/A</v>
      </c>
      <c r="D441" s="409" t="e">
        <f>VLOOKUP(A441,Foundation!$B$8:$Q$277,12,0)</f>
        <v>#N/A</v>
      </c>
      <c r="E441" s="409" t="e">
        <f>VLOOKUP(A441,'Erection Compiled '!$B$2:$R$340,10,0)</f>
        <v>#N/A</v>
      </c>
      <c r="F441" s="409" t="e">
        <f>VLOOKUP(A441,Earthing!$C$7:$H$307,4,0)</f>
        <v>#N/A</v>
      </c>
    </row>
    <row r="442" spans="1:6" ht="14.5">
      <c r="A442" s="978" t="s">
        <v>772</v>
      </c>
      <c r="B442" s="965" t="s">
        <v>146</v>
      </c>
      <c r="C442" s="409" t="e">
        <f>VLOOKUP(A442,Foundation!$B$8:$Q$294,10,0)</f>
        <v>#N/A</v>
      </c>
      <c r="D442" s="409" t="e">
        <f>VLOOKUP(A442,Foundation!$B$8:$Q$277,12,0)</f>
        <v>#N/A</v>
      </c>
      <c r="E442" s="409" t="e">
        <f>VLOOKUP(A442,'Erection Compiled '!$B$2:$R$340,10,0)</f>
        <v>#N/A</v>
      </c>
      <c r="F442" s="409" t="e">
        <f>VLOOKUP(A442,Earthing!$C$7:$H$307,4,0)</f>
        <v>#N/A</v>
      </c>
    </row>
    <row r="443" spans="1:6" ht="14.5">
      <c r="A443" s="978" t="s">
        <v>771</v>
      </c>
      <c r="B443" s="965" t="s">
        <v>149</v>
      </c>
      <c r="C443" s="409" t="e">
        <f>VLOOKUP(A443,Foundation!$B$8:$Q$294,10,0)</f>
        <v>#N/A</v>
      </c>
      <c r="D443" s="409" t="e">
        <f>VLOOKUP(A443,Foundation!$B$8:$Q$277,12,0)</f>
        <v>#N/A</v>
      </c>
      <c r="E443" s="409" t="e">
        <f>VLOOKUP(A443,'Erection Compiled '!$B$2:$R$340,10,0)</f>
        <v>#N/A</v>
      </c>
      <c r="F443" s="409" t="e">
        <f>VLOOKUP(A443,Earthing!$C$7:$H$307,4,0)</f>
        <v>#N/A</v>
      </c>
    </row>
    <row r="444" spans="1:6" ht="14.5">
      <c r="A444" s="978" t="s">
        <v>779</v>
      </c>
      <c r="B444" s="965" t="s">
        <v>146</v>
      </c>
      <c r="C444" s="409" t="e">
        <f>VLOOKUP(A444,Foundation!$B$8:$Q$294,10,0)</f>
        <v>#N/A</v>
      </c>
      <c r="D444" s="409" t="e">
        <f>VLOOKUP(A444,Foundation!$B$8:$Q$277,12,0)</f>
        <v>#N/A</v>
      </c>
      <c r="E444" s="409" t="e">
        <f>VLOOKUP(A444,'Erection Compiled '!$B$2:$R$340,10,0)</f>
        <v>#N/A</v>
      </c>
      <c r="F444" s="409" t="e">
        <f>VLOOKUP(A444,Earthing!$C$7:$H$307,4,0)</f>
        <v>#N/A</v>
      </c>
    </row>
    <row r="445" spans="1:6" ht="14.5">
      <c r="A445" s="974" t="s">
        <v>252</v>
      </c>
      <c r="B445" s="963" t="s">
        <v>146</v>
      </c>
      <c r="C445" s="409" t="e">
        <f>VLOOKUP(A445,Foundation!$B$8:$Q$294,10,0)</f>
        <v>#N/A</v>
      </c>
      <c r="D445" s="409" t="e">
        <f>VLOOKUP(A445,Foundation!$B$8:$Q$277,12,0)</f>
        <v>#N/A</v>
      </c>
      <c r="E445" s="409" t="e">
        <f>VLOOKUP(A445,'Erection Compiled '!$B$2:$R$340,10,0)</f>
        <v>#N/A</v>
      </c>
      <c r="F445" s="409" t="e">
        <f>VLOOKUP(A445,Earthing!$C$7:$H$307,4,0)</f>
        <v>#N/A</v>
      </c>
    </row>
    <row r="446" spans="1:6" ht="14.5">
      <c r="A446" s="978" t="s">
        <v>753</v>
      </c>
      <c r="B446" s="965" t="s">
        <v>146</v>
      </c>
      <c r="C446" s="409" t="e">
        <f>VLOOKUP(A446,Foundation!$B$8:$Q$294,10,0)</f>
        <v>#N/A</v>
      </c>
      <c r="D446" s="409" t="e">
        <f>VLOOKUP(A446,Foundation!$B$8:$Q$277,12,0)</f>
        <v>#N/A</v>
      </c>
      <c r="E446" s="409" t="e">
        <f>VLOOKUP(A446,'Erection Compiled '!$B$2:$R$340,10,0)</f>
        <v>#N/A</v>
      </c>
      <c r="F446" s="409" t="e">
        <f>VLOOKUP(A446,Earthing!$C$7:$H$307,4,0)</f>
        <v>#N/A</v>
      </c>
    </row>
    <row r="447" spans="1:6" ht="14.5">
      <c r="A447" s="978" t="s">
        <v>1542</v>
      </c>
      <c r="B447" s="965" t="s">
        <v>101</v>
      </c>
      <c r="C447" s="409" t="e">
        <f>VLOOKUP(A447,Foundation!$B$8:$Q$294,10,0)</f>
        <v>#N/A</v>
      </c>
      <c r="D447" s="409" t="e">
        <f>VLOOKUP(A447,Foundation!$B$8:$Q$277,12,0)</f>
        <v>#N/A</v>
      </c>
      <c r="E447" s="409" t="e">
        <f>VLOOKUP(A447,'Erection Compiled '!$B$2:$R$340,10,0)</f>
        <v>#N/A</v>
      </c>
      <c r="F447" s="409" t="e">
        <f>VLOOKUP(A447,Earthing!$C$7:$H$307,4,0)</f>
        <v>#N/A</v>
      </c>
    </row>
    <row r="448" spans="1:6" ht="14.5">
      <c r="A448" s="978" t="s">
        <v>769</v>
      </c>
      <c r="B448" s="965" t="s">
        <v>149</v>
      </c>
      <c r="C448" s="409" t="e">
        <f>VLOOKUP(A448,Foundation!$B$8:$Q$294,10,0)</f>
        <v>#N/A</v>
      </c>
      <c r="D448" s="409" t="e">
        <f>VLOOKUP(A448,Foundation!$B$8:$Q$277,12,0)</f>
        <v>#N/A</v>
      </c>
      <c r="E448" s="409" t="e">
        <f>VLOOKUP(A448,'Erection Compiled '!$B$2:$R$340,10,0)</f>
        <v>#N/A</v>
      </c>
      <c r="F448" s="409" t="e">
        <f>VLOOKUP(A448,Earthing!$C$7:$H$307,4,0)</f>
        <v>#N/A</v>
      </c>
    </row>
    <row r="449" spans="1:6" ht="14.5">
      <c r="A449" s="978" t="s">
        <v>1307</v>
      </c>
      <c r="B449" s="965" t="s">
        <v>146</v>
      </c>
      <c r="C449" s="409" t="e">
        <f>VLOOKUP(A449,Foundation!$B$8:$Q$294,10,0)</f>
        <v>#N/A</v>
      </c>
      <c r="D449" s="409" t="e">
        <f>VLOOKUP(A449,Foundation!$B$8:$Q$277,12,0)</f>
        <v>#N/A</v>
      </c>
      <c r="E449" s="409" t="e">
        <f>VLOOKUP(A449,'Erection Compiled '!$B$2:$R$340,10,0)</f>
        <v>#N/A</v>
      </c>
      <c r="F449" s="409" t="e">
        <f>VLOOKUP(A449,Earthing!$C$7:$H$307,4,0)</f>
        <v>#N/A</v>
      </c>
    </row>
    <row r="450" spans="1:6" ht="14.5">
      <c r="A450" s="978" t="s">
        <v>431</v>
      </c>
      <c r="B450" s="965" t="s">
        <v>146</v>
      </c>
      <c r="C450" s="409" t="e">
        <f>VLOOKUP(A450,Foundation!$B$8:$Q$294,10,0)</f>
        <v>#N/A</v>
      </c>
      <c r="D450" s="409" t="e">
        <f>VLOOKUP(A450,Foundation!$B$8:$Q$277,12,0)</f>
        <v>#N/A</v>
      </c>
      <c r="E450" s="409" t="e">
        <f>VLOOKUP(A450,'Erection Compiled '!$B$2:$R$340,10,0)</f>
        <v>#N/A</v>
      </c>
      <c r="F450" s="409" t="e">
        <f>VLOOKUP(A450,Earthing!$C$7:$H$307,4,0)</f>
        <v>#N/A</v>
      </c>
    </row>
    <row r="451" spans="1:6" ht="14.5">
      <c r="A451" s="978" t="s">
        <v>728</v>
      </c>
      <c r="B451" s="965" t="s">
        <v>149</v>
      </c>
      <c r="C451" s="409" t="e">
        <f>VLOOKUP(A451,Foundation!$B$8:$Q$294,10,0)</f>
        <v>#N/A</v>
      </c>
      <c r="D451" s="409" t="e">
        <f>VLOOKUP(A451,Foundation!$B$8:$Q$277,12,0)</f>
        <v>#N/A</v>
      </c>
      <c r="E451" s="409" t="e">
        <f>VLOOKUP(A451,'Erection Compiled '!$B$2:$R$340,10,0)</f>
        <v>#N/A</v>
      </c>
      <c r="F451" s="409" t="e">
        <f>VLOOKUP(A451,Earthing!$C$7:$H$307,4,0)</f>
        <v>#N/A</v>
      </c>
    </row>
    <row r="452" spans="1:6" ht="14.5">
      <c r="A452" s="976" t="s">
        <v>1750</v>
      </c>
      <c r="B452" s="966" t="s">
        <v>1722</v>
      </c>
      <c r="C452" s="409" t="e">
        <f>VLOOKUP(A452,Foundation!$B$8:$Q$294,10,0)</f>
        <v>#N/A</v>
      </c>
      <c r="D452" s="409" t="e">
        <f>VLOOKUP(A452,Foundation!$B$8:$Q$277,12,0)</f>
        <v>#N/A</v>
      </c>
      <c r="E452" s="409" t="e">
        <f>VLOOKUP(A452,'Erection Compiled '!$B$2:$R$340,10,0)</f>
        <v>#N/A</v>
      </c>
      <c r="F452" s="409" t="e">
        <f>VLOOKUP(A452,Earthing!$C$7:$H$307,4,0)</f>
        <v>#N/A</v>
      </c>
    </row>
    <row r="453" spans="1:6" ht="14.5">
      <c r="A453" s="978" t="s">
        <v>754</v>
      </c>
      <c r="B453" s="965" t="s">
        <v>205</v>
      </c>
      <c r="C453" s="409" t="e">
        <f>VLOOKUP(A453,Foundation!$B$8:$Q$294,10,0)</f>
        <v>#N/A</v>
      </c>
      <c r="D453" s="409" t="e">
        <f>VLOOKUP(A453,Foundation!$B$8:$Q$277,12,0)</f>
        <v>#N/A</v>
      </c>
      <c r="E453" s="409" t="e">
        <f>VLOOKUP(A453,'Erection Compiled '!$B$2:$R$340,10,0)</f>
        <v>#N/A</v>
      </c>
      <c r="F453" s="409" t="e">
        <f>VLOOKUP(A453,Earthing!$C$7:$H$307,4,0)</f>
        <v>#N/A</v>
      </c>
    </row>
    <row r="454" spans="1:6" ht="14.5">
      <c r="A454" s="978" t="s">
        <v>757</v>
      </c>
      <c r="B454" s="965" t="s">
        <v>205</v>
      </c>
      <c r="C454" s="409" t="e">
        <f>VLOOKUP(A454,Foundation!$B$8:$Q$294,10,0)</f>
        <v>#N/A</v>
      </c>
      <c r="D454" s="409" t="e">
        <f>VLOOKUP(A454,Foundation!$B$8:$Q$277,12,0)</f>
        <v>#N/A</v>
      </c>
      <c r="E454" s="409" t="e">
        <f>VLOOKUP(A454,'Erection Compiled '!$B$2:$R$340,10,0)</f>
        <v>#N/A</v>
      </c>
      <c r="F454" s="409" t="e">
        <f>VLOOKUP(A454,Earthing!$C$7:$H$307,4,0)</f>
        <v>#N/A</v>
      </c>
    </row>
    <row r="455" spans="1:6" ht="14.5">
      <c r="A455" s="978" t="s">
        <v>1306</v>
      </c>
      <c r="B455" s="965" t="s">
        <v>149</v>
      </c>
      <c r="C455" s="409" t="e">
        <f>VLOOKUP(A455,Foundation!$B$8:$Q$294,10,0)</f>
        <v>#N/A</v>
      </c>
      <c r="D455" s="409" t="e">
        <f>VLOOKUP(A455,Foundation!$B$8:$Q$277,12,0)</f>
        <v>#N/A</v>
      </c>
      <c r="E455" s="409" t="e">
        <f>VLOOKUP(A455,'Erection Compiled '!$B$2:$R$340,10,0)</f>
        <v>#N/A</v>
      </c>
      <c r="F455" s="409" t="e">
        <f>VLOOKUP(A455,Earthing!$C$7:$H$307,4,0)</f>
        <v>#N/A</v>
      </c>
    </row>
    <row r="456" spans="1:6" ht="14.5">
      <c r="A456" s="978" t="s">
        <v>426</v>
      </c>
      <c r="B456" s="965" t="s">
        <v>211</v>
      </c>
      <c r="C456" s="409" t="e">
        <f>VLOOKUP(A456,Foundation!$B$8:$Q$294,10,0)</f>
        <v>#N/A</v>
      </c>
      <c r="D456" s="409" t="e">
        <f>VLOOKUP(A456,Foundation!$B$8:$Q$277,12,0)</f>
        <v>#N/A</v>
      </c>
      <c r="E456" s="409" t="e">
        <f>VLOOKUP(A456,'Erection Compiled '!$B$2:$R$340,10,0)</f>
        <v>#N/A</v>
      </c>
      <c r="F456" s="409" t="e">
        <f>VLOOKUP(A456,Earthing!$C$7:$H$307,4,0)</f>
        <v>#N/A</v>
      </c>
    </row>
    <row r="457" spans="1:6" ht="14.5">
      <c r="A457" s="974" t="s">
        <v>133</v>
      </c>
      <c r="B457" s="963" t="s">
        <v>146</v>
      </c>
      <c r="C457" s="409" t="e">
        <f>VLOOKUP(A457,Foundation!$B$8:$Q$294,10,0)</f>
        <v>#N/A</v>
      </c>
      <c r="D457" s="409" t="e">
        <f>VLOOKUP(A457,Foundation!$B$8:$Q$277,12,0)</f>
        <v>#N/A</v>
      </c>
      <c r="E457" s="409" t="e">
        <f>VLOOKUP(A457,'Erection Compiled '!$B$2:$R$340,10,0)</f>
        <v>#N/A</v>
      </c>
      <c r="F457" s="409" t="e">
        <f>VLOOKUP(A457,Earthing!$C$7:$H$307,4,0)</f>
        <v>#N/A</v>
      </c>
    </row>
    <row r="458" spans="1:6" ht="14.5">
      <c r="A458" s="978" t="s">
        <v>759</v>
      </c>
      <c r="B458" s="965" t="s">
        <v>149</v>
      </c>
      <c r="C458" s="409" t="e">
        <f>VLOOKUP(A458,Foundation!$B$8:$Q$294,10,0)</f>
        <v>#N/A</v>
      </c>
      <c r="D458" s="409" t="e">
        <f>VLOOKUP(A458,Foundation!$B$8:$Q$277,12,0)</f>
        <v>#N/A</v>
      </c>
      <c r="E458" s="409" t="e">
        <f>VLOOKUP(A458,'Erection Compiled '!$B$2:$R$340,10,0)</f>
        <v>#N/A</v>
      </c>
      <c r="F458" s="409" t="e">
        <f>VLOOKUP(A458,Earthing!$C$7:$H$307,4,0)</f>
        <v>#N/A</v>
      </c>
    </row>
    <row r="459" spans="1:6" ht="14.5">
      <c r="A459" s="978" t="s">
        <v>763</v>
      </c>
      <c r="B459" s="965" t="s">
        <v>149</v>
      </c>
      <c r="C459" s="409" t="e">
        <f>VLOOKUP(A459,Foundation!$B$8:$Q$294,10,0)</f>
        <v>#N/A</v>
      </c>
      <c r="D459" s="409" t="e">
        <f>VLOOKUP(A459,Foundation!$B$8:$Q$277,12,0)</f>
        <v>#N/A</v>
      </c>
      <c r="E459" s="409" t="e">
        <f>VLOOKUP(A459,'Erection Compiled '!$B$2:$R$340,10,0)</f>
        <v>#N/A</v>
      </c>
      <c r="F459" s="409" t="e">
        <f>VLOOKUP(A459,Earthing!$C$7:$H$307,4,0)</f>
        <v>#N/A</v>
      </c>
    </row>
    <row r="460" spans="1:6" ht="14.5">
      <c r="A460" s="978" t="s">
        <v>787</v>
      </c>
      <c r="B460" s="965" t="s">
        <v>146</v>
      </c>
      <c r="C460" s="409" t="e">
        <f>VLOOKUP(A460,Foundation!$B$8:$Q$294,10,0)</f>
        <v>#N/A</v>
      </c>
      <c r="D460" s="409" t="e">
        <f>VLOOKUP(A460,Foundation!$B$8:$Q$277,12,0)</f>
        <v>#N/A</v>
      </c>
      <c r="E460" s="409" t="e">
        <f>VLOOKUP(A460,'Erection Compiled '!$B$2:$R$340,10,0)</f>
        <v>#N/A</v>
      </c>
      <c r="F460" s="409" t="e">
        <f>VLOOKUP(A460,Earthing!$C$7:$H$307,4,0)</f>
        <v>#N/A</v>
      </c>
    </row>
    <row r="461" spans="1:6" ht="14.5">
      <c r="A461" s="978" t="s">
        <v>147</v>
      </c>
      <c r="B461" s="965" t="s">
        <v>146</v>
      </c>
      <c r="C461" s="409" t="e">
        <f>VLOOKUP(A461,Foundation!$B$8:$Q$294,10,0)</f>
        <v>#N/A</v>
      </c>
      <c r="D461" s="409" t="e">
        <f>VLOOKUP(A461,Foundation!$B$8:$Q$277,12,0)</f>
        <v>#N/A</v>
      </c>
      <c r="E461" s="409" t="e">
        <f>VLOOKUP(A461,'Erection Compiled '!$B$2:$R$340,10,0)</f>
        <v>#N/A</v>
      </c>
      <c r="F461" s="409" t="e">
        <f>VLOOKUP(A461,Earthing!$C$7:$H$307,4,0)</f>
        <v>#N/A</v>
      </c>
    </row>
    <row r="462" spans="1:6" ht="14.5">
      <c r="A462" s="974" t="s">
        <v>381</v>
      </c>
      <c r="B462" s="963" t="s">
        <v>149</v>
      </c>
      <c r="C462" s="409" t="e">
        <f>VLOOKUP(A462,Foundation!$B$8:$Q$294,10,0)</f>
        <v>#N/A</v>
      </c>
      <c r="D462" s="409" t="e">
        <f>VLOOKUP(A462,Foundation!$B$8:$Q$277,12,0)</f>
        <v>#N/A</v>
      </c>
      <c r="E462" s="409" t="e">
        <f>VLOOKUP(A462,'Erection Compiled '!$B$2:$R$340,10,0)</f>
        <v>#N/A</v>
      </c>
      <c r="F462" s="409" t="e">
        <f>VLOOKUP(A462,Earthing!$C$7:$H$307,4,0)</f>
        <v>#N/A</v>
      </c>
    </row>
    <row r="463" spans="1:6" ht="14.5">
      <c r="A463" s="978" t="s">
        <v>1272</v>
      </c>
      <c r="B463" s="965" t="s">
        <v>79</v>
      </c>
      <c r="C463" s="409" t="e">
        <f>VLOOKUP(A463,Foundation!$B$8:$Q$294,10,0)</f>
        <v>#N/A</v>
      </c>
      <c r="D463" s="409" t="e">
        <f>VLOOKUP(A463,Foundation!$B$8:$Q$277,12,0)</f>
        <v>#N/A</v>
      </c>
      <c r="E463" s="409" t="e">
        <f>VLOOKUP(A463,'Erection Compiled '!$B$2:$R$340,10,0)</f>
        <v>#N/A</v>
      </c>
      <c r="F463" s="409" t="e">
        <f>VLOOKUP(A463,Earthing!$C$7:$H$307,4,0)</f>
        <v>#N/A</v>
      </c>
    </row>
    <row r="464" spans="1:6" ht="14.5">
      <c r="A464" s="978" t="s">
        <v>758</v>
      </c>
      <c r="B464" s="965" t="s">
        <v>146</v>
      </c>
      <c r="C464" s="409" t="e">
        <f>VLOOKUP(A464,Foundation!$B$8:$Q$294,10,0)</f>
        <v>#N/A</v>
      </c>
      <c r="D464" s="409" t="e">
        <f>VLOOKUP(A464,Foundation!$B$8:$Q$277,12,0)</f>
        <v>#N/A</v>
      </c>
      <c r="E464" s="409" t="e">
        <f>VLOOKUP(A464,'Erection Compiled '!$B$2:$R$340,10,0)</f>
        <v>#N/A</v>
      </c>
      <c r="F464" s="409" t="e">
        <f>VLOOKUP(A464,Earthing!$C$7:$H$307,4,0)</f>
        <v>#N/A</v>
      </c>
    </row>
    <row r="465" spans="1:6" ht="14.5">
      <c r="A465" s="978" t="s">
        <v>762</v>
      </c>
      <c r="B465" s="965" t="s">
        <v>146</v>
      </c>
      <c r="C465" s="409" t="e">
        <f>VLOOKUP(A465,Foundation!$B$8:$Q$294,10,0)</f>
        <v>#N/A</v>
      </c>
      <c r="D465" s="409" t="e">
        <f>VLOOKUP(A465,Foundation!$B$8:$Q$277,12,0)</f>
        <v>#N/A</v>
      </c>
      <c r="E465" s="409" t="e">
        <f>VLOOKUP(A465,'Erection Compiled '!$B$2:$R$340,10,0)</f>
        <v>#N/A</v>
      </c>
      <c r="F465" s="409" t="e">
        <f>VLOOKUP(A465,Earthing!$C$7:$H$307,4,0)</f>
        <v>#N/A</v>
      </c>
    </row>
    <row r="466" spans="1:6" ht="14.5">
      <c r="A466" s="978" t="s">
        <v>768</v>
      </c>
      <c r="B466" s="965" t="s">
        <v>146</v>
      </c>
      <c r="C466" s="409" t="e">
        <f>VLOOKUP(A466,Foundation!$B$8:$Q$294,10,0)</f>
        <v>#N/A</v>
      </c>
      <c r="D466" s="409" t="e">
        <f>VLOOKUP(A466,Foundation!$B$8:$Q$277,12,0)</f>
        <v>#N/A</v>
      </c>
      <c r="E466" s="409" t="e">
        <f>VLOOKUP(A466,'Erection Compiled '!$B$2:$R$340,10,0)</f>
        <v>#N/A</v>
      </c>
      <c r="F466" s="409" t="e">
        <f>VLOOKUP(A466,Earthing!$C$7:$H$307,4,0)</f>
        <v>#N/A</v>
      </c>
    </row>
    <row r="467" spans="1:6" ht="14.5">
      <c r="A467" s="978" t="s">
        <v>786</v>
      </c>
      <c r="B467" s="965" t="s">
        <v>146</v>
      </c>
      <c r="C467" s="409" t="e">
        <f>VLOOKUP(A467,Foundation!$B$8:$Q$294,10,0)</f>
        <v>#N/A</v>
      </c>
      <c r="D467" s="409" t="e">
        <f>VLOOKUP(A467,Foundation!$B$8:$Q$277,12,0)</f>
        <v>#N/A</v>
      </c>
      <c r="E467" s="409" t="e">
        <f>VLOOKUP(A467,'Erection Compiled '!$B$2:$R$340,10,0)</f>
        <v>#N/A</v>
      </c>
      <c r="F467" s="409" t="e">
        <f>VLOOKUP(A467,Earthing!$C$7:$H$307,4,0)</f>
        <v>#N/A</v>
      </c>
    </row>
    <row r="468" spans="1:6" ht="14.5">
      <c r="A468" s="978" t="s">
        <v>760</v>
      </c>
      <c r="B468" s="965" t="s">
        <v>149</v>
      </c>
      <c r="C468" s="409" t="e">
        <f>VLOOKUP(A468,Foundation!$B$8:$Q$294,10,0)</f>
        <v>#N/A</v>
      </c>
      <c r="D468" s="409" t="e">
        <f>VLOOKUP(A468,Foundation!$B$8:$Q$277,12,0)</f>
        <v>#N/A</v>
      </c>
      <c r="E468" s="409" t="e">
        <f>VLOOKUP(A468,'Erection Compiled '!$B$2:$R$340,10,0)</f>
        <v>#N/A</v>
      </c>
      <c r="F468" s="409" t="e">
        <f>VLOOKUP(A468,Earthing!$C$7:$H$307,4,0)</f>
        <v>#N/A</v>
      </c>
    </row>
    <row r="469" spans="1:6" ht="14.5">
      <c r="A469" s="978" t="s">
        <v>761</v>
      </c>
      <c r="B469" s="965" t="s">
        <v>149</v>
      </c>
      <c r="C469" s="409" t="e">
        <f>VLOOKUP(A469,Foundation!$B$8:$Q$294,10,0)</f>
        <v>#N/A</v>
      </c>
      <c r="D469" s="409" t="e">
        <f>VLOOKUP(A469,Foundation!$B$8:$Q$277,12,0)</f>
        <v>#N/A</v>
      </c>
      <c r="E469" s="409" t="e">
        <f>VLOOKUP(A469,'Erection Compiled '!$B$2:$R$340,10,0)</f>
        <v>#N/A</v>
      </c>
      <c r="F469" s="409" t="e">
        <f>VLOOKUP(A469,Earthing!$C$7:$H$307,4,0)</f>
        <v>#N/A</v>
      </c>
    </row>
    <row r="470" spans="1:6" ht="14.5">
      <c r="A470" s="978" t="s">
        <v>145</v>
      </c>
      <c r="B470" s="965" t="s">
        <v>146</v>
      </c>
      <c r="C470" s="409" t="e">
        <f>VLOOKUP(A470,Foundation!$B$8:$Q$294,10,0)</f>
        <v>#N/A</v>
      </c>
      <c r="D470" s="409" t="e">
        <f>VLOOKUP(A470,Foundation!$B$8:$Q$277,12,0)</f>
        <v>#N/A</v>
      </c>
      <c r="E470" s="409" t="e">
        <f>VLOOKUP(A470,'Erection Compiled '!$B$2:$R$340,10,0)</f>
        <v>#N/A</v>
      </c>
      <c r="F470" s="409" t="e">
        <f>VLOOKUP(A470,Earthing!$C$7:$H$307,4,0)</f>
        <v>#N/A</v>
      </c>
    </row>
    <row r="471" spans="1:6" ht="14.5">
      <c r="A471" s="976" t="s">
        <v>1751</v>
      </c>
      <c r="B471" s="966" t="s">
        <v>1721</v>
      </c>
      <c r="C471" s="409" t="e">
        <f>VLOOKUP(A471,Foundation!$B$8:$Q$294,10,0)</f>
        <v>#N/A</v>
      </c>
      <c r="D471" s="409" t="e">
        <f>VLOOKUP(A471,Foundation!$B$8:$Q$277,12,0)</f>
        <v>#N/A</v>
      </c>
      <c r="E471" s="409" t="e">
        <f>VLOOKUP(A471,'Erection Compiled '!$B$2:$R$340,10,0)</f>
        <v>#N/A</v>
      </c>
      <c r="F471" s="409" t="e">
        <f>VLOOKUP(A471,Earthing!$C$7:$H$307,4,0)</f>
        <v>#N/A</v>
      </c>
    </row>
    <row r="472" spans="1:6" ht="14.5">
      <c r="A472" s="974" t="s">
        <v>257</v>
      </c>
      <c r="B472" s="963" t="s">
        <v>146</v>
      </c>
      <c r="C472" s="409" t="e">
        <f>VLOOKUP(A472,Foundation!$B$8:$Q$294,10,0)</f>
        <v>#N/A</v>
      </c>
      <c r="D472" s="409" t="e">
        <f>VLOOKUP(A472,Foundation!$B$8:$Q$277,12,0)</f>
        <v>#N/A</v>
      </c>
      <c r="E472" s="409" t="e">
        <f>VLOOKUP(A472,'Erection Compiled '!$B$2:$R$340,10,0)</f>
        <v>#N/A</v>
      </c>
      <c r="F472" s="409" t="e">
        <f>VLOOKUP(A472,Earthing!$C$7:$H$307,4,0)</f>
        <v>#N/A</v>
      </c>
    </row>
    <row r="473" spans="1:6" ht="14.5">
      <c r="A473" s="976" t="s">
        <v>1752</v>
      </c>
      <c r="B473" s="968" t="s">
        <v>205</v>
      </c>
      <c r="C473" s="409" t="e">
        <f>VLOOKUP(A473,Foundation!$B$8:$Q$294,10,0)</f>
        <v>#N/A</v>
      </c>
      <c r="D473" s="409" t="e">
        <f>VLOOKUP(A473,Foundation!$B$8:$Q$277,12,0)</f>
        <v>#N/A</v>
      </c>
      <c r="E473" s="409" t="e">
        <f>VLOOKUP(A473,'Erection Compiled '!$B$2:$R$340,10,0)</f>
        <v>#N/A</v>
      </c>
      <c r="F473" s="409" t="e">
        <f>VLOOKUP(A473,Earthing!$C$7:$H$307,4,0)</f>
        <v>#N/A</v>
      </c>
    </row>
    <row r="474" spans="1:6" ht="14.5">
      <c r="A474" s="978" t="s">
        <v>767</v>
      </c>
      <c r="B474" s="965" t="s">
        <v>146</v>
      </c>
      <c r="C474" s="409" t="e">
        <f>VLOOKUP(A474,Foundation!$B$8:$Q$294,10,0)</f>
        <v>#N/A</v>
      </c>
      <c r="D474" s="409" t="e">
        <f>VLOOKUP(A474,Foundation!$B$8:$Q$277,12,0)</f>
        <v>#N/A</v>
      </c>
      <c r="E474" s="409" t="e">
        <f>VLOOKUP(A474,'Erection Compiled '!$B$2:$R$340,10,0)</f>
        <v>#N/A</v>
      </c>
      <c r="F474" s="409" t="e">
        <f>VLOOKUP(A474,Earthing!$C$7:$H$307,4,0)</f>
        <v>#N/A</v>
      </c>
    </row>
    <row r="475" spans="1:6" ht="14.5">
      <c r="A475" s="978" t="s">
        <v>785</v>
      </c>
      <c r="B475" s="965" t="s">
        <v>146</v>
      </c>
      <c r="C475" s="409" t="e">
        <f>VLOOKUP(A475,Foundation!$B$8:$Q$294,10,0)</f>
        <v>#N/A</v>
      </c>
      <c r="D475" s="409" t="e">
        <f>VLOOKUP(A475,Foundation!$B$8:$Q$277,12,0)</f>
        <v>#N/A</v>
      </c>
      <c r="E475" s="409" t="e">
        <f>VLOOKUP(A475,'Erection Compiled '!$B$2:$R$340,10,0)</f>
        <v>#N/A</v>
      </c>
      <c r="F475" s="409" t="e">
        <f>VLOOKUP(A475,Earthing!$C$7:$H$307,4,0)</f>
        <v>#N/A</v>
      </c>
    </row>
    <row r="476" spans="1:6" ht="14.5">
      <c r="A476" s="976" t="s">
        <v>1753</v>
      </c>
      <c r="B476" s="966" t="s">
        <v>1727</v>
      </c>
      <c r="C476" s="409" t="e">
        <f>VLOOKUP(A476,Foundation!$B$8:$Q$294,10,0)</f>
        <v>#N/A</v>
      </c>
      <c r="D476" s="409" t="e">
        <f>VLOOKUP(A476,Foundation!$B$8:$Q$277,12,0)</f>
        <v>#N/A</v>
      </c>
      <c r="E476" s="409" t="e">
        <f>VLOOKUP(A476,'Erection Compiled '!$B$2:$R$340,10,0)</f>
        <v>#N/A</v>
      </c>
      <c r="F476" s="409" t="e">
        <f>VLOOKUP(A476,Earthing!$C$7:$H$307,4,0)</f>
        <v>#N/A</v>
      </c>
    </row>
    <row r="477" spans="1:6" ht="14.5">
      <c r="A477" s="974" t="s">
        <v>1269</v>
      </c>
      <c r="B477" s="963" t="s">
        <v>79</v>
      </c>
      <c r="C477" s="409" t="e">
        <f>VLOOKUP(A477,Foundation!$B$8:$Q$294,10,0)</f>
        <v>#N/A</v>
      </c>
      <c r="D477" s="409" t="e">
        <f>VLOOKUP(A477,Foundation!$B$8:$Q$277,12,0)</f>
        <v>#N/A</v>
      </c>
      <c r="E477" s="409" t="e">
        <f>VLOOKUP(A477,'Erection Compiled '!$B$2:$R$340,10,0)</f>
        <v>#N/A</v>
      </c>
      <c r="F477" s="409" t="e">
        <f>VLOOKUP(A477,Earthing!$C$7:$H$307,4,0)</f>
        <v>#N/A</v>
      </c>
    </row>
    <row r="478" spans="1:6" ht="14.5">
      <c r="A478" s="978" t="s">
        <v>782</v>
      </c>
      <c r="B478" s="965" t="s">
        <v>146</v>
      </c>
      <c r="C478" s="409" t="e">
        <f>VLOOKUP(A478,Foundation!$B$8:$Q$294,10,0)</f>
        <v>#N/A</v>
      </c>
      <c r="D478" s="409" t="e">
        <f>VLOOKUP(A478,Foundation!$B$8:$Q$277,12,0)</f>
        <v>#N/A</v>
      </c>
      <c r="E478" s="409" t="e">
        <f>VLOOKUP(A478,'Erection Compiled '!$B$2:$R$340,10,0)</f>
        <v>#N/A</v>
      </c>
      <c r="F478" s="409" t="e">
        <f>VLOOKUP(A478,Earthing!$C$7:$H$307,4,0)</f>
        <v>#N/A</v>
      </c>
    </row>
    <row r="479" spans="1:6" ht="14.5">
      <c r="A479" s="976" t="s">
        <v>1754</v>
      </c>
      <c r="B479" s="966" t="s">
        <v>1721</v>
      </c>
      <c r="C479" s="409" t="e">
        <f>VLOOKUP(A479,Foundation!$B$8:$Q$294,10,0)</f>
        <v>#N/A</v>
      </c>
      <c r="D479" s="409" t="e">
        <f>VLOOKUP(A479,Foundation!$B$8:$Q$277,12,0)</f>
        <v>#N/A</v>
      </c>
      <c r="E479" s="409" t="e">
        <f>VLOOKUP(A479,'Erection Compiled '!$B$2:$R$340,10,0)</f>
        <v>#N/A</v>
      </c>
      <c r="F479" s="409" t="e">
        <f>VLOOKUP(A479,Earthing!$C$7:$H$307,4,0)</f>
        <v>#N/A</v>
      </c>
    </row>
    <row r="480" spans="1:6" ht="14.5">
      <c r="A480" s="978" t="s">
        <v>766</v>
      </c>
      <c r="B480" s="965" t="s">
        <v>149</v>
      </c>
      <c r="C480" s="409" t="e">
        <f>VLOOKUP(A480,Foundation!$B$8:$Q$294,10,0)</f>
        <v>#N/A</v>
      </c>
      <c r="D480" s="409" t="e">
        <f>VLOOKUP(A480,Foundation!$B$8:$Q$277,12,0)</f>
        <v>#N/A</v>
      </c>
      <c r="E480" s="409" t="e">
        <f>VLOOKUP(A480,'Erection Compiled '!$B$2:$R$340,10,0)</f>
        <v>#N/A</v>
      </c>
      <c r="F480" s="409" t="e">
        <f>VLOOKUP(A480,Earthing!$C$7:$H$307,4,0)</f>
        <v>#N/A</v>
      </c>
    </row>
    <row r="481" spans="1:6" ht="14.5">
      <c r="A481" s="976" t="s">
        <v>1755</v>
      </c>
      <c r="B481" s="966" t="s">
        <v>1727</v>
      </c>
      <c r="C481" s="409" t="e">
        <f>VLOOKUP(A481,Foundation!$B$8:$Q$294,10,0)</f>
        <v>#N/A</v>
      </c>
      <c r="D481" s="409" t="e">
        <f>VLOOKUP(A481,Foundation!$B$8:$Q$277,12,0)</f>
        <v>#N/A</v>
      </c>
      <c r="E481" s="409" t="e">
        <f>VLOOKUP(A481,'Erection Compiled '!$B$2:$R$340,10,0)</f>
        <v>#N/A</v>
      </c>
      <c r="F481" s="409" t="e">
        <f>VLOOKUP(A481,Earthing!$C$7:$H$307,4,0)</f>
        <v>#N/A</v>
      </c>
    </row>
    <row r="482" spans="1:6" ht="14.5">
      <c r="A482" s="978" t="s">
        <v>783</v>
      </c>
      <c r="B482" s="965" t="s">
        <v>146</v>
      </c>
      <c r="C482" s="409" t="e">
        <f>VLOOKUP(A482,Foundation!$B$8:$Q$294,10,0)</f>
        <v>#N/A</v>
      </c>
      <c r="D482" s="409" t="e">
        <f>VLOOKUP(A482,Foundation!$B$8:$Q$277,12,0)</f>
        <v>#N/A</v>
      </c>
      <c r="E482" s="409" t="e">
        <f>VLOOKUP(A482,'Erection Compiled '!$B$2:$R$340,10,0)</f>
        <v>#N/A</v>
      </c>
      <c r="F482" s="409" t="e">
        <f>VLOOKUP(A482,Earthing!$C$7:$H$307,4,0)</f>
        <v>#N/A</v>
      </c>
    </row>
    <row r="483" spans="1:6" ht="14.5">
      <c r="A483" s="976" t="s">
        <v>1756</v>
      </c>
      <c r="B483" s="966" t="s">
        <v>1721</v>
      </c>
      <c r="C483" s="409" t="e">
        <f>VLOOKUP(A483,Foundation!$B$8:$Q$294,10,0)</f>
        <v>#N/A</v>
      </c>
      <c r="D483" s="409" t="e">
        <f>VLOOKUP(A483,Foundation!$B$8:$Q$277,12,0)</f>
        <v>#N/A</v>
      </c>
      <c r="E483" s="409" t="e">
        <f>VLOOKUP(A483,'Erection Compiled '!$B$2:$R$340,10,0)</f>
        <v>#N/A</v>
      </c>
      <c r="F483" s="409" t="e">
        <f>VLOOKUP(A483,Earthing!$C$7:$H$307,4,0)</f>
        <v>#N/A</v>
      </c>
    </row>
    <row r="484" spans="1:6" ht="14.5">
      <c r="A484" s="974" t="s">
        <v>180</v>
      </c>
      <c r="B484" s="963" t="s">
        <v>146</v>
      </c>
      <c r="C484" s="409" t="e">
        <f>VLOOKUP(A484,Foundation!$B$8:$Q$294,10,0)</f>
        <v>#N/A</v>
      </c>
      <c r="D484" s="409" t="e">
        <f>VLOOKUP(A484,Foundation!$B$8:$Q$277,12,0)</f>
        <v>#N/A</v>
      </c>
      <c r="E484" s="409" t="e">
        <f>VLOOKUP(A484,'Erection Compiled '!$B$2:$R$340,10,0)</f>
        <v>#N/A</v>
      </c>
      <c r="F484" s="409" t="e">
        <f>VLOOKUP(A484,Earthing!$C$7:$H$307,4,0)</f>
        <v>#N/A</v>
      </c>
    </row>
    <row r="485" spans="1:6" ht="14.5">
      <c r="A485" s="978" t="s">
        <v>784</v>
      </c>
      <c r="B485" s="965" t="s">
        <v>146</v>
      </c>
      <c r="C485" s="409" t="e">
        <f>VLOOKUP(A485,Foundation!$B$8:$Q$294,10,0)</f>
        <v>#N/A</v>
      </c>
      <c r="D485" s="409" t="e">
        <f>VLOOKUP(A485,Foundation!$B$8:$Q$277,12,0)</f>
        <v>#N/A</v>
      </c>
      <c r="E485" s="409" t="e">
        <f>VLOOKUP(A485,'Erection Compiled '!$B$2:$R$340,10,0)</f>
        <v>#N/A</v>
      </c>
      <c r="F485" s="409" t="e">
        <f>VLOOKUP(A485,Earthing!$C$7:$H$307,4,0)</f>
        <v>#N/A</v>
      </c>
    </row>
    <row r="486" spans="1:6" ht="14.5">
      <c r="A486" s="976" t="s">
        <v>1757</v>
      </c>
      <c r="B486" s="966" t="s">
        <v>1726</v>
      </c>
      <c r="C486" s="409" t="e">
        <f>VLOOKUP(A486,Foundation!$B$8:$Q$294,10,0)</f>
        <v>#N/A</v>
      </c>
      <c r="D486" s="409" t="e">
        <f>VLOOKUP(A486,Foundation!$B$8:$Q$277,12,0)</f>
        <v>#N/A</v>
      </c>
      <c r="E486" s="409" t="e">
        <f>VLOOKUP(A486,'Erection Compiled '!$B$2:$R$340,10,0)</f>
        <v>#N/A</v>
      </c>
      <c r="F486" s="409" t="e">
        <f>VLOOKUP(A486,Earthing!$C$7:$H$307,4,0)</f>
        <v>#N/A</v>
      </c>
    </row>
    <row r="487" spans="1:6" ht="14.5">
      <c r="A487" s="976" t="s">
        <v>1758</v>
      </c>
      <c r="B487" s="966" t="s">
        <v>1722</v>
      </c>
      <c r="C487" s="409" t="e">
        <f>VLOOKUP(A487,Foundation!$B$8:$Q$294,10,0)</f>
        <v>#N/A</v>
      </c>
      <c r="D487" s="409" t="e">
        <f>VLOOKUP(A487,Foundation!$B$8:$Q$277,12,0)</f>
        <v>#N/A</v>
      </c>
      <c r="E487" s="409" t="e">
        <f>VLOOKUP(A487,'Erection Compiled '!$B$2:$R$340,10,0)</f>
        <v>#N/A</v>
      </c>
      <c r="F487" s="409" t="e">
        <f>VLOOKUP(A487,Earthing!$C$7:$H$307,4,0)</f>
        <v>#N/A</v>
      </c>
    </row>
    <row r="488" spans="1:6" ht="14.5">
      <c r="A488" s="976" t="s">
        <v>1564</v>
      </c>
      <c r="B488" s="966" t="s">
        <v>1725</v>
      </c>
      <c r="C488" s="409" t="e">
        <f>VLOOKUP(A488,Foundation!$B$8:$Q$294,10,0)</f>
        <v>#N/A</v>
      </c>
      <c r="D488" s="409" t="e">
        <f>VLOOKUP(A488,Foundation!$B$8:$Q$277,12,0)</f>
        <v>#N/A</v>
      </c>
      <c r="E488" s="409" t="e">
        <f>VLOOKUP(A488,'Erection Compiled '!$B$2:$R$340,10,0)</f>
        <v>#N/A</v>
      </c>
      <c r="F488" s="409" t="e">
        <f>VLOOKUP(A488,Earthing!$C$7:$H$307,4,0)</f>
        <v>#N/A</v>
      </c>
    </row>
    <row r="489" spans="1:6" ht="14.5">
      <c r="A489" s="976" t="s">
        <v>1759</v>
      </c>
      <c r="B489" s="966" t="s">
        <v>1721</v>
      </c>
      <c r="C489" s="409" t="e">
        <f>VLOOKUP(A489,Foundation!$B$8:$Q$294,10,0)</f>
        <v>#N/A</v>
      </c>
      <c r="D489" s="409" t="e">
        <f>VLOOKUP(A489,Foundation!$B$8:$Q$277,12,0)</f>
        <v>#N/A</v>
      </c>
      <c r="E489" s="409" t="e">
        <f>VLOOKUP(A489,'Erection Compiled '!$B$2:$R$340,10,0)</f>
        <v>#N/A</v>
      </c>
      <c r="F489" s="409" t="e">
        <f>VLOOKUP(A489,Earthing!$C$7:$H$307,4,0)</f>
        <v>#N/A</v>
      </c>
    </row>
    <row r="490" spans="1:6" ht="14.5">
      <c r="A490" s="974" t="s">
        <v>222</v>
      </c>
      <c r="B490" s="963" t="s">
        <v>211</v>
      </c>
      <c r="C490" s="409" t="e">
        <f>VLOOKUP(A490,Foundation!$B$8:$Q$294,10,0)</f>
        <v>#N/A</v>
      </c>
      <c r="D490" s="409" t="e">
        <f>VLOOKUP(A490,Foundation!$B$8:$Q$277,12,0)</f>
        <v>#N/A</v>
      </c>
      <c r="E490" s="409" t="e">
        <f>VLOOKUP(A490,'Erection Compiled '!$B$2:$R$340,10,0)</f>
        <v>#N/A</v>
      </c>
      <c r="F490" s="409" t="e">
        <f>VLOOKUP(A490,Earthing!$C$7:$H$307,4,0)</f>
        <v>#N/A</v>
      </c>
    </row>
    <row r="491" spans="1:6" ht="14.5">
      <c r="A491" s="976" t="s">
        <v>123</v>
      </c>
      <c r="B491" s="966" t="s">
        <v>1723</v>
      </c>
      <c r="C491" s="409" t="e">
        <f>VLOOKUP(A491,Foundation!$B$8:$Q$294,10,0)</f>
        <v>#N/A</v>
      </c>
      <c r="D491" s="409" t="e">
        <f>VLOOKUP(A491,Foundation!$B$8:$Q$277,12,0)</f>
        <v>#N/A</v>
      </c>
      <c r="E491" s="409" t="e">
        <f>VLOOKUP(A491,'Erection Compiled '!$B$2:$R$340,10,0)</f>
        <v>#N/A</v>
      </c>
      <c r="F491" s="409" t="e">
        <f>VLOOKUP(A491,Earthing!$C$7:$H$307,4,0)</f>
        <v>#N/A</v>
      </c>
    </row>
    <row r="492" spans="1:6" ht="14.5">
      <c r="A492" s="976" t="s">
        <v>1309</v>
      </c>
      <c r="B492" s="966" t="s">
        <v>1723</v>
      </c>
      <c r="C492" s="409" t="e">
        <f>VLOOKUP(A492,Foundation!$B$8:$Q$294,10,0)</f>
        <v>#N/A</v>
      </c>
      <c r="D492" s="409" t="e">
        <f>VLOOKUP(A492,Foundation!$B$8:$Q$277,12,0)</f>
        <v>#N/A</v>
      </c>
      <c r="E492" s="409" t="e">
        <f>VLOOKUP(A492,'Erection Compiled '!$B$2:$R$340,10,0)</f>
        <v>#N/A</v>
      </c>
      <c r="F492" s="409" t="e">
        <f>VLOOKUP(A492,Earthing!$C$7:$H$307,4,0)</f>
        <v>#N/A</v>
      </c>
    </row>
    <row r="493" spans="1:6" ht="14.5">
      <c r="A493" s="974" t="s">
        <v>214</v>
      </c>
      <c r="B493" s="963" t="s">
        <v>211</v>
      </c>
      <c r="C493" s="409" t="e">
        <f>VLOOKUP(A493,Foundation!$B$8:$Q$294,10,0)</f>
        <v>#N/A</v>
      </c>
      <c r="D493" s="409" t="e">
        <f>VLOOKUP(A493,Foundation!$B$8:$Q$277,12,0)</f>
        <v>#N/A</v>
      </c>
      <c r="E493" s="409" t="e">
        <f>VLOOKUP(A493,'Erection Compiled '!$B$2:$R$340,10,0)</f>
        <v>#N/A</v>
      </c>
      <c r="F493" s="409" t="e">
        <f>VLOOKUP(A493,Earthing!$C$7:$H$307,4,0)</f>
        <v>#N/A</v>
      </c>
    </row>
    <row r="494" spans="1:6" ht="14.5">
      <c r="A494" s="976" t="s">
        <v>1760</v>
      </c>
      <c r="B494" s="966" t="s">
        <v>1721</v>
      </c>
      <c r="C494" s="409" t="e">
        <f>VLOOKUP(A494,Foundation!$B$8:$Q$294,10,0)</f>
        <v>#N/A</v>
      </c>
      <c r="D494" s="409" t="e">
        <f>VLOOKUP(A494,Foundation!$B$8:$Q$277,12,0)</f>
        <v>#N/A</v>
      </c>
      <c r="E494" s="409" t="e">
        <f>VLOOKUP(A494,'Erection Compiled '!$B$2:$R$340,10,0)</f>
        <v>#N/A</v>
      </c>
      <c r="F494" s="409" t="e">
        <f>VLOOKUP(A494,Earthing!$C$7:$H$307,4,0)</f>
        <v>#N/A</v>
      </c>
    </row>
    <row r="495" spans="1:6" ht="14.5">
      <c r="A495" s="974" t="s">
        <v>260</v>
      </c>
      <c r="B495" s="963" t="s">
        <v>146</v>
      </c>
      <c r="C495" s="409" t="e">
        <f>VLOOKUP(A495,Foundation!$B$8:$Q$294,10,0)</f>
        <v>#N/A</v>
      </c>
      <c r="D495" s="409" t="e">
        <f>VLOOKUP(A495,Foundation!$B$8:$Q$277,12,0)</f>
        <v>#N/A</v>
      </c>
      <c r="E495" s="409" t="e">
        <f>VLOOKUP(A495,'Erection Compiled '!$B$2:$R$340,10,0)</f>
        <v>#N/A</v>
      </c>
      <c r="F495" s="409" t="e">
        <f>VLOOKUP(A495,Earthing!$C$7:$H$307,4,0)</f>
        <v>#N/A</v>
      </c>
    </row>
    <row r="496" spans="1:6" ht="14.5">
      <c r="A496" s="976" t="s">
        <v>1761</v>
      </c>
      <c r="B496" s="966" t="s">
        <v>1721</v>
      </c>
      <c r="C496" s="409" t="e">
        <f>VLOOKUP(A496,Foundation!$B$8:$Q$294,10,0)</f>
        <v>#N/A</v>
      </c>
      <c r="D496" s="409" t="e">
        <f>VLOOKUP(A496,Foundation!$B$8:$Q$277,12,0)</f>
        <v>#N/A</v>
      </c>
      <c r="E496" s="409" t="e">
        <f>VLOOKUP(A496,'Erection Compiled '!$B$2:$R$340,10,0)</f>
        <v>#N/A</v>
      </c>
      <c r="F496" s="409" t="e">
        <f>VLOOKUP(A496,Earthing!$C$7:$H$307,4,0)</f>
        <v>#N/A</v>
      </c>
    </row>
    <row r="497" spans="1:6" ht="14.5">
      <c r="A497" s="976" t="s">
        <v>1762</v>
      </c>
      <c r="B497" s="966" t="s">
        <v>1727</v>
      </c>
      <c r="C497" s="409" t="e">
        <f>VLOOKUP(A497,Foundation!$B$8:$Q$294,10,0)</f>
        <v>#N/A</v>
      </c>
      <c r="D497" s="409" t="e">
        <f>VLOOKUP(A497,Foundation!$B$8:$Q$277,12,0)</f>
        <v>#N/A</v>
      </c>
      <c r="E497" s="409" t="e">
        <f>VLOOKUP(A497,'Erection Compiled '!$B$2:$R$340,10,0)</f>
        <v>#N/A</v>
      </c>
      <c r="F497" s="409" t="e">
        <f>VLOOKUP(A497,Earthing!$C$7:$H$307,4,0)</f>
        <v>#N/A</v>
      </c>
    </row>
    <row r="498" spans="1:6" ht="14.5">
      <c r="A498" s="976" t="s">
        <v>1763</v>
      </c>
      <c r="B498" s="966" t="s">
        <v>1721</v>
      </c>
      <c r="C498" s="409" t="e">
        <f>VLOOKUP(A498,Foundation!$B$8:$Q$294,10,0)</f>
        <v>#N/A</v>
      </c>
      <c r="D498" s="409" t="e">
        <f>VLOOKUP(A498,Foundation!$B$8:$Q$277,12,0)</f>
        <v>#N/A</v>
      </c>
      <c r="E498" s="409" t="e">
        <f>VLOOKUP(A498,'Erection Compiled '!$B$2:$R$340,10,0)</f>
        <v>#N/A</v>
      </c>
      <c r="F498" s="409" t="e">
        <f>VLOOKUP(A498,Earthing!$C$7:$H$307,4,0)</f>
        <v>#N/A</v>
      </c>
    </row>
    <row r="499" spans="1:6" ht="14.5">
      <c r="A499" s="976" t="s">
        <v>1764</v>
      </c>
      <c r="B499" s="966" t="s">
        <v>1721</v>
      </c>
      <c r="C499" s="409" t="e">
        <f>VLOOKUP(A499,Foundation!$B$8:$Q$294,10,0)</f>
        <v>#N/A</v>
      </c>
      <c r="D499" s="409" t="e">
        <f>VLOOKUP(A499,Foundation!$B$8:$Q$277,12,0)</f>
        <v>#N/A</v>
      </c>
      <c r="E499" s="409" t="e">
        <f>VLOOKUP(A499,'Erection Compiled '!$B$2:$R$340,10,0)</f>
        <v>#N/A</v>
      </c>
      <c r="F499" s="409" t="e">
        <f>VLOOKUP(A499,Earthing!$C$7:$H$307,4,0)</f>
        <v>#N/A</v>
      </c>
    </row>
    <row r="500" spans="1:6" ht="14.5">
      <c r="A500" s="976" t="s">
        <v>1765</v>
      </c>
      <c r="B500" s="966" t="s">
        <v>1721</v>
      </c>
      <c r="C500" s="409" t="e">
        <f>VLOOKUP(A500,Foundation!$B$8:$Q$294,10,0)</f>
        <v>#N/A</v>
      </c>
      <c r="D500" s="409" t="e">
        <f>VLOOKUP(A500,Foundation!$B$8:$Q$277,12,0)</f>
        <v>#N/A</v>
      </c>
      <c r="E500" s="409" t="e">
        <f>VLOOKUP(A500,'Erection Compiled '!$B$2:$R$340,10,0)</f>
        <v>#N/A</v>
      </c>
      <c r="F500" s="409" t="e">
        <f>VLOOKUP(A500,Earthing!$C$7:$H$307,4,0)</f>
        <v>#N/A</v>
      </c>
    </row>
    <row r="501" spans="1:6" ht="14.5">
      <c r="A501" s="976" t="s">
        <v>1766</v>
      </c>
      <c r="B501" s="966" t="s">
        <v>1721</v>
      </c>
      <c r="C501" s="409" t="e">
        <f>VLOOKUP(A501,Foundation!$B$8:$Q$294,10,0)</f>
        <v>#N/A</v>
      </c>
      <c r="D501" s="409" t="e">
        <f>VLOOKUP(A501,Foundation!$B$8:$Q$277,12,0)</f>
        <v>#N/A</v>
      </c>
      <c r="E501" s="409" t="e">
        <f>VLOOKUP(A501,'Erection Compiled '!$B$2:$R$340,10,0)</f>
        <v>#N/A</v>
      </c>
      <c r="F501" s="409" t="e">
        <f>VLOOKUP(A501,Earthing!$C$7:$H$307,4,0)</f>
        <v>#N/A</v>
      </c>
    </row>
    <row r="502" spans="1:12" ht="14.5">
      <c r="A502" s="976" t="s">
        <v>1767</v>
      </c>
      <c r="B502" s="966" t="s">
        <v>1721</v>
      </c>
      <c r="C502" s="409" t="e">
        <f>VLOOKUP(A502,Foundation!$B$8:$Q$294,10,0)</f>
        <v>#N/A</v>
      </c>
      <c r="D502" s="409" t="e">
        <f>VLOOKUP(A502,Foundation!$B$8:$Q$277,12,0)</f>
        <v>#N/A</v>
      </c>
      <c r="E502" s="409" t="e">
        <f>VLOOKUP(A502,'Erection Compiled '!$B$2:$R$340,10,0)</f>
        <v>#N/A</v>
      </c>
      <c r="F502" s="409" t="e">
        <f>VLOOKUP(A502,Earthing!$C$7:$H$307,4,0)</f>
        <v>#N/A</v>
      </c>
      <c r="L502" s="989" t="s">
        <v>1692</v>
      </c>
    </row>
    <row r="503" spans="1:6" ht="14.5">
      <c r="A503" s="976" t="s">
        <v>1768</v>
      </c>
      <c r="B503" s="966" t="s">
        <v>1721</v>
      </c>
      <c r="C503" s="409" t="e">
        <f>VLOOKUP(A503,Foundation!$B$8:$Q$294,10,0)</f>
        <v>#N/A</v>
      </c>
      <c r="D503" s="409" t="e">
        <f>VLOOKUP(A503,Foundation!$B$8:$Q$277,12,0)</f>
        <v>#N/A</v>
      </c>
      <c r="E503" s="409" t="e">
        <f>VLOOKUP(A503,'Erection Compiled '!$B$2:$R$340,10,0)</f>
        <v>#N/A</v>
      </c>
      <c r="F503" s="409" t="e">
        <f>VLOOKUP(A503,Earthing!$C$7:$H$307,4,0)</f>
        <v>#N/A</v>
      </c>
    </row>
    <row r="504" spans="1:6" ht="14.5">
      <c r="A504" s="976" t="s">
        <v>1769</v>
      </c>
      <c r="B504" s="966" t="s">
        <v>1722</v>
      </c>
      <c r="C504" s="409" t="e">
        <f>VLOOKUP(A504,Foundation!$B$8:$Q$294,10,0)</f>
        <v>#N/A</v>
      </c>
      <c r="D504" s="409" t="e">
        <f>VLOOKUP(A504,Foundation!$B$8:$Q$277,12,0)</f>
        <v>#N/A</v>
      </c>
      <c r="E504" s="409" t="e">
        <f>VLOOKUP(A504,'Erection Compiled '!$B$2:$R$340,10,0)</f>
        <v>#N/A</v>
      </c>
      <c r="F504" s="409" t="e">
        <f>VLOOKUP(A504,Earthing!$C$7:$H$307,4,0)</f>
        <v>#N/A</v>
      </c>
    </row>
    <row r="505" spans="1:6" ht="14.5">
      <c r="A505" s="976" t="s">
        <v>1770</v>
      </c>
      <c r="B505" s="966" t="s">
        <v>1727</v>
      </c>
      <c r="C505" s="409" t="e">
        <f>VLOOKUP(A505,Foundation!$B$8:$Q$294,10,0)</f>
        <v>#N/A</v>
      </c>
      <c r="D505" s="409" t="e">
        <f>VLOOKUP(A505,Foundation!$B$8:$Q$277,12,0)</f>
        <v>#N/A</v>
      </c>
      <c r="E505" s="409" t="e">
        <f>VLOOKUP(A505,'Erection Compiled '!$B$2:$R$340,10,0)</f>
        <v>#N/A</v>
      </c>
      <c r="F505" s="409" t="e">
        <f>VLOOKUP(A505,Earthing!$C$7:$H$307,4,0)</f>
        <v>#N/A</v>
      </c>
    </row>
    <row r="506" spans="1:6" ht="14.5">
      <c r="A506" s="976" t="s">
        <v>1771</v>
      </c>
      <c r="B506" s="966" t="s">
        <v>1727</v>
      </c>
      <c r="C506" s="409" t="e">
        <f>VLOOKUP(A506,Foundation!$B$8:$Q$294,10,0)</f>
        <v>#N/A</v>
      </c>
      <c r="D506" s="409" t="e">
        <f>VLOOKUP(A506,Foundation!$B$8:$Q$277,12,0)</f>
        <v>#N/A</v>
      </c>
      <c r="E506" s="409" t="e">
        <f>VLOOKUP(A506,'Erection Compiled '!$B$2:$R$340,10,0)</f>
        <v>#N/A</v>
      </c>
      <c r="F506" s="409" t="e">
        <f>VLOOKUP(A506,Earthing!$C$7:$H$307,4,0)</f>
        <v>#N/A</v>
      </c>
    </row>
    <row r="507" spans="1:6" ht="14.5">
      <c r="A507" s="978" t="s">
        <v>410</v>
      </c>
      <c r="B507" s="965" t="s">
        <v>146</v>
      </c>
      <c r="C507" s="409" t="e">
        <f>VLOOKUP(A507,Foundation!$B$8:$Q$294,10,0)</f>
        <v>#N/A</v>
      </c>
      <c r="D507" s="409" t="e">
        <f>VLOOKUP(A507,Foundation!$B$8:$Q$277,12,0)</f>
        <v>#N/A</v>
      </c>
      <c r="E507" s="409" t="e">
        <f>VLOOKUP(A507,'Erection Compiled '!$B$2:$R$340,10,0)</f>
        <v>#N/A</v>
      </c>
      <c r="F507" s="409" t="e">
        <f>VLOOKUP(A507,Earthing!$C$7:$H$307,4,0)</f>
        <v>#N/A</v>
      </c>
    </row>
    <row r="508" spans="1:6" ht="14.5">
      <c r="A508" s="978" t="s">
        <v>833</v>
      </c>
      <c r="B508" s="965" t="s">
        <v>92</v>
      </c>
      <c r="C508" s="409" t="e">
        <f>VLOOKUP(A508,Foundation!$B$8:$Q$294,10,0)</f>
        <v>#N/A</v>
      </c>
      <c r="D508" s="409" t="e">
        <f>VLOOKUP(A508,Foundation!$B$8:$Q$277,12,0)</f>
        <v>#N/A</v>
      </c>
      <c r="E508" s="409" t="e">
        <f>VLOOKUP(A508,'Erection Compiled '!$B$2:$R$340,10,0)</f>
        <v>#N/A</v>
      </c>
      <c r="F508" s="409" t="e">
        <f>VLOOKUP(A508,Earthing!$C$7:$H$307,4,0)</f>
        <v>#N/A</v>
      </c>
    </row>
    <row r="509" spans="1:6" ht="14.5" thickBot="1">
      <c r="A509" s="978" t="s">
        <v>159</v>
      </c>
      <c r="B509" s="965" t="s">
        <v>111</v>
      </c>
      <c r="C509" s="409" t="e">
        <f>VLOOKUP(A509,Foundation!$B$8:$Q$294,10,0)</f>
        <v>#N/A</v>
      </c>
      <c r="D509" s="409" t="e">
        <f>VLOOKUP(A509,Foundation!$B$8:$Q$277,12,0)</f>
        <v>#N/A</v>
      </c>
      <c r="E509" s="409" t="e">
        <f>VLOOKUP(A509,'Erection Compiled '!$B$2:$R$340,10,0)</f>
        <v>#N/A</v>
      </c>
      <c r="F509" s="409" t="e">
        <f>VLOOKUP(A509,Earthing!$C$7:$H$307,4,0)</f>
        <v>#N/A</v>
      </c>
    </row>
  </sheetData>
  <autoFilter ref="A1:F509">
    <filterColumn colId="2">
      <filters>
        <filter val="DFR"/>
        <filter val="Sandy"/>
      </filters>
    </filterColumn>
  </autoFilter>
  <conditionalFormatting sqref="A34:A501">
    <cfRule type="duplicateValues" priority="1" dxfId="271"/>
  </conditionalFormatting>
  <pageMargins left="0.7" right="0.7" top="0.75" bottom="0.75" header="0.3" footer="0.3"/>
  <pageSetup orientation="portrait" paperSize="1"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zoomScale="80" zoomScaleNormal="80" zoomScaleSheetLayoutView="80" workbookViewId="0" topLeftCell="A1">
      <selection pane="topLeft" activeCell="O20" sqref="O20"/>
    </sheetView>
  </sheetViews>
  <sheetFormatPr defaultRowHeight="14.5"/>
  <cols>
    <col min="1" max="1" width="4.85714285714286" customWidth="1"/>
    <col min="2" max="3" width="8.85714285714286" style="778"/>
    <col min="4" max="4" width="13" style="778" customWidth="1"/>
    <col min="5" max="5" width="13.8571428571429" customWidth="1"/>
    <col min="6" max="6" width="13" style="778" customWidth="1"/>
    <col min="7" max="7" width="10.4285714285714" customWidth="1"/>
    <col min="8" max="9" width="8.85714285714286" style="874"/>
    <col min="10" max="10" width="4.14285714285714" style="874" customWidth="1"/>
    <col min="11" max="11" width="2.14285714285714" style="874" customWidth="1"/>
    <col min="12" max="12" width="21.5714285714286" style="778" customWidth="1"/>
    <col min="13" max="13" width="32.8571428571429" style="778" bestFit="1" customWidth="1"/>
    <col min="14" max="14" width="10.8571428571429" customWidth="1"/>
    <col min="17" max="17" width="3.14285714285714" customWidth="1"/>
  </cols>
  <sheetData>
    <row r="1" spans="1:17" ht="34.25" customHeight="1">
      <c r="A1" s="1194" t="s">
        <v>975</v>
      </c>
      <c r="B1" s="1194" t="s">
        <v>466</v>
      </c>
      <c r="C1" s="1194" t="s">
        <v>1838</v>
      </c>
      <c r="D1" s="1194" t="s">
        <v>75</v>
      </c>
      <c r="E1" s="1194" t="s">
        <v>169</v>
      </c>
      <c r="F1" s="1194" t="s">
        <v>170</v>
      </c>
      <c r="G1" s="1194" t="s">
        <v>1623</v>
      </c>
      <c r="H1" s="1428" t="s">
        <v>1779</v>
      </c>
      <c r="I1" s="1428"/>
      <c r="J1" s="1428"/>
      <c r="K1" s="1428"/>
      <c r="L1" s="1194" t="s">
        <v>1625</v>
      </c>
      <c r="M1" s="1194" t="s">
        <v>1624</v>
      </c>
      <c r="N1" s="1194" t="s">
        <v>1780</v>
      </c>
      <c r="O1" s="1428" t="s">
        <v>187</v>
      </c>
      <c r="P1" s="1428"/>
      <c r="Q1" s="1428"/>
    </row>
    <row r="2" spans="1:17" ht="32.4" customHeight="1">
      <c r="A2" s="1193">
        <v>1</v>
      </c>
      <c r="B2" s="1190" t="s">
        <v>1811</v>
      </c>
      <c r="C2" s="1191" t="s">
        <v>1604</v>
      </c>
      <c r="D2" s="1199" t="s">
        <v>1818</v>
      </c>
      <c r="E2" s="1193" t="s">
        <v>255</v>
      </c>
      <c r="F2" s="1192">
        <v>46108</v>
      </c>
      <c r="G2" s="1195"/>
      <c r="H2" s="1429" t="s">
        <v>1848</v>
      </c>
      <c r="I2" s="1429"/>
      <c r="J2" s="1429"/>
      <c r="K2" s="1429"/>
      <c r="L2" s="1192">
        <v>46118</v>
      </c>
      <c r="M2" s="1198" t="s">
        <v>1849</v>
      </c>
      <c r="N2" s="1193">
        <v>28</v>
      </c>
      <c r="O2" s="1430"/>
      <c r="P2" s="1431"/>
      <c r="Q2" s="1432"/>
    </row>
    <row r="3" spans="1:49" ht="20" customHeight="1">
      <c r="A3" s="1200">
        <f>A2+1</f>
        <v>2</v>
      </c>
      <c r="B3" s="1201" t="s">
        <v>1812</v>
      </c>
      <c r="C3" s="1201" t="s">
        <v>1604</v>
      </c>
      <c r="D3" s="1192" t="s">
        <v>1818</v>
      </c>
      <c r="E3" s="1202" t="s">
        <v>255</v>
      </c>
      <c r="F3" s="1203">
        <v>46119</v>
      </c>
      <c r="G3" s="1204"/>
      <c r="H3" s="1433" t="s">
        <v>1848</v>
      </c>
      <c r="I3" s="1433"/>
      <c r="J3" s="1433"/>
      <c r="K3" s="1433"/>
      <c r="L3" s="1203">
        <v>46127</v>
      </c>
      <c r="M3" s="1198" t="s">
        <v>1849</v>
      </c>
      <c r="N3" s="1193">
        <v>28</v>
      </c>
      <c r="O3" s="1434"/>
      <c r="P3" s="1435"/>
      <c r="Q3" s="1435"/>
      <c r="R3" s="999"/>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row>
    <row r="4" spans="1:49" ht="20" customHeight="1">
      <c r="A4" s="1200">
        <f>A3+1</f>
        <v>3</v>
      </c>
      <c r="B4" s="1236" t="s">
        <v>1700</v>
      </c>
      <c r="C4" s="1236" t="s">
        <v>1977</v>
      </c>
      <c r="D4" s="1238" t="s">
        <v>146</v>
      </c>
      <c r="E4" s="1237" t="s">
        <v>255</v>
      </c>
      <c r="F4" s="1203">
        <v>46127</v>
      </c>
      <c r="G4" s="1204"/>
      <c r="H4" s="1433" t="s">
        <v>241</v>
      </c>
      <c r="I4" s="1433"/>
      <c r="J4" s="1433"/>
      <c r="K4" s="1433"/>
      <c r="L4" s="1203"/>
      <c r="M4" s="1198" t="s">
        <v>1849</v>
      </c>
      <c r="N4" s="1193">
        <v>28</v>
      </c>
      <c r="O4" s="1434"/>
      <c r="P4" s="1435"/>
      <c r="Q4" s="1435"/>
      <c r="R4" s="999"/>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row>
    <row r="5" spans="1:49" ht="20" customHeight="1">
      <c r="A5" s="994"/>
      <c r="B5" s="992"/>
      <c r="C5" s="992"/>
      <c r="D5" s="995"/>
      <c r="E5" s="994"/>
      <c r="F5" s="993"/>
      <c r="G5" s="996"/>
      <c r="H5" s="1427"/>
      <c r="I5" s="1427"/>
      <c r="J5" s="1427"/>
      <c r="K5" s="1427"/>
      <c r="L5" s="993"/>
      <c r="M5" s="997"/>
      <c r="N5" s="994"/>
      <c r="O5" s="998"/>
      <c r="P5" s="998"/>
      <c r="Q5" s="998"/>
      <c r="R5" s="999"/>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row>
    <row r="6" spans="1:49" ht="20" customHeight="1">
      <c r="A6" s="994"/>
      <c r="B6" s="992"/>
      <c r="C6" s="992"/>
      <c r="D6" s="995"/>
      <c r="E6" s="994"/>
      <c r="F6" s="993"/>
      <c r="G6" s="996"/>
      <c r="H6" s="1427"/>
      <c r="I6" s="1427"/>
      <c r="J6" s="1427"/>
      <c r="K6" s="1427"/>
      <c r="L6" s="993"/>
      <c r="M6" s="997"/>
      <c r="N6" s="994"/>
      <c r="O6" s="998"/>
      <c r="P6" s="998"/>
      <c r="Q6" s="998"/>
      <c r="R6" s="999"/>
      <c r="S6" s="999"/>
      <c r="T6" s="999"/>
      <c r="U6" s="999"/>
      <c r="V6" s="1058"/>
      <c r="W6" s="999"/>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row>
    <row r="7" spans="1:49" ht="20" customHeight="1">
      <c r="A7" s="994"/>
      <c r="B7" s="992"/>
      <c r="C7" s="992"/>
      <c r="D7" s="995"/>
      <c r="E7" s="994"/>
      <c r="F7" s="993"/>
      <c r="G7" s="996"/>
      <c r="H7" s="1427"/>
      <c r="I7" s="1427"/>
      <c r="J7" s="1427"/>
      <c r="K7" s="1427"/>
      <c r="L7" s="993"/>
      <c r="M7" s="997"/>
      <c r="N7" s="994"/>
      <c r="O7" s="998"/>
      <c r="P7" s="998"/>
      <c r="Q7" s="998"/>
      <c r="R7" s="999"/>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row>
    <row r="8" spans="1:49" ht="20" customHeight="1">
      <c r="A8" s="994"/>
      <c r="B8" s="992"/>
      <c r="C8" s="992"/>
      <c r="D8" s="995"/>
      <c r="E8" s="994"/>
      <c r="F8" s="993"/>
      <c r="G8" s="996"/>
      <c r="H8" s="1427"/>
      <c r="I8" s="1427"/>
      <c r="J8" s="1427"/>
      <c r="K8" s="1427"/>
      <c r="L8" s="993"/>
      <c r="M8" s="997"/>
      <c r="N8" s="994"/>
      <c r="O8" s="998"/>
      <c r="P8" s="998"/>
      <c r="Q8" s="998"/>
      <c r="R8" s="999"/>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row>
    <row r="9" spans="1:49" ht="20" customHeight="1">
      <c r="A9" s="994"/>
      <c r="B9" s="992"/>
      <c r="C9" s="992"/>
      <c r="D9" s="995"/>
      <c r="E9" s="994"/>
      <c r="F9" s="993"/>
      <c r="G9" s="996"/>
      <c r="H9" s="1427"/>
      <c r="I9" s="1427"/>
      <c r="J9" s="1427"/>
      <c r="K9" s="1427"/>
      <c r="L9" s="993"/>
      <c r="M9" s="997"/>
      <c r="N9" s="994"/>
      <c r="O9" s="998"/>
      <c r="P9" s="998"/>
      <c r="Q9" s="998"/>
      <c r="R9" s="999"/>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row>
    <row r="10" spans="1:49" ht="20" customHeight="1">
      <c r="A10" s="994"/>
      <c r="B10" s="992"/>
      <c r="C10" s="992"/>
      <c r="D10" s="995"/>
      <c r="E10" s="994"/>
      <c r="F10" s="993"/>
      <c r="G10" s="996"/>
      <c r="H10" s="1427"/>
      <c r="I10" s="1427"/>
      <c r="J10" s="1427"/>
      <c r="K10" s="1427"/>
      <c r="L10" s="993"/>
      <c r="M10" s="997"/>
      <c r="N10" s="994"/>
      <c r="O10" s="998"/>
      <c r="P10" s="998"/>
      <c r="Q10" s="998"/>
      <c r="R10" s="999"/>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row>
    <row r="11" spans="1:49" ht="20" customHeight="1">
      <c r="A11" s="994"/>
      <c r="B11" s="992"/>
      <c r="C11" s="992"/>
      <c r="D11" s="995"/>
      <c r="E11" s="994"/>
      <c r="F11" s="993"/>
      <c r="G11" s="996"/>
      <c r="H11" s="1427"/>
      <c r="I11" s="1427"/>
      <c r="J11" s="1427"/>
      <c r="K11" s="1427"/>
      <c r="L11" s="993"/>
      <c r="M11" s="997"/>
      <c r="N11" s="994"/>
      <c r="O11" s="998"/>
      <c r="P11" s="998"/>
      <c r="Q11" s="998"/>
      <c r="R11" s="999"/>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row>
    <row r="12" spans="1:49" ht="20" customHeight="1">
      <c r="A12" s="994"/>
      <c r="B12" s="992"/>
      <c r="C12" s="992"/>
      <c r="D12" s="995"/>
      <c r="E12" s="994"/>
      <c r="F12" s="993"/>
      <c r="G12" s="996"/>
      <c r="H12" s="1427"/>
      <c r="I12" s="1427"/>
      <c r="J12" s="1427"/>
      <c r="K12" s="1427"/>
      <c r="L12" s="993"/>
      <c r="M12" s="997"/>
      <c r="N12" s="994"/>
      <c r="O12" s="998"/>
      <c r="P12" s="998"/>
      <c r="Q12" s="998"/>
      <c r="R12" s="999"/>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row>
    <row r="13" spans="1:49" ht="20" customHeight="1">
      <c r="A13" s="994"/>
      <c r="B13" s="992"/>
      <c r="C13" s="992"/>
      <c r="D13" s="995"/>
      <c r="E13" s="994"/>
      <c r="F13" s="993"/>
      <c r="G13" s="996"/>
      <c r="H13" s="1427"/>
      <c r="I13" s="1427"/>
      <c r="J13" s="1427"/>
      <c r="K13" s="1427"/>
      <c r="L13" s="993"/>
      <c r="M13" s="997"/>
      <c r="N13" s="994"/>
      <c r="O13" s="998"/>
      <c r="P13" s="998"/>
      <c r="Q13" s="998"/>
      <c r="R13" s="999"/>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row>
    <row r="14" spans="1:49" ht="20" customHeight="1">
      <c r="A14" s="994"/>
      <c r="B14" s="992"/>
      <c r="C14" s="992"/>
      <c r="D14" s="995"/>
      <c r="E14" s="994"/>
      <c r="F14" s="993"/>
      <c r="G14" s="996"/>
      <c r="H14" s="1427"/>
      <c r="I14" s="1427"/>
      <c r="J14" s="1427"/>
      <c r="K14" s="1427"/>
      <c r="L14" s="993"/>
      <c r="M14" s="997"/>
      <c r="N14" s="994"/>
      <c r="O14" s="998"/>
      <c r="P14" s="998"/>
      <c r="Q14" s="998"/>
      <c r="R14" s="999"/>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row>
    <row r="15" spans="1:49" ht="20" customHeight="1">
      <c r="A15" s="994"/>
      <c r="B15" s="992"/>
      <c r="C15" s="992"/>
      <c r="D15" s="995"/>
      <c r="E15" s="994"/>
      <c r="F15" s="993"/>
      <c r="G15" s="996"/>
      <c r="H15" s="1427"/>
      <c r="I15" s="1427"/>
      <c r="J15" s="1427"/>
      <c r="K15" s="1427"/>
      <c r="L15" s="993"/>
      <c r="M15" s="997"/>
      <c r="N15" s="994"/>
      <c r="O15" s="998"/>
      <c r="P15" s="998"/>
      <c r="Q15" s="998"/>
      <c r="R15" s="999"/>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row>
    <row r="16" spans="1:49" ht="20" customHeight="1">
      <c r="A16" s="994"/>
      <c r="B16" s="992"/>
      <c r="C16" s="992"/>
      <c r="D16" s="995"/>
      <c r="E16" s="994"/>
      <c r="F16" s="993"/>
      <c r="G16" s="996"/>
      <c r="H16" s="1427"/>
      <c r="I16" s="1427"/>
      <c r="J16" s="1427"/>
      <c r="K16" s="1427"/>
      <c r="L16" s="993"/>
      <c r="M16" s="997"/>
      <c r="N16" s="994"/>
      <c r="O16" s="998"/>
      <c r="P16" s="998"/>
      <c r="Q16" s="998"/>
      <c r="R16" s="999"/>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row>
    <row r="17" spans="1:49" ht="20" customHeight="1">
      <c r="A17" s="994"/>
      <c r="B17" s="992"/>
      <c r="C17" s="992"/>
      <c r="D17" s="995"/>
      <c r="E17" s="994"/>
      <c r="F17" s="993"/>
      <c r="G17" s="996"/>
      <c r="H17" s="1427"/>
      <c r="I17" s="1427"/>
      <c r="J17" s="1427"/>
      <c r="K17" s="1427"/>
      <c r="L17" s="993"/>
      <c r="M17" s="997"/>
      <c r="N17" s="994"/>
      <c r="O17" s="998"/>
      <c r="P17" s="998"/>
      <c r="Q17" s="998"/>
      <c r="R17" s="999"/>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row>
    <row r="18" spans="1:49" ht="20" customHeight="1">
      <c r="A18" s="994"/>
      <c r="B18" s="992"/>
      <c r="C18" s="992"/>
      <c r="D18" s="995"/>
      <c r="E18" s="994"/>
      <c r="F18" s="993"/>
      <c r="G18" s="996"/>
      <c r="H18" s="1427"/>
      <c r="I18" s="1427"/>
      <c r="J18" s="1427"/>
      <c r="K18" s="1427"/>
      <c r="L18" s="993"/>
      <c r="M18" s="997"/>
      <c r="N18" s="994"/>
      <c r="O18" s="998"/>
      <c r="P18" s="998"/>
      <c r="Q18" s="998"/>
      <c r="R18" s="999"/>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row>
    <row r="19" spans="1:49" ht="20" customHeight="1">
      <c r="A19" s="994"/>
      <c r="B19" s="992"/>
      <c r="C19" s="992"/>
      <c r="D19" s="995"/>
      <c r="E19" s="994"/>
      <c r="F19" s="993"/>
      <c r="G19" s="996"/>
      <c r="H19" s="1427"/>
      <c r="I19" s="1427"/>
      <c r="J19" s="1427"/>
      <c r="K19" s="1427"/>
      <c r="L19" s="993"/>
      <c r="M19" s="997"/>
      <c r="N19" s="994"/>
      <c r="O19" s="998"/>
      <c r="P19" s="998"/>
      <c r="Q19" s="998"/>
      <c r="R19" s="999"/>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row>
    <row r="20" spans="1:49" ht="20" customHeight="1">
      <c r="A20" s="994"/>
      <c r="B20" s="992"/>
      <c r="C20" s="992"/>
      <c r="D20" s="995"/>
      <c r="E20" s="994"/>
      <c r="F20" s="993"/>
      <c r="G20" s="996"/>
      <c r="H20" s="1427"/>
      <c r="I20" s="1427"/>
      <c r="J20" s="1427"/>
      <c r="K20" s="1427"/>
      <c r="L20" s="993"/>
      <c r="M20" s="997"/>
      <c r="N20" s="994"/>
      <c r="O20" s="998"/>
      <c r="P20" s="998"/>
      <c r="Q20" s="998"/>
      <c r="R20" s="999"/>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row>
    <row r="21" spans="1:49" ht="20" customHeight="1">
      <c r="A21" s="994"/>
      <c r="B21" s="992"/>
      <c r="C21" s="992"/>
      <c r="D21" s="995"/>
      <c r="E21" s="994"/>
      <c r="F21" s="993"/>
      <c r="G21" s="996"/>
      <c r="H21" s="1427"/>
      <c r="I21" s="1427"/>
      <c r="J21" s="1427"/>
      <c r="K21" s="1427"/>
      <c r="L21" s="993"/>
      <c r="M21" s="997"/>
      <c r="N21" s="994"/>
      <c r="O21" s="998"/>
      <c r="P21" s="998"/>
      <c r="Q21" s="998"/>
      <c r="R21" s="999"/>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row>
    <row r="22" spans="1:49" ht="20" customHeight="1">
      <c r="A22" s="994"/>
      <c r="B22" s="992"/>
      <c r="C22" s="992"/>
      <c r="D22" s="995"/>
      <c r="E22" s="994"/>
      <c r="F22" s="993"/>
      <c r="G22" s="996"/>
      <c r="H22" s="1427"/>
      <c r="I22" s="1427"/>
      <c r="J22" s="1427"/>
      <c r="K22" s="1427"/>
      <c r="L22" s="993"/>
      <c r="M22" s="997"/>
      <c r="N22" s="994"/>
      <c r="O22" s="998"/>
      <c r="P22" s="998"/>
      <c r="Q22" s="998"/>
      <c r="R22" s="999"/>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row>
    <row r="23" spans="1:49" ht="20" customHeight="1">
      <c r="A23" s="994"/>
      <c r="B23" s="992"/>
      <c r="C23" s="992"/>
      <c r="D23" s="995"/>
      <c r="E23" s="994"/>
      <c r="F23" s="993"/>
      <c r="G23" s="996"/>
      <c r="H23" s="1427"/>
      <c r="I23" s="1427"/>
      <c r="J23" s="1427"/>
      <c r="K23" s="1427"/>
      <c r="L23" s="993"/>
      <c r="M23" s="997"/>
      <c r="N23" s="994"/>
      <c r="O23" s="998"/>
      <c r="P23" s="998"/>
      <c r="Q23" s="998"/>
      <c r="R23" s="999"/>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row>
    <row r="24" spans="1:49" ht="20" customHeight="1">
      <c r="A24" s="994"/>
      <c r="B24" s="992"/>
      <c r="C24" s="992"/>
      <c r="D24" s="995"/>
      <c r="E24" s="994"/>
      <c r="F24" s="993"/>
      <c r="G24" s="996"/>
      <c r="H24" s="1427"/>
      <c r="I24" s="1427"/>
      <c r="J24" s="1427"/>
      <c r="K24" s="1427"/>
      <c r="L24" s="993"/>
      <c r="M24" s="997"/>
      <c r="N24" s="994"/>
      <c r="O24" s="998"/>
      <c r="P24" s="998"/>
      <c r="Q24" s="998"/>
      <c r="R24" s="999"/>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row>
    <row r="25" spans="1:49" ht="20" customHeight="1">
      <c r="A25" s="994"/>
      <c r="B25" s="992"/>
      <c r="C25" s="992"/>
      <c r="D25" s="995"/>
      <c r="E25" s="994"/>
      <c r="F25" s="993"/>
      <c r="G25" s="996"/>
      <c r="H25" s="1427"/>
      <c r="I25" s="1427"/>
      <c r="J25" s="1427"/>
      <c r="K25" s="1427"/>
      <c r="L25" s="993"/>
      <c r="M25" s="997"/>
      <c r="N25" s="994"/>
      <c r="O25" s="998"/>
      <c r="P25" s="998"/>
      <c r="Q25" s="998"/>
      <c r="R25" s="999"/>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row>
    <row r="26" spans="1:49" ht="20" customHeight="1">
      <c r="A26" s="994"/>
      <c r="B26" s="992"/>
      <c r="C26" s="992"/>
      <c r="D26" s="995"/>
      <c r="E26" s="994"/>
      <c r="F26" s="993"/>
      <c r="G26" s="996"/>
      <c r="H26" s="1427"/>
      <c r="I26" s="1427"/>
      <c r="J26" s="1427"/>
      <c r="K26" s="1427"/>
      <c r="L26" s="993"/>
      <c r="M26" s="997"/>
      <c r="N26" s="994"/>
      <c r="O26" s="998"/>
      <c r="P26" s="998"/>
      <c r="Q26" s="998"/>
      <c r="R26" s="999"/>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row>
    <row r="27" spans="1:49" ht="20" customHeight="1">
      <c r="A27" s="994"/>
      <c r="B27" s="992"/>
      <c r="C27" s="992"/>
      <c r="D27" s="995"/>
      <c r="E27" s="994"/>
      <c r="F27" s="993"/>
      <c r="G27" s="996"/>
      <c r="H27" s="1427"/>
      <c r="I27" s="1427"/>
      <c r="J27" s="1427"/>
      <c r="K27" s="1427"/>
      <c r="L27" s="993"/>
      <c r="M27" s="997"/>
      <c r="N27" s="994"/>
      <c r="O27" s="998"/>
      <c r="P27" s="998"/>
      <c r="Q27" s="998"/>
      <c r="R27" s="999"/>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row>
    <row r="28" spans="1:49" ht="20" customHeight="1">
      <c r="A28" s="994"/>
      <c r="B28" s="992"/>
      <c r="C28" s="992"/>
      <c r="D28" s="995"/>
      <c r="E28" s="994"/>
      <c r="F28" s="993"/>
      <c r="G28" s="996"/>
      <c r="H28" s="1427"/>
      <c r="I28" s="1427"/>
      <c r="J28" s="1427"/>
      <c r="K28" s="1427"/>
      <c r="L28" s="993"/>
      <c r="M28" s="997"/>
      <c r="N28" s="994"/>
      <c r="O28" s="998"/>
      <c r="P28" s="998"/>
      <c r="Q28" s="998"/>
      <c r="R28" s="999"/>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row>
    <row r="29" spans="1:49" ht="20" customHeight="1">
      <c r="A29" s="994"/>
      <c r="B29" s="992"/>
      <c r="C29" s="992"/>
      <c r="D29" s="995"/>
      <c r="E29" s="994"/>
      <c r="F29" s="993"/>
      <c r="G29" s="996"/>
      <c r="H29" s="1427"/>
      <c r="I29" s="1427"/>
      <c r="J29" s="1427"/>
      <c r="K29" s="1427"/>
      <c r="L29" s="993"/>
      <c r="M29" s="997"/>
      <c r="N29" s="994"/>
      <c r="O29" s="998"/>
      <c r="P29" s="998"/>
      <c r="Q29" s="998"/>
      <c r="R29" s="999"/>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row>
    <row r="30" spans="1:49" ht="20" customHeight="1">
      <c r="A30" s="994"/>
      <c r="B30" s="992"/>
      <c r="C30" s="992"/>
      <c r="D30" s="995"/>
      <c r="E30" s="994"/>
      <c r="F30" s="993"/>
      <c r="G30" s="996"/>
      <c r="H30" s="1427"/>
      <c r="I30" s="1427"/>
      <c r="J30" s="1427"/>
      <c r="K30" s="1427"/>
      <c r="L30" s="993"/>
      <c r="M30" s="997"/>
      <c r="N30" s="994"/>
      <c r="O30" s="998"/>
      <c r="P30" s="998"/>
      <c r="Q30" s="998"/>
      <c r="R30" s="999"/>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row>
    <row r="31" spans="1:49" ht="20" customHeight="1">
      <c r="A31" s="994"/>
      <c r="B31" s="992"/>
      <c r="C31" s="992"/>
      <c r="D31" s="995"/>
      <c r="E31" s="994"/>
      <c r="F31" s="993"/>
      <c r="G31" s="996"/>
      <c r="H31" s="1427"/>
      <c r="I31" s="1427"/>
      <c r="J31" s="1427"/>
      <c r="K31" s="1427"/>
      <c r="L31" s="993"/>
      <c r="M31" s="997"/>
      <c r="N31" s="994"/>
      <c r="O31" s="998"/>
      <c r="P31" s="998"/>
      <c r="Q31" s="998"/>
      <c r="R31" s="999"/>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row>
    <row r="32" spans="1:49" ht="20" customHeight="1">
      <c r="A32" s="994"/>
      <c r="B32" s="992"/>
      <c r="C32" s="992"/>
      <c r="D32" s="995"/>
      <c r="E32" s="994"/>
      <c r="F32" s="993"/>
      <c r="G32" s="996"/>
      <c r="H32" s="1427"/>
      <c r="I32" s="1427"/>
      <c r="J32" s="1427"/>
      <c r="K32" s="1427"/>
      <c r="L32" s="993"/>
      <c r="M32" s="997"/>
      <c r="N32" s="994"/>
      <c r="O32" s="998"/>
      <c r="P32" s="998"/>
      <c r="Q32" s="998"/>
      <c r="R32" s="999"/>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row>
    <row r="33" spans="1:49" ht="20" customHeight="1">
      <c r="A33" s="994"/>
      <c r="B33" s="992"/>
      <c r="C33" s="992"/>
      <c r="D33" s="995"/>
      <c r="E33" s="994"/>
      <c r="F33" s="993"/>
      <c r="G33" s="996"/>
      <c r="H33" s="1427"/>
      <c r="I33" s="1427"/>
      <c r="J33" s="1427"/>
      <c r="K33" s="1427"/>
      <c r="L33" s="993"/>
      <c r="M33" s="997"/>
      <c r="N33" s="994"/>
      <c r="O33" s="998"/>
      <c r="P33" s="998"/>
      <c r="Q33" s="998"/>
      <c r="R33" s="999"/>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row>
    <row r="34" spans="1:49" ht="20" customHeight="1">
      <c r="A34" s="994"/>
      <c r="B34" s="992"/>
      <c r="C34" s="992"/>
      <c r="D34" s="995"/>
      <c r="E34" s="994"/>
      <c r="F34" s="993"/>
      <c r="G34" s="996"/>
      <c r="H34" s="1427"/>
      <c r="I34" s="1427"/>
      <c r="J34" s="1427"/>
      <c r="K34" s="1427"/>
      <c r="L34" s="993"/>
      <c r="M34" s="997"/>
      <c r="N34" s="994"/>
      <c r="O34" s="998"/>
      <c r="P34" s="998"/>
      <c r="Q34" s="998"/>
      <c r="R34" s="999"/>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row>
    <row r="35" spans="1:49" ht="20" customHeight="1">
      <c r="A35" s="994"/>
      <c r="B35" s="992"/>
      <c r="C35" s="992"/>
      <c r="D35" s="995"/>
      <c r="E35" s="994"/>
      <c r="F35" s="993"/>
      <c r="G35" s="996"/>
      <c r="H35" s="1427"/>
      <c r="I35" s="1427"/>
      <c r="J35" s="1427"/>
      <c r="K35" s="1427"/>
      <c r="L35" s="993"/>
      <c r="M35" s="997"/>
      <c r="N35" s="994"/>
      <c r="O35" s="998"/>
      <c r="P35" s="998"/>
      <c r="Q35" s="998"/>
      <c r="R35" s="999"/>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row>
    <row r="36" spans="1:49" ht="20" customHeight="1">
      <c r="A36" s="994"/>
      <c r="B36" s="992"/>
      <c r="C36" s="992"/>
      <c r="D36" s="995"/>
      <c r="E36" s="994"/>
      <c r="F36" s="993"/>
      <c r="G36" s="996"/>
      <c r="H36" s="1427"/>
      <c r="I36" s="1427"/>
      <c r="J36" s="1427"/>
      <c r="K36" s="1427"/>
      <c r="L36" s="993"/>
      <c r="M36" s="997"/>
      <c r="N36" s="994"/>
      <c r="O36" s="998"/>
      <c r="P36" s="998"/>
      <c r="Q36" s="998"/>
      <c r="R36" s="999"/>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row>
    <row r="37" spans="1:49" ht="20" customHeight="1">
      <c r="A37" s="994"/>
      <c r="B37" s="992"/>
      <c r="C37" s="992"/>
      <c r="D37" s="995"/>
      <c r="E37" s="994"/>
      <c r="F37" s="993"/>
      <c r="G37" s="996"/>
      <c r="H37" s="1427"/>
      <c r="I37" s="1427"/>
      <c r="J37" s="1427"/>
      <c r="K37" s="1427"/>
      <c r="L37" s="993"/>
      <c r="M37" s="997"/>
      <c r="N37" s="994"/>
      <c r="O37" s="998"/>
      <c r="P37" s="998"/>
      <c r="Q37" s="998"/>
      <c r="R37" s="999"/>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row>
    <row r="38" spans="1:49" ht="20" customHeight="1">
      <c r="A38" s="994"/>
      <c r="B38" s="992"/>
      <c r="C38" s="992"/>
      <c r="D38" s="995"/>
      <c r="E38" s="994"/>
      <c r="F38" s="993"/>
      <c r="G38" s="996"/>
      <c r="H38" s="1427"/>
      <c r="I38" s="1427"/>
      <c r="J38" s="1427"/>
      <c r="K38" s="1427"/>
      <c r="L38" s="993"/>
      <c r="M38" s="997"/>
      <c r="N38" s="994"/>
      <c r="O38" s="998"/>
      <c r="P38" s="998"/>
      <c r="Q38" s="998"/>
      <c r="R38" s="999"/>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row>
    <row r="39" spans="1:49" ht="20" customHeight="1">
      <c r="A39" s="994"/>
      <c r="B39" s="992"/>
      <c r="C39" s="992"/>
      <c r="D39" s="995"/>
      <c r="E39" s="994"/>
      <c r="F39" s="993"/>
      <c r="G39" s="996"/>
      <c r="H39" s="1427"/>
      <c r="I39" s="1427"/>
      <c r="J39" s="1427"/>
      <c r="K39" s="1427"/>
      <c r="L39" s="993"/>
      <c r="M39" s="997"/>
      <c r="N39" s="994"/>
      <c r="O39" s="998"/>
      <c r="P39" s="998"/>
      <c r="Q39" s="998"/>
      <c r="R39" s="999"/>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row>
    <row r="40" spans="1:49" ht="20" customHeight="1">
      <c r="A40" s="994"/>
      <c r="B40" s="992"/>
      <c r="C40" s="992"/>
      <c r="D40" s="995"/>
      <c r="E40" s="994"/>
      <c r="F40" s="993"/>
      <c r="G40" s="996"/>
      <c r="H40" s="1427"/>
      <c r="I40" s="1427"/>
      <c r="J40" s="1427"/>
      <c r="K40" s="1427"/>
      <c r="L40" s="993"/>
      <c r="M40" s="997"/>
      <c r="N40" s="994"/>
      <c r="O40" s="998"/>
      <c r="P40" s="998"/>
      <c r="Q40" s="998"/>
      <c r="R40" s="999"/>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row>
    <row r="41" spans="1:49" ht="20" customHeight="1">
      <c r="A41" s="994"/>
      <c r="B41" s="992"/>
      <c r="C41" s="992"/>
      <c r="D41" s="995"/>
      <c r="E41" s="994"/>
      <c r="F41" s="993"/>
      <c r="G41" s="996"/>
      <c r="H41" s="1427"/>
      <c r="I41" s="1427"/>
      <c r="J41" s="1427"/>
      <c r="K41" s="1427"/>
      <c r="L41" s="993"/>
      <c r="M41" s="997"/>
      <c r="N41" s="994"/>
      <c r="O41" s="998"/>
      <c r="P41" s="998"/>
      <c r="Q41" s="998"/>
      <c r="R41" s="999"/>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row>
    <row r="42" spans="1:49" ht="20" customHeight="1">
      <c r="A42" s="994"/>
      <c r="B42" s="992"/>
      <c r="C42" s="992"/>
      <c r="D42" s="995"/>
      <c r="E42" s="994"/>
      <c r="F42" s="993"/>
      <c r="G42" s="996"/>
      <c r="H42" s="1427"/>
      <c r="I42" s="1427"/>
      <c r="J42" s="1427"/>
      <c r="K42" s="1427"/>
      <c r="L42" s="993"/>
      <c r="M42" s="997"/>
      <c r="N42" s="994"/>
      <c r="O42" s="998"/>
      <c r="P42" s="998"/>
      <c r="Q42" s="998"/>
      <c r="R42" s="999"/>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row>
    <row r="43" spans="1:49" ht="20" customHeight="1">
      <c r="A43" s="994"/>
      <c r="B43" s="992"/>
      <c r="C43" s="992"/>
      <c r="D43" s="995"/>
      <c r="E43" s="994"/>
      <c r="F43" s="993"/>
      <c r="G43" s="996"/>
      <c r="H43" s="1427"/>
      <c r="I43" s="1427"/>
      <c r="J43" s="1427"/>
      <c r="K43" s="1427"/>
      <c r="L43" s="993"/>
      <c r="M43" s="997"/>
      <c r="N43" s="994"/>
      <c r="O43" s="998"/>
      <c r="P43" s="998"/>
      <c r="Q43" s="998"/>
      <c r="R43" s="999"/>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row>
    <row r="44" spans="1:49" ht="20" customHeight="1">
      <c r="A44" s="994"/>
      <c r="B44" s="992"/>
      <c r="C44" s="992"/>
      <c r="D44" s="995"/>
      <c r="E44" s="994"/>
      <c r="F44" s="993"/>
      <c r="G44" s="996"/>
      <c r="H44" s="1427"/>
      <c r="I44" s="1427"/>
      <c r="J44" s="1427"/>
      <c r="K44" s="1427"/>
      <c r="L44" s="993"/>
      <c r="M44" s="997"/>
      <c r="N44" s="994"/>
      <c r="O44" s="998"/>
      <c r="P44" s="998"/>
      <c r="Q44" s="998"/>
      <c r="R44" s="999"/>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row>
    <row r="45" spans="1:49" ht="20" customHeight="1">
      <c r="A45" s="994"/>
      <c r="B45" s="992"/>
      <c r="C45" s="992"/>
      <c r="D45" s="995"/>
      <c r="E45" s="994"/>
      <c r="F45" s="993"/>
      <c r="G45" s="996"/>
      <c r="H45" s="1427"/>
      <c r="I45" s="1427"/>
      <c r="J45" s="1427"/>
      <c r="K45" s="1427"/>
      <c r="L45" s="993"/>
      <c r="M45" s="997"/>
      <c r="N45" s="994"/>
      <c r="O45" s="998"/>
      <c r="P45" s="998"/>
      <c r="Q45" s="998"/>
      <c r="R45" s="999"/>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row>
    <row r="46" spans="1:49" ht="20" customHeight="1">
      <c r="A46" s="994"/>
      <c r="B46" s="992"/>
      <c r="C46" s="992"/>
      <c r="D46" s="995"/>
      <c r="E46" s="994"/>
      <c r="F46" s="993"/>
      <c r="G46" s="996"/>
      <c r="H46" s="1427"/>
      <c r="I46" s="1427"/>
      <c r="J46" s="1427"/>
      <c r="K46" s="1427"/>
      <c r="L46" s="993"/>
      <c r="M46" s="997"/>
      <c r="N46" s="994"/>
      <c r="O46" s="998"/>
      <c r="P46" s="998"/>
      <c r="Q46" s="998"/>
      <c r="R46" s="999"/>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row>
    <row r="47" spans="1:49" ht="20" customHeight="1">
      <c r="A47" s="994"/>
      <c r="B47" s="992"/>
      <c r="C47" s="992"/>
      <c r="D47" s="995"/>
      <c r="E47" s="994"/>
      <c r="F47" s="993"/>
      <c r="G47" s="996"/>
      <c r="H47" s="1427"/>
      <c r="I47" s="1427"/>
      <c r="J47" s="1427"/>
      <c r="K47" s="1427"/>
      <c r="L47" s="993"/>
      <c r="M47" s="997"/>
      <c r="N47" s="994"/>
      <c r="O47" s="998"/>
      <c r="P47" s="998"/>
      <c r="Q47" s="998"/>
      <c r="R47" s="999"/>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row>
    <row r="48" spans="1:49" ht="20" customHeight="1">
      <c r="A48" s="994"/>
      <c r="B48" s="992"/>
      <c r="C48" s="992"/>
      <c r="D48" s="995"/>
      <c r="E48" s="994"/>
      <c r="F48" s="993"/>
      <c r="G48" s="996"/>
      <c r="H48" s="1427"/>
      <c r="I48" s="1427"/>
      <c r="J48" s="1427"/>
      <c r="K48" s="1427"/>
      <c r="L48" s="993"/>
      <c r="M48" s="997"/>
      <c r="N48" s="994"/>
      <c r="O48" s="998"/>
      <c r="P48" s="998"/>
      <c r="Q48" s="998"/>
      <c r="R48" s="999"/>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row>
    <row r="49" spans="1:49" ht="20" customHeight="1">
      <c r="A49" s="994"/>
      <c r="B49" s="992"/>
      <c r="C49" s="992"/>
      <c r="D49" s="995"/>
      <c r="E49" s="994"/>
      <c r="F49" s="993"/>
      <c r="G49" s="996"/>
      <c r="H49" s="1427"/>
      <c r="I49" s="1427"/>
      <c r="J49" s="1427"/>
      <c r="K49" s="1427"/>
      <c r="L49" s="993"/>
      <c r="M49" s="997"/>
      <c r="N49" s="994"/>
      <c r="O49" s="998"/>
      <c r="P49" s="998"/>
      <c r="Q49" s="998"/>
      <c r="R49" s="999"/>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row>
    <row r="50" spans="1:49" ht="20" customHeight="1">
      <c r="A50" s="994"/>
      <c r="B50" s="992"/>
      <c r="C50" s="992"/>
      <c r="D50" s="995"/>
      <c r="E50" s="994"/>
      <c r="F50" s="993"/>
      <c r="G50" s="996"/>
      <c r="H50" s="1427"/>
      <c r="I50" s="1427"/>
      <c r="J50" s="1427"/>
      <c r="K50" s="1427"/>
      <c r="L50" s="993"/>
      <c r="M50" s="997"/>
      <c r="N50" s="994"/>
      <c r="O50" s="998"/>
      <c r="P50" s="998"/>
      <c r="Q50" s="998"/>
      <c r="R50" s="999"/>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row>
    <row r="51" spans="1:49" ht="20" customHeight="1">
      <c r="A51" s="994"/>
      <c r="B51" s="992"/>
      <c r="C51" s="992"/>
      <c r="D51" s="995"/>
      <c r="E51" s="994"/>
      <c r="F51" s="993"/>
      <c r="G51" s="996"/>
      <c r="H51" s="1427"/>
      <c r="I51" s="1427"/>
      <c r="J51" s="1427"/>
      <c r="K51" s="1427"/>
      <c r="L51" s="993"/>
      <c r="M51" s="997"/>
      <c r="N51" s="994"/>
      <c r="O51" s="998"/>
      <c r="P51" s="998"/>
      <c r="Q51" s="998"/>
      <c r="R51" s="999"/>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row>
    <row r="52" spans="1:49" ht="20" customHeight="1">
      <c r="A52" s="994"/>
      <c r="B52" s="992"/>
      <c r="C52" s="992"/>
      <c r="D52" s="995"/>
      <c r="E52" s="994"/>
      <c r="F52" s="993"/>
      <c r="G52" s="996"/>
      <c r="H52" s="1427"/>
      <c r="I52" s="1427"/>
      <c r="J52" s="1427"/>
      <c r="K52" s="1427"/>
      <c r="L52" s="993"/>
      <c r="M52" s="997"/>
      <c r="N52" s="994"/>
      <c r="O52" s="998"/>
      <c r="P52" s="998"/>
      <c r="Q52" s="998"/>
      <c r="R52" s="999"/>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row>
    <row r="53" spans="1:49" ht="20" customHeight="1">
      <c r="A53" s="994"/>
      <c r="B53" s="992"/>
      <c r="C53" s="992"/>
      <c r="D53" s="995"/>
      <c r="E53" s="994"/>
      <c r="F53" s="993"/>
      <c r="G53" s="996"/>
      <c r="H53" s="1427"/>
      <c r="I53" s="1427"/>
      <c r="J53" s="1427"/>
      <c r="K53" s="1427"/>
      <c r="L53" s="993"/>
      <c r="M53" s="997"/>
      <c r="N53" s="994"/>
      <c r="O53" s="998"/>
      <c r="P53" s="998"/>
      <c r="Q53" s="998"/>
      <c r="R53" s="999"/>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row>
    <row r="54" spans="1:49" ht="20" customHeight="1">
      <c r="A54" s="994"/>
      <c r="B54" s="992"/>
      <c r="C54" s="992"/>
      <c r="D54" s="995"/>
      <c r="E54" s="994"/>
      <c r="F54" s="993"/>
      <c r="G54" s="996"/>
      <c r="H54" s="1427"/>
      <c r="I54" s="1427"/>
      <c r="J54" s="1427"/>
      <c r="K54" s="1427"/>
      <c r="L54" s="993"/>
      <c r="M54" s="997"/>
      <c r="N54" s="994"/>
      <c r="O54" s="998"/>
      <c r="P54" s="998"/>
      <c r="Q54" s="998"/>
      <c r="R54" s="999"/>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row>
    <row r="55" spans="1:49" ht="20" customHeight="1">
      <c r="A55" s="994"/>
      <c r="B55" s="992"/>
      <c r="C55" s="992"/>
      <c r="D55" s="995"/>
      <c r="E55" s="994"/>
      <c r="F55" s="993"/>
      <c r="G55" s="996"/>
      <c r="H55" s="1427"/>
      <c r="I55" s="1427"/>
      <c r="J55" s="1427"/>
      <c r="K55" s="1427"/>
      <c r="L55" s="993"/>
      <c r="M55" s="997"/>
      <c r="N55" s="994"/>
      <c r="O55" s="998"/>
      <c r="P55" s="998"/>
      <c r="Q55" s="998"/>
      <c r="R55" s="999"/>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row>
    <row r="56" spans="1:49" ht="20" customHeight="1">
      <c r="A56" s="994"/>
      <c r="B56" s="992"/>
      <c r="C56" s="992"/>
      <c r="D56" s="995"/>
      <c r="E56" s="994"/>
      <c r="F56" s="993"/>
      <c r="G56" s="996"/>
      <c r="H56" s="1427"/>
      <c r="I56" s="1427"/>
      <c r="J56" s="1427"/>
      <c r="K56" s="1427"/>
      <c r="L56" s="993"/>
      <c r="M56" s="997"/>
      <c r="N56" s="994"/>
      <c r="O56" s="998"/>
      <c r="P56" s="998"/>
      <c r="Q56" s="998"/>
      <c r="R56" s="999"/>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row>
    <row r="57" spans="1:49" ht="20" customHeight="1">
      <c r="A57" s="994"/>
      <c r="B57" s="992"/>
      <c r="C57" s="992"/>
      <c r="D57" s="995"/>
      <c r="E57" s="994"/>
      <c r="F57" s="993"/>
      <c r="G57" s="996"/>
      <c r="H57" s="1427"/>
      <c r="I57" s="1427"/>
      <c r="J57" s="1427"/>
      <c r="K57" s="1427"/>
      <c r="L57" s="993"/>
      <c r="M57" s="997"/>
      <c r="N57" s="994"/>
      <c r="O57" s="998"/>
      <c r="P57" s="998"/>
      <c r="Q57" s="998"/>
      <c r="R57" s="999"/>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row>
    <row r="58" spans="1:49" ht="20" customHeight="1">
      <c r="A58" s="994"/>
      <c r="B58" s="992"/>
      <c r="C58" s="992"/>
      <c r="D58" s="995"/>
      <c r="E58" s="994"/>
      <c r="F58" s="993"/>
      <c r="G58" s="996"/>
      <c r="H58" s="1427"/>
      <c r="I58" s="1427"/>
      <c r="J58" s="1427"/>
      <c r="K58" s="1427"/>
      <c r="L58" s="993"/>
      <c r="M58" s="997"/>
      <c r="N58" s="994"/>
      <c r="O58" s="998"/>
      <c r="P58" s="998"/>
      <c r="Q58" s="998"/>
      <c r="R58" s="999"/>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row>
    <row r="59" spans="1:49" ht="20" customHeight="1">
      <c r="A59" s="994"/>
      <c r="B59" s="992"/>
      <c r="C59" s="992"/>
      <c r="D59" s="995"/>
      <c r="E59" s="994"/>
      <c r="F59" s="993"/>
      <c r="G59" s="996"/>
      <c r="H59" s="1427"/>
      <c r="I59" s="1427"/>
      <c r="J59" s="1427"/>
      <c r="K59" s="1427"/>
      <c r="L59" s="993"/>
      <c r="M59" s="997"/>
      <c r="N59" s="994"/>
      <c r="O59" s="998"/>
      <c r="P59" s="998"/>
      <c r="Q59" s="998"/>
      <c r="R59" s="999"/>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row>
    <row r="60" spans="1:49" ht="20" customHeight="1">
      <c r="A60" s="994"/>
      <c r="B60" s="992"/>
      <c r="C60" s="992"/>
      <c r="D60" s="995"/>
      <c r="E60" s="994"/>
      <c r="F60" s="993"/>
      <c r="G60" s="996"/>
      <c r="H60" s="1427"/>
      <c r="I60" s="1427"/>
      <c r="J60" s="1427"/>
      <c r="K60" s="1427"/>
      <c r="L60" s="993"/>
      <c r="M60" s="997"/>
      <c r="N60" s="994"/>
      <c r="O60" s="998"/>
      <c r="P60" s="998"/>
      <c r="Q60" s="998"/>
      <c r="R60" s="999"/>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row>
    <row r="61" spans="1:49" ht="20" customHeight="1">
      <c r="A61" s="994"/>
      <c r="B61" s="992"/>
      <c r="C61" s="992"/>
      <c r="D61" s="995"/>
      <c r="E61" s="994"/>
      <c r="F61" s="993"/>
      <c r="G61" s="996"/>
      <c r="H61" s="1427"/>
      <c r="I61" s="1427"/>
      <c r="J61" s="1427"/>
      <c r="K61" s="1427"/>
      <c r="L61" s="993"/>
      <c r="M61" s="997"/>
      <c r="N61" s="994"/>
      <c r="O61" s="998"/>
      <c r="P61" s="998"/>
      <c r="Q61" s="998"/>
      <c r="R61" s="999"/>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row>
    <row r="62" spans="1:49" ht="20" customHeight="1">
      <c r="A62" s="994"/>
      <c r="B62" s="992"/>
      <c r="C62" s="992"/>
      <c r="D62" s="995"/>
      <c r="E62" s="994"/>
      <c r="F62" s="993"/>
      <c r="G62" s="996"/>
      <c r="H62" s="1427"/>
      <c r="I62" s="1427"/>
      <c r="J62" s="1427"/>
      <c r="K62" s="1427"/>
      <c r="L62" s="993"/>
      <c r="M62" s="997"/>
      <c r="N62" s="994"/>
      <c r="O62" s="998"/>
      <c r="P62" s="998"/>
      <c r="Q62" s="998"/>
      <c r="R62" s="999"/>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row>
    <row r="63" spans="1:49" ht="20" customHeight="1">
      <c r="A63" s="994"/>
      <c r="B63" s="992"/>
      <c r="C63" s="992"/>
      <c r="D63" s="995"/>
      <c r="E63" s="994"/>
      <c r="F63" s="993"/>
      <c r="G63" s="996"/>
      <c r="H63" s="1427"/>
      <c r="I63" s="1427"/>
      <c r="J63" s="1427"/>
      <c r="K63" s="1427"/>
      <c r="L63" s="993"/>
      <c r="M63" s="997"/>
      <c r="N63" s="994"/>
      <c r="O63" s="998"/>
      <c r="P63" s="998"/>
      <c r="Q63" s="998"/>
      <c r="R63" s="999"/>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row>
    <row r="64" spans="1:49" ht="20" customHeight="1">
      <c r="A64" s="994"/>
      <c r="B64" s="992"/>
      <c r="C64" s="992"/>
      <c r="D64" s="995"/>
      <c r="E64" s="994"/>
      <c r="F64" s="993"/>
      <c r="G64" s="996"/>
      <c r="H64" s="1427"/>
      <c r="I64" s="1427"/>
      <c r="J64" s="1427"/>
      <c r="K64" s="1427"/>
      <c r="L64" s="993"/>
      <c r="M64" s="1000"/>
      <c r="N64" s="994"/>
      <c r="O64" s="998"/>
      <c r="P64" s="998"/>
      <c r="Q64" s="998"/>
      <c r="R64" s="999"/>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row>
    <row r="65" spans="1:49" ht="20" customHeight="1">
      <c r="A65" s="994"/>
      <c r="B65" s="992"/>
      <c r="C65" s="992"/>
      <c r="D65" s="995"/>
      <c r="E65" s="994"/>
      <c r="F65" s="993"/>
      <c r="G65" s="996"/>
      <c r="H65" s="1427"/>
      <c r="I65" s="1427"/>
      <c r="J65" s="1427"/>
      <c r="K65" s="1427"/>
      <c r="L65" s="993"/>
      <c r="M65" s="997"/>
      <c r="N65" s="994"/>
      <c r="O65" s="998"/>
      <c r="P65" s="998"/>
      <c r="Q65" s="998"/>
      <c r="R65" s="999"/>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row>
    <row r="66" spans="1:49" ht="20" customHeight="1">
      <c r="A66" s="994"/>
      <c r="B66" s="992"/>
      <c r="C66" s="992"/>
      <c r="D66" s="995"/>
      <c r="E66" s="994"/>
      <c r="F66" s="993"/>
      <c r="G66" s="996"/>
      <c r="H66" s="1427"/>
      <c r="I66" s="1427"/>
      <c r="J66" s="1427"/>
      <c r="K66" s="1427"/>
      <c r="L66" s="993"/>
      <c r="M66" s="997"/>
      <c r="N66" s="994"/>
      <c r="O66" s="998"/>
      <c r="P66" s="998"/>
      <c r="Q66" s="998"/>
      <c r="R66" s="999"/>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row>
    <row r="67" spans="1:49" ht="20" customHeight="1">
      <c r="A67" s="994"/>
      <c r="B67" s="992"/>
      <c r="C67" s="992"/>
      <c r="D67" s="995"/>
      <c r="E67" s="994"/>
      <c r="F67" s="993"/>
      <c r="G67" s="996"/>
      <c r="H67" s="1427"/>
      <c r="I67" s="1427"/>
      <c r="J67" s="1427"/>
      <c r="K67" s="1427"/>
      <c r="L67" s="993"/>
      <c r="M67" s="997"/>
      <c r="N67" s="994"/>
      <c r="O67" s="998"/>
      <c r="P67" s="998"/>
      <c r="Q67" s="998"/>
      <c r="R67" s="999"/>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row>
    <row r="68" spans="1:49" ht="20" customHeight="1">
      <c r="A68" s="994"/>
      <c r="B68" s="992"/>
      <c r="C68" s="992"/>
      <c r="D68" s="995"/>
      <c r="E68" s="994"/>
      <c r="F68" s="993"/>
      <c r="G68" s="996"/>
      <c r="H68" s="1427"/>
      <c r="I68" s="1427"/>
      <c r="J68" s="1427"/>
      <c r="K68" s="1427"/>
      <c r="L68" s="993"/>
      <c r="M68" s="997"/>
      <c r="N68" s="994"/>
      <c r="O68" s="998"/>
      <c r="P68" s="998"/>
      <c r="Q68" s="998"/>
      <c r="R68" s="999"/>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row>
    <row r="69" spans="1:49" ht="20" customHeight="1">
      <c r="A69" s="994"/>
      <c r="B69" s="992"/>
      <c r="C69" s="992"/>
      <c r="D69" s="995"/>
      <c r="E69" s="994"/>
      <c r="F69" s="993"/>
      <c r="G69" s="996"/>
      <c r="H69" s="1427"/>
      <c r="I69" s="1427"/>
      <c r="J69" s="1427"/>
      <c r="K69" s="1427"/>
      <c r="L69" s="993"/>
      <c r="M69" s="997"/>
      <c r="N69" s="994"/>
      <c r="O69" s="998"/>
      <c r="P69" s="998"/>
      <c r="Q69" s="998"/>
      <c r="R69" s="999"/>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row>
    <row r="70" spans="1:49" ht="20" customHeight="1">
      <c r="A70" s="994"/>
      <c r="B70" s="992"/>
      <c r="C70" s="992"/>
      <c r="D70" s="995"/>
      <c r="E70" s="994"/>
      <c r="F70" s="993"/>
      <c r="G70" s="996"/>
      <c r="H70" s="1427"/>
      <c r="I70" s="1427"/>
      <c r="J70" s="1427"/>
      <c r="K70" s="1427"/>
      <c r="L70" s="993"/>
      <c r="M70" s="1000"/>
      <c r="N70" s="994"/>
      <c r="O70" s="998"/>
      <c r="P70" s="998"/>
      <c r="Q70" s="998"/>
      <c r="R70" s="999"/>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row>
    <row r="71" spans="1:49" ht="20" customHeight="1">
      <c r="A71" s="994"/>
      <c r="B71" s="992"/>
      <c r="C71" s="992"/>
      <c r="D71" s="995"/>
      <c r="E71" s="994"/>
      <c r="F71" s="993"/>
      <c r="G71" s="996"/>
      <c r="H71" s="1427"/>
      <c r="I71" s="1427"/>
      <c r="J71" s="1427"/>
      <c r="K71" s="1427"/>
      <c r="L71" s="993"/>
      <c r="M71" s="997"/>
      <c r="N71" s="994"/>
      <c r="O71" s="998"/>
      <c r="P71" s="998"/>
      <c r="Q71" s="998"/>
      <c r="R71" s="999"/>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row>
    <row r="72" spans="1:49" ht="20" customHeight="1">
      <c r="A72" s="994"/>
      <c r="B72" s="992"/>
      <c r="C72" s="992"/>
      <c r="D72" s="995"/>
      <c r="E72" s="994"/>
      <c r="F72" s="993"/>
      <c r="G72" s="996"/>
      <c r="H72" s="1427"/>
      <c r="I72" s="1427"/>
      <c r="J72" s="1427"/>
      <c r="K72" s="1427"/>
      <c r="L72" s="993"/>
      <c r="M72" s="997"/>
      <c r="N72" s="994"/>
      <c r="O72" s="998"/>
      <c r="P72" s="998"/>
      <c r="Q72" s="998"/>
      <c r="R72" s="999"/>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row>
    <row r="73" spans="1:49" ht="20" customHeight="1">
      <c r="A73" s="994"/>
      <c r="B73" s="992"/>
      <c r="C73" s="992"/>
      <c r="D73" s="995"/>
      <c r="E73" s="994"/>
      <c r="F73" s="993"/>
      <c r="G73" s="996"/>
      <c r="H73" s="1427"/>
      <c r="I73" s="1427"/>
      <c r="J73" s="1427"/>
      <c r="K73" s="1427"/>
      <c r="L73" s="993"/>
      <c r="M73" s="997"/>
      <c r="N73" s="994"/>
      <c r="O73" s="998"/>
      <c r="P73" s="998"/>
      <c r="Q73" s="998"/>
      <c r="R73" s="999"/>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row>
    <row r="74" spans="1:49" ht="20" customHeight="1">
      <c r="A74" s="994"/>
      <c r="B74" s="992"/>
      <c r="C74" s="992"/>
      <c r="D74" s="995"/>
      <c r="E74" s="994"/>
      <c r="F74" s="993"/>
      <c r="G74" s="996"/>
      <c r="H74" s="1427"/>
      <c r="I74" s="1427"/>
      <c r="J74" s="1427"/>
      <c r="K74" s="1427"/>
      <c r="L74" s="993"/>
      <c r="M74" s="997"/>
      <c r="N74" s="994"/>
      <c r="O74" s="998"/>
      <c r="P74" s="998"/>
      <c r="Q74" s="998"/>
      <c r="R74" s="999"/>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row>
    <row r="75" spans="1:49" ht="20" customHeight="1">
      <c r="A75" s="994"/>
      <c r="B75" s="992"/>
      <c r="C75" s="992"/>
      <c r="D75" s="995"/>
      <c r="E75" s="994"/>
      <c r="F75" s="993"/>
      <c r="G75" s="996"/>
      <c r="H75" s="1427"/>
      <c r="I75" s="1427"/>
      <c r="J75" s="1427"/>
      <c r="K75" s="1427"/>
      <c r="L75" s="993"/>
      <c r="M75" s="997"/>
      <c r="N75" s="994"/>
      <c r="O75" s="998"/>
      <c r="P75" s="998"/>
      <c r="Q75" s="998"/>
      <c r="R75" s="999"/>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row>
    <row r="76" spans="1:49" ht="20" customHeight="1">
      <c r="A76" s="994"/>
      <c r="B76" s="992"/>
      <c r="C76" s="992"/>
      <c r="D76" s="995"/>
      <c r="E76" s="994"/>
      <c r="F76" s="993"/>
      <c r="G76" s="996"/>
      <c r="H76" s="1427"/>
      <c r="I76" s="1427"/>
      <c r="J76" s="1427"/>
      <c r="K76" s="1427"/>
      <c r="L76" s="993"/>
      <c r="M76" s="997"/>
      <c r="N76" s="994"/>
      <c r="O76" s="998"/>
      <c r="P76" s="998"/>
      <c r="Q76" s="998"/>
      <c r="R76" s="999"/>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row>
    <row r="77" spans="1:49" ht="20" customHeight="1">
      <c r="A77" s="994"/>
      <c r="B77" s="992"/>
      <c r="C77" s="992"/>
      <c r="D77" s="995"/>
      <c r="E77" s="994"/>
      <c r="F77" s="993"/>
      <c r="G77" s="996"/>
      <c r="H77" s="1427"/>
      <c r="I77" s="1427"/>
      <c r="J77" s="1427"/>
      <c r="K77" s="1427"/>
      <c r="L77" s="993"/>
      <c r="M77" s="997"/>
      <c r="N77" s="994"/>
      <c r="O77" s="998"/>
      <c r="P77" s="998"/>
      <c r="Q77" s="998"/>
      <c r="R77" s="999"/>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row>
    <row r="78" spans="1:49" ht="20" customHeight="1">
      <c r="A78" s="994"/>
      <c r="B78" s="992"/>
      <c r="C78" s="992"/>
      <c r="D78" s="995"/>
      <c r="E78" s="994"/>
      <c r="F78" s="993"/>
      <c r="G78" s="996"/>
      <c r="H78" s="1427"/>
      <c r="I78" s="1427"/>
      <c r="J78" s="1427"/>
      <c r="K78" s="1427"/>
      <c r="L78" s="993"/>
      <c r="M78" s="997"/>
      <c r="N78" s="994"/>
      <c r="O78" s="998"/>
      <c r="P78" s="998"/>
      <c r="Q78" s="998"/>
      <c r="R78" s="999"/>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row>
    <row r="79" spans="1:49" ht="20" customHeight="1">
      <c r="A79" s="994"/>
      <c r="B79" s="992"/>
      <c r="C79" s="992"/>
      <c r="D79" s="995"/>
      <c r="E79" s="994"/>
      <c r="F79" s="993"/>
      <c r="G79" s="996"/>
      <c r="H79" s="1427"/>
      <c r="I79" s="1427"/>
      <c r="J79" s="1427"/>
      <c r="K79" s="1427"/>
      <c r="L79" s="993"/>
      <c r="M79" s="997"/>
      <c r="N79" s="994"/>
      <c r="O79" s="998"/>
      <c r="P79" s="998"/>
      <c r="Q79" s="998"/>
      <c r="R79" s="999"/>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row>
    <row r="80" spans="1:49" ht="20" customHeight="1">
      <c r="A80" s="994"/>
      <c r="B80" s="992"/>
      <c r="C80" s="992"/>
      <c r="D80" s="995"/>
      <c r="E80" s="994"/>
      <c r="F80" s="993"/>
      <c r="G80" s="996"/>
      <c r="H80" s="1427"/>
      <c r="I80" s="1427"/>
      <c r="J80" s="1427"/>
      <c r="K80" s="1427"/>
      <c r="L80" s="993"/>
      <c r="M80" s="997"/>
      <c r="N80" s="994"/>
      <c r="O80" s="998"/>
      <c r="P80" s="998"/>
      <c r="Q80" s="998"/>
      <c r="R80" s="999"/>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row>
    <row r="81" spans="1:49" ht="20" customHeight="1">
      <c r="A81" s="994"/>
      <c r="B81" s="992"/>
      <c r="C81" s="992"/>
      <c r="D81" s="995"/>
      <c r="E81" s="994"/>
      <c r="F81" s="993"/>
      <c r="G81" s="996"/>
      <c r="H81" s="1427"/>
      <c r="I81" s="1427"/>
      <c r="J81" s="1427"/>
      <c r="K81" s="1427"/>
      <c r="L81" s="993"/>
      <c r="M81" s="997"/>
      <c r="N81" s="994"/>
      <c r="O81" s="998"/>
      <c r="P81" s="998"/>
      <c r="Q81" s="998"/>
      <c r="R81" s="999"/>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row>
    <row r="82" spans="1:49" ht="20" customHeight="1">
      <c r="A82" s="994"/>
      <c r="B82" s="992"/>
      <c r="C82" s="992"/>
      <c r="D82" s="995"/>
      <c r="E82" s="994"/>
      <c r="F82" s="1001"/>
      <c r="G82" s="996"/>
      <c r="H82" s="1427"/>
      <c r="I82" s="1427"/>
      <c r="J82" s="1427"/>
      <c r="K82" s="1427"/>
      <c r="L82" s="993"/>
      <c r="M82" s="997"/>
      <c r="N82" s="994"/>
      <c r="O82" s="998"/>
      <c r="P82" s="998"/>
      <c r="Q82" s="998"/>
      <c r="R82" s="999"/>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row>
    <row r="83" spans="1:49" ht="20" customHeight="1">
      <c r="A83" s="994"/>
      <c r="B83" s="992"/>
      <c r="C83" s="992"/>
      <c r="D83" s="995"/>
      <c r="E83" s="994"/>
      <c r="F83" s="1001"/>
      <c r="G83" s="996"/>
      <c r="H83" s="1427"/>
      <c r="I83" s="1427"/>
      <c r="J83" s="1427"/>
      <c r="K83" s="1427"/>
      <c r="L83" s="993"/>
      <c r="M83" s="997"/>
      <c r="N83" s="994"/>
      <c r="O83" s="998"/>
      <c r="P83" s="998"/>
      <c r="Q83" s="998"/>
      <c r="R83" s="999"/>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row>
    <row r="84" spans="1:49" ht="20" customHeight="1">
      <c r="A84" s="994"/>
      <c r="B84" s="992"/>
      <c r="C84" s="992"/>
      <c r="D84" s="995"/>
      <c r="E84" s="994"/>
      <c r="F84" s="1001"/>
      <c r="G84" s="996"/>
      <c r="H84" s="1427"/>
      <c r="I84" s="1427"/>
      <c r="J84" s="1427"/>
      <c r="K84" s="1427"/>
      <c r="L84" s="993"/>
      <c r="M84" s="997"/>
      <c r="N84" s="994"/>
      <c r="O84" s="998"/>
      <c r="P84" s="998"/>
      <c r="Q84" s="998"/>
      <c r="R84" s="999"/>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row>
    <row r="85" spans="1:49" ht="20" customHeight="1">
      <c r="A85" s="994"/>
      <c r="B85" s="1002"/>
      <c r="C85" s="1002"/>
      <c r="D85" s="1003"/>
      <c r="E85" s="994"/>
      <c r="F85" s="1001"/>
      <c r="G85" s="996"/>
      <c r="H85" s="1427"/>
      <c r="I85" s="1427"/>
      <c r="J85" s="1427"/>
      <c r="K85" s="1427"/>
      <c r="L85" s="993"/>
      <c r="M85" s="995"/>
      <c r="N85" s="994"/>
      <c r="O85" s="998"/>
      <c r="P85" s="998"/>
      <c r="Q85" s="998"/>
      <c r="R85" s="999"/>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row>
    <row r="86" spans="1:49" ht="20" customHeight="1">
      <c r="A86" s="994"/>
      <c r="B86" s="1002"/>
      <c r="C86" s="1002"/>
      <c r="D86" s="1003"/>
      <c r="E86" s="994"/>
      <c r="F86" s="1001"/>
      <c r="G86" s="996"/>
      <c r="H86" s="1427"/>
      <c r="I86" s="1427"/>
      <c r="J86" s="1427"/>
      <c r="K86" s="1427"/>
      <c r="L86" s="993"/>
      <c r="M86" s="997"/>
      <c r="N86" s="994"/>
      <c r="O86" s="998"/>
      <c r="P86" s="998"/>
      <c r="Q86" s="998"/>
      <c r="R86" s="999"/>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row>
    <row r="87" spans="1:49" ht="20" customHeight="1">
      <c r="A87" s="994"/>
      <c r="B87" s="992"/>
      <c r="C87" s="992"/>
      <c r="D87" s="995"/>
      <c r="E87" s="994"/>
      <c r="F87" s="993"/>
      <c r="G87" s="996"/>
      <c r="H87" s="1427"/>
      <c r="I87" s="1427"/>
      <c r="J87" s="1427"/>
      <c r="K87" s="1427"/>
      <c r="L87" s="993"/>
      <c r="M87" s="995"/>
      <c r="N87" s="994"/>
      <c r="O87" s="998"/>
      <c r="P87" s="998"/>
      <c r="Q87" s="998"/>
      <c r="R87" s="999"/>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row>
    <row r="88" spans="1:49" ht="20" customHeight="1">
      <c r="A88" s="994"/>
      <c r="B88" s="992"/>
      <c r="C88" s="992"/>
      <c r="D88" s="995"/>
      <c r="E88" s="994"/>
      <c r="F88" s="993"/>
      <c r="G88" s="996"/>
      <c r="H88" s="1427"/>
      <c r="I88" s="1427"/>
      <c r="J88" s="1427"/>
      <c r="K88" s="1427"/>
      <c r="L88" s="993"/>
      <c r="M88" s="997"/>
      <c r="N88" s="994"/>
      <c r="O88" s="998"/>
      <c r="P88" s="998"/>
      <c r="Q88" s="998"/>
      <c r="R88" s="999"/>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row>
    <row r="89" spans="1:49" ht="20" customHeight="1">
      <c r="A89" s="994"/>
      <c r="B89" s="992"/>
      <c r="C89" s="992"/>
      <c r="D89" s="995"/>
      <c r="E89" s="994"/>
      <c r="F89" s="993"/>
      <c r="G89" s="996"/>
      <c r="H89" s="1427"/>
      <c r="I89" s="1427"/>
      <c r="J89" s="1427"/>
      <c r="K89" s="1427"/>
      <c r="L89" s="993"/>
      <c r="M89" s="997"/>
      <c r="N89" s="994"/>
      <c r="O89" s="998"/>
      <c r="P89" s="998"/>
      <c r="Q89" s="998"/>
      <c r="R89" s="999"/>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row>
    <row r="90" spans="1:49" ht="20" customHeight="1">
      <c r="A90" s="994"/>
      <c r="B90" s="992"/>
      <c r="C90" s="992"/>
      <c r="D90" s="995"/>
      <c r="E90" s="994"/>
      <c r="F90" s="993"/>
      <c r="G90" s="996"/>
      <c r="H90" s="1427"/>
      <c r="I90" s="1427"/>
      <c r="J90" s="1427"/>
      <c r="K90" s="1427"/>
      <c r="L90" s="993"/>
      <c r="M90" s="997"/>
      <c r="N90" s="994"/>
      <c r="O90" s="998"/>
      <c r="P90" s="998"/>
      <c r="Q90" s="998"/>
      <c r="R90" s="999"/>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row>
    <row r="91" spans="1:49" ht="20" customHeight="1">
      <c r="A91" s="994"/>
      <c r="B91" s="1002"/>
      <c r="C91" s="1002"/>
      <c r="D91" s="1004"/>
      <c r="E91" s="994"/>
      <c r="F91" s="1001"/>
      <c r="G91" s="996"/>
      <c r="H91" s="1427"/>
      <c r="I91" s="1427"/>
      <c r="J91" s="1427"/>
      <c r="K91" s="1427"/>
      <c r="L91" s="993"/>
      <c r="M91" s="997"/>
      <c r="N91" s="994"/>
      <c r="O91" s="998"/>
      <c r="P91" s="998"/>
      <c r="Q91" s="998"/>
      <c r="R91" s="999"/>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row>
    <row r="92" spans="1:49" ht="20" customHeight="1">
      <c r="A92" s="994"/>
      <c r="B92" s="992"/>
      <c r="C92" s="992"/>
      <c r="D92" s="995"/>
      <c r="E92" s="994"/>
      <c r="F92" s="1001"/>
      <c r="G92" s="996"/>
      <c r="H92" s="1427"/>
      <c r="I92" s="1427"/>
      <c r="J92" s="1427"/>
      <c r="K92" s="1427"/>
      <c r="L92" s="993"/>
      <c r="M92" s="995"/>
      <c r="N92" s="994"/>
      <c r="O92" s="998"/>
      <c r="P92" s="998"/>
      <c r="Q92" s="998"/>
      <c r="R92" s="999"/>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row>
    <row r="93" spans="1:49" ht="20" customHeight="1">
      <c r="A93" s="994"/>
      <c r="B93" s="992"/>
      <c r="C93" s="992"/>
      <c r="D93" s="995"/>
      <c r="E93" s="994"/>
      <c r="F93" s="1001"/>
      <c r="G93" s="1005"/>
      <c r="H93" s="1427"/>
      <c r="I93" s="1427"/>
      <c r="J93" s="1427"/>
      <c r="K93" s="1427"/>
      <c r="L93" s="993"/>
      <c r="M93" s="997"/>
      <c r="N93" s="994"/>
      <c r="O93" s="998"/>
      <c r="P93" s="998"/>
      <c r="Q93" s="998"/>
      <c r="R93" s="999"/>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row>
    <row r="94" spans="1:49" ht="20" customHeight="1">
      <c r="A94" s="994"/>
      <c r="B94" s="992"/>
      <c r="C94" s="992"/>
      <c r="D94" s="995"/>
      <c r="E94" s="994"/>
      <c r="F94" s="1001"/>
      <c r="G94" s="996"/>
      <c r="H94" s="1427"/>
      <c r="I94" s="1427"/>
      <c r="J94" s="1427"/>
      <c r="K94" s="1427"/>
      <c r="L94" s="993"/>
      <c r="M94" s="995"/>
      <c r="N94" s="994"/>
      <c r="O94" s="998"/>
      <c r="P94" s="998"/>
      <c r="Q94" s="998"/>
      <c r="R94" s="999"/>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row>
    <row r="95" spans="1:49" ht="20" customHeight="1">
      <c r="A95" s="994"/>
      <c r="B95" s="992"/>
      <c r="C95" s="992"/>
      <c r="D95" s="995"/>
      <c r="E95" s="994"/>
      <c r="F95" s="993"/>
      <c r="G95" s="996"/>
      <c r="H95" s="1427"/>
      <c r="I95" s="1427"/>
      <c r="J95" s="1427"/>
      <c r="K95" s="1427"/>
      <c r="L95" s="993"/>
      <c r="M95" s="997"/>
      <c r="N95" s="994"/>
      <c r="O95" s="998"/>
      <c r="P95" s="998"/>
      <c r="Q95" s="998"/>
      <c r="R95" s="999"/>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row>
    <row r="96" spans="1:49" ht="20" customHeight="1">
      <c r="A96" s="994"/>
      <c r="B96" s="992"/>
      <c r="C96" s="992"/>
      <c r="D96" s="995"/>
      <c r="E96" s="994"/>
      <c r="F96" s="1001"/>
      <c r="G96" s="996"/>
      <c r="H96" s="1427"/>
      <c r="I96" s="1427"/>
      <c r="J96" s="1427"/>
      <c r="K96" s="1427"/>
      <c r="L96" s="993"/>
      <c r="M96" s="997"/>
      <c r="N96" s="994"/>
      <c r="O96" s="998"/>
      <c r="P96" s="998"/>
      <c r="Q96" s="998"/>
      <c r="R96" s="999"/>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row>
    <row r="97" spans="1:49" ht="20" customHeight="1">
      <c r="A97" s="994"/>
      <c r="B97" s="992"/>
      <c r="C97" s="992"/>
      <c r="D97" s="995"/>
      <c r="E97" s="994"/>
      <c r="F97" s="1001"/>
      <c r="G97" s="1005"/>
      <c r="H97" s="1427"/>
      <c r="I97" s="1427"/>
      <c r="J97" s="1427"/>
      <c r="K97" s="1427"/>
      <c r="L97" s="993"/>
      <c r="M97" s="995"/>
      <c r="N97" s="994"/>
      <c r="O97" s="998"/>
      <c r="P97" s="998"/>
      <c r="Q97" s="998"/>
      <c r="R97" s="999"/>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row>
    <row r="98" spans="1:49" ht="20" customHeight="1">
      <c r="A98" s="994"/>
      <c r="B98" s="992"/>
      <c r="C98" s="992"/>
      <c r="D98" s="995"/>
      <c r="E98" s="994"/>
      <c r="F98" s="1001"/>
      <c r="G98" s="1005"/>
      <c r="H98" s="1427"/>
      <c r="I98" s="1427"/>
      <c r="J98" s="1427"/>
      <c r="K98" s="1427"/>
      <c r="L98" s="993"/>
      <c r="M98" s="995"/>
      <c r="N98" s="994"/>
      <c r="O98" s="998"/>
      <c r="P98" s="998"/>
      <c r="Q98" s="998"/>
      <c r="R98" s="999"/>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row>
    <row r="99" spans="1:49" ht="20" customHeight="1">
      <c r="A99" s="994"/>
      <c r="B99" s="992"/>
      <c r="C99" s="992"/>
      <c r="D99" s="995"/>
      <c r="E99" s="994"/>
      <c r="F99" s="1001"/>
      <c r="G99" s="1006"/>
      <c r="H99" s="1427"/>
      <c r="I99" s="1427"/>
      <c r="J99" s="1427"/>
      <c r="K99" s="1427"/>
      <c r="L99" s="993"/>
      <c r="M99" s="995"/>
      <c r="N99" s="994"/>
      <c r="O99" s="998"/>
      <c r="P99" s="998"/>
      <c r="Q99" s="998"/>
      <c r="R99" s="999"/>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row>
    <row r="100" spans="1:49" ht="20" customHeight="1">
      <c r="A100" s="994"/>
      <c r="B100" s="992"/>
      <c r="C100" s="992"/>
      <c r="D100" s="995"/>
      <c r="E100" s="994"/>
      <c r="F100" s="1001"/>
      <c r="G100" s="1006"/>
      <c r="H100" s="1024"/>
      <c r="I100" s="887"/>
      <c r="J100" s="887"/>
      <c r="K100" s="887"/>
      <c r="L100" s="1007"/>
      <c r="M100" s="995"/>
      <c r="N100" s="994"/>
      <c r="O100" s="998"/>
      <c r="P100" s="998"/>
      <c r="Q100" s="998"/>
      <c r="R100" s="999"/>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row>
    <row r="101" spans="1:49" ht="20" customHeight="1">
      <c r="A101" s="994"/>
      <c r="B101" s="992"/>
      <c r="C101" s="992"/>
      <c r="D101" s="995"/>
      <c r="E101" s="994"/>
      <c r="F101" s="1001"/>
      <c r="G101" s="1006"/>
      <c r="H101" s="1024"/>
      <c r="I101" s="887"/>
      <c r="J101" s="887"/>
      <c r="K101" s="887"/>
      <c r="L101" s="1007"/>
      <c r="M101" s="995"/>
      <c r="N101" s="994"/>
      <c r="O101" s="998"/>
      <c r="P101" s="998"/>
      <c r="Q101" s="998"/>
      <c r="R101" s="999"/>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row>
    <row r="102" spans="1:49" ht="20" customHeight="1">
      <c r="A102" s="994"/>
      <c r="B102" s="992"/>
      <c r="C102" s="992"/>
      <c r="D102" s="995"/>
      <c r="E102" s="994"/>
      <c r="F102" s="1001"/>
      <c r="G102" s="1006"/>
      <c r="H102" s="1024"/>
      <c r="I102" s="887"/>
      <c r="J102" s="887"/>
      <c r="K102" s="887"/>
      <c r="L102" s="1007"/>
      <c r="M102" s="995"/>
      <c r="N102" s="994"/>
      <c r="O102" s="998"/>
      <c r="P102" s="998"/>
      <c r="Q102" s="998"/>
      <c r="R102" s="999"/>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row>
    <row r="103" spans="1:49" ht="20" customHeight="1">
      <c r="A103" s="994"/>
      <c r="B103" s="992"/>
      <c r="C103" s="992"/>
      <c r="D103" s="995"/>
      <c r="E103" s="994"/>
      <c r="F103" s="1001"/>
      <c r="G103" s="1006"/>
      <c r="H103" s="1024"/>
      <c r="I103" s="887"/>
      <c r="J103" s="887"/>
      <c r="K103" s="887"/>
      <c r="L103" s="1007"/>
      <c r="M103" s="995"/>
      <c r="N103" s="994"/>
      <c r="O103" s="998"/>
      <c r="P103" s="998"/>
      <c r="Q103" s="998"/>
      <c r="R103" s="999"/>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row>
    <row r="104" spans="1:49" ht="20" customHeight="1">
      <c r="A104" s="994"/>
      <c r="B104" s="992"/>
      <c r="C104" s="992"/>
      <c r="D104" s="995"/>
      <c r="E104" s="994"/>
      <c r="F104" s="1001"/>
      <c r="G104" s="1006"/>
      <c r="H104" s="1024"/>
      <c r="I104" s="887"/>
      <c r="J104" s="887"/>
      <c r="K104" s="887"/>
      <c r="L104" s="1007"/>
      <c r="M104" s="995"/>
      <c r="N104" s="994"/>
      <c r="O104" s="998"/>
      <c r="P104" s="998"/>
      <c r="Q104" s="998"/>
      <c r="R104" s="999"/>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row>
    <row r="105" spans="1:49" ht="20" customHeight="1">
      <c r="A105" s="994"/>
      <c r="B105" s="992"/>
      <c r="C105" s="992"/>
      <c r="D105" s="995"/>
      <c r="E105" s="994"/>
      <c r="F105" s="1001"/>
      <c r="G105" s="1006"/>
      <c r="H105" s="1024"/>
      <c r="I105" s="887"/>
      <c r="J105" s="887"/>
      <c r="K105" s="887"/>
      <c r="L105" s="1007"/>
      <c r="M105" s="995"/>
      <c r="N105" s="994"/>
      <c r="O105" s="998"/>
      <c r="P105" s="998"/>
      <c r="Q105" s="998"/>
      <c r="R105" s="999"/>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row>
    <row r="106" spans="1:49" ht="20" customHeight="1">
      <c r="A106" s="994"/>
      <c r="B106" s="992"/>
      <c r="C106" s="992"/>
      <c r="D106" s="995"/>
      <c r="E106" s="994"/>
      <c r="F106" s="1001"/>
      <c r="G106" s="1006"/>
      <c r="H106" s="1024"/>
      <c r="I106" s="887"/>
      <c r="J106" s="887"/>
      <c r="K106" s="887"/>
      <c r="L106" s="1007"/>
      <c r="M106" s="995"/>
      <c r="N106" s="994"/>
      <c r="O106" s="998"/>
      <c r="P106" s="998"/>
      <c r="Q106" s="998"/>
      <c r="R106" s="999"/>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row>
    <row r="107" spans="1:49" ht="20" customHeight="1">
      <c r="A107" s="994"/>
      <c r="B107" s="992"/>
      <c r="C107" s="992"/>
      <c r="D107" s="995"/>
      <c r="E107" s="994"/>
      <c r="F107" s="1001"/>
      <c r="G107" s="1006"/>
      <c r="H107" s="1024"/>
      <c r="I107" s="887"/>
      <c r="J107" s="887"/>
      <c r="K107" s="887"/>
      <c r="L107" s="1007"/>
      <c r="M107" s="995"/>
      <c r="N107" s="994"/>
      <c r="O107" s="998"/>
      <c r="P107" s="998"/>
      <c r="Q107" s="998"/>
      <c r="R107" s="999"/>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row>
    <row r="108" spans="1:49" ht="20" customHeight="1">
      <c r="A108" s="994"/>
      <c r="B108" s="992"/>
      <c r="C108" s="992"/>
      <c r="D108" s="995"/>
      <c r="E108" s="994"/>
      <c r="F108" s="1001"/>
      <c r="G108" s="1006"/>
      <c r="H108" s="1024"/>
      <c r="I108" s="887"/>
      <c r="J108" s="887"/>
      <c r="K108" s="887"/>
      <c r="L108" s="1007"/>
      <c r="M108" s="995"/>
      <c r="N108" s="994"/>
      <c r="O108" s="998"/>
      <c r="P108" s="998"/>
      <c r="Q108" s="998"/>
      <c r="R108" s="999"/>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row>
    <row r="109" spans="1:49" ht="20" customHeight="1">
      <c r="A109" s="994"/>
      <c r="B109" s="992"/>
      <c r="C109" s="992"/>
      <c r="D109" s="995"/>
      <c r="E109" s="994"/>
      <c r="F109" s="1001"/>
      <c r="G109" s="1006"/>
      <c r="H109" s="1024"/>
      <c r="I109" s="887"/>
      <c r="J109" s="887"/>
      <c r="K109" s="887"/>
      <c r="L109" s="1007"/>
      <c r="M109" s="995"/>
      <c r="N109" s="994"/>
      <c r="O109" s="998"/>
      <c r="P109" s="998"/>
      <c r="Q109" s="998"/>
      <c r="R109" s="999"/>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row>
    <row r="110" spans="1:49" ht="20" customHeight="1">
      <c r="A110" s="994"/>
      <c r="B110" s="992"/>
      <c r="C110" s="992"/>
      <c r="D110" s="995"/>
      <c r="E110" s="994"/>
      <c r="F110" s="1001"/>
      <c r="G110" s="1006"/>
      <c r="H110" s="1024"/>
      <c r="I110" s="887"/>
      <c r="J110" s="887"/>
      <c r="K110" s="887"/>
      <c r="L110" s="1007"/>
      <c r="M110" s="995"/>
      <c r="N110" s="994"/>
      <c r="O110" s="998"/>
      <c r="P110" s="998"/>
      <c r="Q110" s="998"/>
      <c r="R110" s="999"/>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row>
    <row r="111" spans="1:49" ht="20" customHeight="1">
      <c r="A111" s="994"/>
      <c r="B111" s="992"/>
      <c r="C111" s="992"/>
      <c r="D111" s="995"/>
      <c r="E111" s="994"/>
      <c r="F111" s="1001"/>
      <c r="G111" s="1006"/>
      <c r="H111" s="1024"/>
      <c r="I111" s="887"/>
      <c r="J111" s="887"/>
      <c r="K111" s="887"/>
      <c r="L111" s="1007"/>
      <c r="M111" s="995"/>
      <c r="N111" s="994"/>
      <c r="O111" s="998"/>
      <c r="P111" s="998"/>
      <c r="Q111" s="998"/>
      <c r="R111" s="999"/>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row>
    <row r="112" spans="1:49" ht="20" customHeight="1">
      <c r="A112" s="994"/>
      <c r="B112" s="992"/>
      <c r="C112" s="992"/>
      <c r="D112" s="995"/>
      <c r="E112" s="994"/>
      <c r="F112" s="1001"/>
      <c r="G112" s="1006"/>
      <c r="H112" s="1024"/>
      <c r="I112" s="887"/>
      <c r="J112" s="887"/>
      <c r="K112" s="887"/>
      <c r="L112" s="1007"/>
      <c r="M112" s="995"/>
      <c r="N112" s="994"/>
      <c r="O112" s="998"/>
      <c r="P112" s="998"/>
      <c r="Q112" s="998"/>
      <c r="R112" s="999"/>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row>
    <row r="113" spans="1:49" ht="20" customHeight="1">
      <c r="A113" s="994"/>
      <c r="B113" s="992"/>
      <c r="C113" s="992"/>
      <c r="D113" s="995"/>
      <c r="E113" s="994"/>
      <c r="F113" s="1001"/>
      <c r="G113" s="1006"/>
      <c r="H113" s="1024"/>
      <c r="I113" s="887"/>
      <c r="J113" s="887"/>
      <c r="K113" s="887"/>
      <c r="L113" s="1007"/>
      <c r="M113" s="995"/>
      <c r="N113" s="994"/>
      <c r="O113" s="998"/>
      <c r="P113" s="998"/>
      <c r="Q113" s="998"/>
      <c r="R113" s="999"/>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row>
    <row r="114" spans="1:49" ht="20" customHeight="1">
      <c r="A114" s="994"/>
      <c r="B114" s="992"/>
      <c r="C114" s="992"/>
      <c r="D114" s="995"/>
      <c r="E114" s="994"/>
      <c r="F114" s="1001"/>
      <c r="G114" s="1006"/>
      <c r="H114" s="1024"/>
      <c r="I114" s="887"/>
      <c r="J114" s="887"/>
      <c r="K114" s="887"/>
      <c r="L114" s="1007"/>
      <c r="M114" s="995"/>
      <c r="N114" s="994"/>
      <c r="O114" s="998"/>
      <c r="P114" s="998"/>
      <c r="Q114" s="998"/>
      <c r="R114" s="999"/>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row>
    <row r="115" spans="1:49" ht="20" customHeight="1">
      <c r="A115" s="994"/>
      <c r="B115" s="992"/>
      <c r="C115" s="992"/>
      <c r="D115" s="995"/>
      <c r="E115" s="994"/>
      <c r="F115" s="1001"/>
      <c r="G115" s="1006"/>
      <c r="H115" s="1024"/>
      <c r="I115" s="887"/>
      <c r="J115" s="887"/>
      <c r="K115" s="887"/>
      <c r="L115" s="1007"/>
      <c r="M115" s="995"/>
      <c r="N115" s="994"/>
      <c r="O115" s="998"/>
      <c r="P115" s="998"/>
      <c r="Q115" s="998"/>
      <c r="R115" s="999"/>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row>
    <row r="116" spans="1:49" ht="20" customHeight="1">
      <c r="A116" s="994"/>
      <c r="B116" s="992"/>
      <c r="C116" s="992"/>
      <c r="D116" s="995"/>
      <c r="E116" s="994"/>
      <c r="F116" s="1001"/>
      <c r="G116" s="1006"/>
      <c r="H116" s="1024"/>
      <c r="I116" s="887"/>
      <c r="J116" s="887"/>
      <c r="K116" s="887"/>
      <c r="L116" s="1007"/>
      <c r="M116" s="995"/>
      <c r="N116" s="994"/>
      <c r="O116" s="998"/>
      <c r="P116" s="998"/>
      <c r="Q116" s="998"/>
      <c r="R116" s="999"/>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row>
    <row r="117" spans="1:49" ht="20" customHeight="1">
      <c r="A117" s="994"/>
      <c r="B117" s="992"/>
      <c r="C117" s="992"/>
      <c r="D117" s="995"/>
      <c r="E117" s="994"/>
      <c r="F117" s="1001"/>
      <c r="G117" s="1006"/>
      <c r="H117" s="1024"/>
      <c r="I117" s="887"/>
      <c r="J117" s="887"/>
      <c r="K117" s="887"/>
      <c r="L117" s="1007"/>
      <c r="M117" s="995"/>
      <c r="N117" s="994"/>
      <c r="O117" s="998"/>
      <c r="P117" s="998"/>
      <c r="Q117" s="998"/>
      <c r="R117" s="999"/>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row>
    <row r="118" spans="1:49" ht="20" customHeight="1">
      <c r="A118" s="994"/>
      <c r="B118" s="992"/>
      <c r="C118" s="992"/>
      <c r="D118" s="995"/>
      <c r="E118" s="994"/>
      <c r="F118" s="1001"/>
      <c r="G118" s="1006"/>
      <c r="H118" s="1024"/>
      <c r="I118" s="887"/>
      <c r="J118" s="887"/>
      <c r="K118" s="887"/>
      <c r="L118" s="1007"/>
      <c r="M118" s="995"/>
      <c r="N118" s="994"/>
      <c r="O118" s="998"/>
      <c r="P118" s="998"/>
      <c r="Q118" s="998"/>
      <c r="R118" s="999"/>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row>
    <row r="119" spans="1:49" ht="20" customHeight="1">
      <c r="A119" s="994"/>
      <c r="B119" s="992"/>
      <c r="C119" s="992"/>
      <c r="D119" s="995"/>
      <c r="E119" s="994"/>
      <c r="F119" s="1001"/>
      <c r="G119" s="1006"/>
      <c r="H119" s="1024"/>
      <c r="I119" s="887"/>
      <c r="J119" s="887"/>
      <c r="K119" s="887"/>
      <c r="L119" s="1007"/>
      <c r="M119" s="995"/>
      <c r="N119" s="994"/>
      <c r="O119" s="998"/>
      <c r="P119" s="998"/>
      <c r="Q119" s="998"/>
      <c r="R119" s="999"/>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row>
    <row r="120" spans="1:49" ht="20" customHeight="1">
      <c r="A120" s="994"/>
      <c r="B120" s="992"/>
      <c r="C120" s="992"/>
      <c r="D120" s="995"/>
      <c r="E120" s="994"/>
      <c r="F120" s="1001"/>
      <c r="G120" s="1006"/>
      <c r="H120" s="1024"/>
      <c r="I120" s="887"/>
      <c r="J120" s="887"/>
      <c r="K120" s="887"/>
      <c r="L120" s="1007"/>
      <c r="M120" s="995"/>
      <c r="N120" s="994"/>
      <c r="O120" s="998"/>
      <c r="P120" s="998"/>
      <c r="Q120" s="998"/>
      <c r="R120" s="999"/>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row>
    <row r="121" spans="1:49" ht="20" customHeight="1">
      <c r="A121" s="994"/>
      <c r="B121" s="992"/>
      <c r="C121" s="992"/>
      <c r="D121" s="995"/>
      <c r="E121" s="994"/>
      <c r="F121" s="1001"/>
      <c r="G121" s="1006"/>
      <c r="H121" s="1024"/>
      <c r="I121" s="887"/>
      <c r="J121" s="887"/>
      <c r="K121" s="887"/>
      <c r="L121" s="1007"/>
      <c r="M121" s="995"/>
      <c r="N121" s="994"/>
      <c r="O121" s="998"/>
      <c r="P121" s="998"/>
      <c r="Q121" s="998"/>
      <c r="R121" s="999"/>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row>
    <row r="122" spans="1:49" ht="20" customHeight="1">
      <c r="A122" s="994"/>
      <c r="B122" s="992"/>
      <c r="C122" s="992"/>
      <c r="D122" s="995"/>
      <c r="E122" s="994"/>
      <c r="F122" s="1001"/>
      <c r="G122" s="1006"/>
      <c r="H122" s="1024"/>
      <c r="I122" s="887"/>
      <c r="J122" s="887"/>
      <c r="K122" s="887"/>
      <c r="L122" s="1007"/>
      <c r="M122" s="995"/>
      <c r="N122" s="994"/>
      <c r="O122" s="998"/>
      <c r="P122" s="998"/>
      <c r="Q122" s="998"/>
      <c r="R122" s="999"/>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row>
    <row r="123" spans="1:49" ht="20" customHeight="1">
      <c r="A123" s="994"/>
      <c r="B123" s="992"/>
      <c r="C123" s="992"/>
      <c r="D123" s="995"/>
      <c r="E123" s="994"/>
      <c r="F123" s="1001"/>
      <c r="G123" s="1006"/>
      <c r="H123" s="1024"/>
      <c r="I123" s="887"/>
      <c r="J123" s="887"/>
      <c r="K123" s="887"/>
      <c r="L123" s="1007"/>
      <c r="M123" s="995"/>
      <c r="N123" s="994"/>
      <c r="O123" s="998"/>
      <c r="P123" s="998"/>
      <c r="Q123" s="998"/>
      <c r="R123" s="999"/>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row>
    <row r="124" spans="1:49" ht="20" customHeight="1">
      <c r="A124" s="1008"/>
      <c r="B124" s="1009"/>
      <c r="C124" s="1009"/>
      <c r="D124" s="1010"/>
      <c r="E124" s="1008"/>
      <c r="F124" s="1011"/>
      <c r="G124" s="1012"/>
      <c r="H124" s="1025"/>
      <c r="I124" s="1026"/>
      <c r="J124" s="1026"/>
      <c r="K124" s="1027"/>
      <c r="L124" s="1013"/>
      <c r="M124" s="1010"/>
      <c r="N124" s="1008"/>
      <c r="O124" s="1014"/>
      <c r="P124" s="1015"/>
      <c r="Q124" s="1015"/>
      <c r="R124" s="999"/>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row>
    <row r="125" spans="1:49" ht="14.5">
      <c r="A125" s="999"/>
      <c r="B125" s="1016"/>
      <c r="C125" s="1016"/>
      <c r="D125" s="1016"/>
      <c r="E125" s="999"/>
      <c r="F125" s="1016"/>
      <c r="G125" s="999"/>
      <c r="L125" s="1016"/>
      <c r="M125" s="1016"/>
      <c r="N125" s="999"/>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row>
    <row r="126" spans="1:49" ht="14.5">
      <c r="A126" s="999"/>
      <c r="B126" s="1016"/>
      <c r="C126" s="1016"/>
      <c r="D126" s="1016"/>
      <c r="E126" s="999"/>
      <c r="F126" s="1016"/>
      <c r="G126" s="999"/>
      <c r="L126" s="1016"/>
      <c r="M126" s="1016"/>
      <c r="N126" s="999"/>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row>
    <row r="127" spans="1:49" ht="14.5">
      <c r="A127" s="999"/>
      <c r="B127" s="1016"/>
      <c r="C127" s="1016"/>
      <c r="D127" s="1016"/>
      <c r="E127" s="999"/>
      <c r="F127" s="1016"/>
      <c r="G127" s="999"/>
      <c r="L127" s="1016"/>
      <c r="M127" s="1016"/>
      <c r="N127" s="999"/>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row>
    <row r="128" spans="1:49" ht="14.5">
      <c r="A128" s="999"/>
      <c r="B128" s="1016"/>
      <c r="C128" s="1016"/>
      <c r="D128" s="1016"/>
      <c r="E128" s="999"/>
      <c r="F128" s="1016"/>
      <c r="G128" s="999"/>
      <c r="L128" s="1016"/>
      <c r="M128" s="1016"/>
      <c r="N128" s="999"/>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row>
    <row r="129" spans="1:49" ht="14.5">
      <c r="A129" s="999"/>
      <c r="B129" s="1016"/>
      <c r="C129" s="1016"/>
      <c r="D129" s="1016"/>
      <c r="E129" s="999"/>
      <c r="F129" s="1016"/>
      <c r="G129" s="999"/>
      <c r="L129" s="1016"/>
      <c r="M129" s="1016"/>
      <c r="N129" s="999"/>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row>
    <row r="130" spans="1:49" ht="14.5">
      <c r="A130" s="999"/>
      <c r="B130" s="1016"/>
      <c r="C130" s="1016"/>
      <c r="D130" s="1016"/>
      <c r="E130" s="999"/>
      <c r="F130" s="1016"/>
      <c r="G130" s="999"/>
      <c r="L130" s="1016"/>
      <c r="M130" s="1016"/>
      <c r="N130" s="999"/>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row>
    <row r="131" spans="1:49" ht="14.5">
      <c r="A131" s="999"/>
      <c r="B131" s="1016"/>
      <c r="C131" s="1016"/>
      <c r="D131" s="1016"/>
      <c r="E131" s="999"/>
      <c r="F131" s="1016"/>
      <c r="G131" s="999"/>
      <c r="L131" s="1016"/>
      <c r="M131" s="1016"/>
      <c r="N131" s="999"/>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row>
    <row r="132" spans="1:49" ht="14.5">
      <c r="A132" s="999"/>
      <c r="B132" s="1016"/>
      <c r="C132" s="1016"/>
      <c r="D132" s="1016"/>
      <c r="E132" s="999"/>
      <c r="F132" s="1016"/>
      <c r="G132" s="999"/>
      <c r="L132" s="1016"/>
      <c r="M132" s="1016"/>
      <c r="N132" s="999"/>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row>
    <row r="133" spans="1:49" ht="14.5">
      <c r="A133" s="999"/>
      <c r="B133" s="1016"/>
      <c r="C133" s="1016"/>
      <c r="D133" s="1016"/>
      <c r="E133" s="999"/>
      <c r="F133" s="1016"/>
      <c r="G133" s="999"/>
      <c r="L133" s="1016"/>
      <c r="M133" s="1016"/>
      <c r="N133" s="999"/>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row>
    <row r="134" spans="1:49" ht="14.5">
      <c r="A134" s="999"/>
      <c r="B134" s="1016"/>
      <c r="C134" s="1016"/>
      <c r="D134" s="1016"/>
      <c r="E134" s="999"/>
      <c r="F134" s="1016"/>
      <c r="G134" s="999"/>
      <c r="L134" s="1016"/>
      <c r="M134" s="1016"/>
      <c r="N134" s="999"/>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row>
    <row r="135" spans="1:49" ht="14.5">
      <c r="A135" s="999"/>
      <c r="B135" s="1016"/>
      <c r="C135" s="1016"/>
      <c r="D135" s="1016"/>
      <c r="E135" s="999"/>
      <c r="F135" s="1016"/>
      <c r="G135" s="999"/>
      <c r="L135" s="1016"/>
      <c r="M135" s="1016"/>
      <c r="N135" s="999"/>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row>
    <row r="136" spans="1:49" ht="14.5">
      <c r="A136" s="999"/>
      <c r="B136" s="1016"/>
      <c r="C136" s="1016"/>
      <c r="D136" s="1016"/>
      <c r="E136" s="999"/>
      <c r="F136" s="1016"/>
      <c r="G136" s="999"/>
      <c r="L136" s="1016"/>
      <c r="M136" s="1016"/>
      <c r="N136" s="999"/>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row>
    <row r="137" spans="1:49" ht="14.5">
      <c r="A137" s="999"/>
      <c r="B137" s="1016"/>
      <c r="C137" s="1016"/>
      <c r="D137" s="1016"/>
      <c r="E137" s="999"/>
      <c r="F137" s="1016"/>
      <c r="G137" s="999"/>
      <c r="L137" s="1016"/>
      <c r="M137" s="1016"/>
      <c r="N137" s="999"/>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row>
    <row r="138" spans="1:49" ht="14.5">
      <c r="A138" s="999"/>
      <c r="B138" s="1016"/>
      <c r="C138" s="1016"/>
      <c r="D138" s="1016"/>
      <c r="E138" s="999"/>
      <c r="F138" s="1016"/>
      <c r="G138" s="999"/>
      <c r="L138" s="1016"/>
      <c r="M138" s="1016"/>
      <c r="N138" s="999"/>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row>
    <row r="139" spans="1:49" ht="14.5">
      <c r="A139" s="999"/>
      <c r="B139" s="1016"/>
      <c r="C139" s="1016"/>
      <c r="D139" s="1016"/>
      <c r="E139" s="999"/>
      <c r="F139" s="1016"/>
      <c r="G139" s="999"/>
      <c r="L139" s="1016"/>
      <c r="M139" s="1016"/>
      <c r="N139" s="999"/>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row>
    <row r="140" spans="1:49" ht="14.5">
      <c r="A140" s="999"/>
      <c r="B140" s="1016"/>
      <c r="C140" s="1016"/>
      <c r="D140" s="1016"/>
      <c r="E140" s="999"/>
      <c r="F140" s="1016"/>
      <c r="G140" s="999"/>
      <c r="L140" s="1016"/>
      <c r="M140" s="1016"/>
      <c r="N140" s="999"/>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row>
    <row r="141" spans="1:49" ht="14.5">
      <c r="A141" s="999"/>
      <c r="B141" s="1016"/>
      <c r="C141" s="1016"/>
      <c r="D141" s="1016"/>
      <c r="E141" s="999"/>
      <c r="F141" s="1016"/>
      <c r="G141" s="999"/>
      <c r="L141" s="1016"/>
      <c r="M141" s="1016"/>
      <c r="N141" s="999"/>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row>
    <row r="142" spans="1:49" ht="14.5">
      <c r="A142" s="999"/>
      <c r="B142" s="1016"/>
      <c r="C142" s="1016"/>
      <c r="D142" s="1016"/>
      <c r="E142" s="999"/>
      <c r="F142" s="1016"/>
      <c r="G142" s="999"/>
      <c r="L142" s="1016"/>
      <c r="M142" s="1016"/>
      <c r="N142" s="999"/>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row>
    <row r="143" spans="1:49" ht="14.5">
      <c r="A143" s="999"/>
      <c r="B143" s="1016"/>
      <c r="C143" s="1016"/>
      <c r="D143" s="1016"/>
      <c r="E143" s="999"/>
      <c r="F143" s="1016"/>
      <c r="G143" s="999"/>
      <c r="L143" s="1016"/>
      <c r="M143" s="1016"/>
      <c r="N143" s="999"/>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row>
    <row r="144" spans="1:49" ht="14.5">
      <c r="A144" s="999"/>
      <c r="B144" s="1016"/>
      <c r="C144" s="1016"/>
      <c r="D144" s="1016"/>
      <c r="E144" s="999"/>
      <c r="F144" s="1016"/>
      <c r="G144" s="999"/>
      <c r="L144" s="1016"/>
      <c r="M144" s="1016"/>
      <c r="N144" s="999"/>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row>
    <row r="145" spans="1:49" ht="14.5">
      <c r="A145" s="999"/>
      <c r="B145" s="1016"/>
      <c r="C145" s="1016"/>
      <c r="D145" s="1016"/>
      <c r="E145" s="999"/>
      <c r="F145" s="1016"/>
      <c r="G145" s="999"/>
      <c r="L145" s="1016"/>
      <c r="M145" s="1016"/>
      <c r="N145" s="999"/>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row>
    <row r="146" spans="1:49" ht="14.5">
      <c r="A146" s="999"/>
      <c r="B146" s="1016"/>
      <c r="C146" s="1016"/>
      <c r="D146" s="1016"/>
      <c r="E146" s="999"/>
      <c r="F146" s="1016"/>
      <c r="G146" s="999"/>
      <c r="L146" s="1016"/>
      <c r="M146" s="1016"/>
      <c r="N146" s="999"/>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row>
    <row r="147" spans="1:49" ht="14.5">
      <c r="A147" s="999"/>
      <c r="B147" s="1016"/>
      <c r="C147" s="1016"/>
      <c r="D147" s="1016"/>
      <c r="E147" s="999"/>
      <c r="F147" s="1016"/>
      <c r="G147" s="999"/>
      <c r="L147" s="1016"/>
      <c r="M147" s="1016"/>
      <c r="N147" s="999"/>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row>
    <row r="148" spans="1:49" ht="14.5">
      <c r="A148" s="999"/>
      <c r="B148" s="1016"/>
      <c r="C148" s="1016"/>
      <c r="D148" s="1016"/>
      <c r="E148" s="999"/>
      <c r="F148" s="1016"/>
      <c r="G148" s="999"/>
      <c r="L148" s="1016"/>
      <c r="M148" s="1016"/>
      <c r="N148" s="999"/>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row>
    <row r="149" spans="1:49" ht="14.5">
      <c r="A149" s="999"/>
      <c r="B149" s="1016"/>
      <c r="C149" s="1016"/>
      <c r="D149" s="1016"/>
      <c r="E149" s="999"/>
      <c r="F149" s="1016"/>
      <c r="G149" s="999"/>
      <c r="L149" s="1016"/>
      <c r="M149" s="1016"/>
      <c r="N149" s="999"/>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row>
    <row r="150" spans="1:49" ht="14.5">
      <c r="A150" s="999"/>
      <c r="B150" s="1016"/>
      <c r="C150" s="1016"/>
      <c r="D150" s="1016"/>
      <c r="E150" s="999"/>
      <c r="F150" s="1016"/>
      <c r="G150" s="999"/>
      <c r="L150" s="1016"/>
      <c r="M150" s="1016"/>
      <c r="N150" s="999"/>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row>
    <row r="151" spans="1:49" ht="14.5">
      <c r="A151" s="999"/>
      <c r="B151" s="1016"/>
      <c r="C151" s="1016"/>
      <c r="D151" s="1016"/>
      <c r="E151" s="999"/>
      <c r="F151" s="1016"/>
      <c r="G151" s="999"/>
      <c r="L151" s="1016"/>
      <c r="M151" s="1016"/>
      <c r="N151" s="999"/>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row>
    <row r="152" spans="1:49" ht="14.5">
      <c r="A152" s="999"/>
      <c r="B152" s="1016"/>
      <c r="C152" s="1016"/>
      <c r="D152" s="1016"/>
      <c r="E152" s="999"/>
      <c r="F152" s="1016"/>
      <c r="G152" s="999"/>
      <c r="L152" s="1016"/>
      <c r="M152" s="1016"/>
      <c r="N152" s="999"/>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row>
    <row r="153" spans="1:49" ht="14.5">
      <c r="A153" s="999"/>
      <c r="B153" s="1016"/>
      <c r="C153" s="1016"/>
      <c r="D153" s="1016"/>
      <c r="E153" s="999"/>
      <c r="F153" s="1016"/>
      <c r="G153" s="999"/>
      <c r="L153" s="1016"/>
      <c r="M153" s="1016"/>
      <c r="N153" s="999"/>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row>
    <row r="154" spans="1:49" ht="14.5">
      <c r="A154" s="999"/>
      <c r="B154" s="1016"/>
      <c r="C154" s="1016"/>
      <c r="D154" s="1016"/>
      <c r="E154" s="999"/>
      <c r="F154" s="1016"/>
      <c r="G154" s="999"/>
      <c r="L154" s="1016"/>
      <c r="M154" s="1016"/>
      <c r="N154" s="999"/>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row>
    <row r="155" spans="1:49" ht="14.5">
      <c r="A155" s="999"/>
      <c r="B155" s="1016"/>
      <c r="C155" s="1016"/>
      <c r="D155" s="1016"/>
      <c r="E155" s="999"/>
      <c r="F155" s="1016"/>
      <c r="G155" s="999"/>
      <c r="L155" s="1016"/>
      <c r="M155" s="1016"/>
      <c r="N155" s="999"/>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row>
    <row r="156" spans="1:49" ht="14.5">
      <c r="A156" s="999"/>
      <c r="B156" s="1016"/>
      <c r="C156" s="1016"/>
      <c r="D156" s="1016"/>
      <c r="E156" s="999"/>
      <c r="F156" s="1016"/>
      <c r="G156" s="999"/>
      <c r="L156" s="1016"/>
      <c r="M156" s="1016"/>
      <c r="N156" s="999"/>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row>
    <row r="157" spans="1:49" ht="14.5">
      <c r="A157" s="999"/>
      <c r="B157" s="1016"/>
      <c r="C157" s="1016"/>
      <c r="D157" s="1016"/>
      <c r="E157" s="999"/>
      <c r="F157" s="1016"/>
      <c r="G157" s="999"/>
      <c r="L157" s="1016"/>
      <c r="M157" s="1016"/>
      <c r="N157" s="999"/>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row>
    <row r="158" spans="1:49" ht="14.5">
      <c r="A158" s="999"/>
      <c r="B158" s="1016"/>
      <c r="C158" s="1016"/>
      <c r="D158" s="1016"/>
      <c r="E158" s="999"/>
      <c r="F158" s="1016"/>
      <c r="G158" s="999"/>
      <c r="L158" s="1016"/>
      <c r="M158" s="1016"/>
      <c r="N158" s="999"/>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row>
    <row r="159" spans="1:49" ht="14.5">
      <c r="A159" s="999"/>
      <c r="B159" s="1016"/>
      <c r="C159" s="1016"/>
      <c r="D159" s="1016"/>
      <c r="E159" s="999"/>
      <c r="F159" s="1016"/>
      <c r="G159" s="999"/>
      <c r="L159" s="1016"/>
      <c r="M159" s="1016"/>
      <c r="N159" s="999"/>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row>
    <row r="160" spans="1:49" ht="14.5">
      <c r="A160" s="999"/>
      <c r="B160" s="1016"/>
      <c r="C160" s="1016"/>
      <c r="D160" s="1016"/>
      <c r="E160" s="999"/>
      <c r="F160" s="1016"/>
      <c r="G160" s="999"/>
      <c r="L160" s="1016"/>
      <c r="M160" s="1016"/>
      <c r="N160" s="999"/>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row>
    <row r="161" spans="1:49" ht="14.5">
      <c r="A161" s="999"/>
      <c r="B161" s="1016"/>
      <c r="C161" s="1016"/>
      <c r="D161" s="1016"/>
      <c r="E161" s="999"/>
      <c r="F161" s="1016"/>
      <c r="G161" s="999"/>
      <c r="L161" s="1016"/>
      <c r="M161" s="1016"/>
      <c r="N161" s="999"/>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row>
    <row r="162" spans="1:49" ht="14.5">
      <c r="A162" s="999"/>
      <c r="B162" s="1016"/>
      <c r="C162" s="1016"/>
      <c r="D162" s="1016"/>
      <c r="E162" s="999"/>
      <c r="F162" s="1016"/>
      <c r="G162" s="999"/>
      <c r="L162" s="1016"/>
      <c r="M162" s="1016"/>
      <c r="N162" s="999"/>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row>
    <row r="163" spans="1:49" ht="14.5">
      <c r="A163" s="999"/>
      <c r="B163" s="1016"/>
      <c r="C163" s="1016"/>
      <c r="D163" s="1016"/>
      <c r="E163" s="999"/>
      <c r="F163" s="1016"/>
      <c r="G163" s="999"/>
      <c r="L163" s="1016"/>
      <c r="M163" s="1016"/>
      <c r="N163" s="999"/>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row>
    <row r="164" spans="1:49" ht="14.5">
      <c r="A164" s="999"/>
      <c r="B164" s="1016"/>
      <c r="C164" s="1016"/>
      <c r="D164" s="1016"/>
      <c r="E164" s="999"/>
      <c r="F164" s="1016"/>
      <c r="G164" s="999"/>
      <c r="L164" s="1016"/>
      <c r="M164" s="1016"/>
      <c r="N164" s="999"/>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row>
    <row r="165" spans="1:49" ht="14.5">
      <c r="A165" s="999"/>
      <c r="B165" s="1016"/>
      <c r="C165" s="1016"/>
      <c r="D165" s="1016"/>
      <c r="E165" s="999"/>
      <c r="F165" s="1016"/>
      <c r="G165" s="999"/>
      <c r="L165" s="1016"/>
      <c r="M165" s="1016"/>
      <c r="N165" s="999"/>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row>
    <row r="166" spans="1:49" ht="14.5">
      <c r="A166" s="999"/>
      <c r="B166" s="1016"/>
      <c r="C166" s="1016"/>
      <c r="D166" s="1016"/>
      <c r="E166" s="999"/>
      <c r="F166" s="1016"/>
      <c r="G166" s="999"/>
      <c r="L166" s="1016"/>
      <c r="M166" s="1016"/>
      <c r="N166" s="999"/>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row>
    <row r="167" spans="1:49" ht="14.5">
      <c r="A167" s="999"/>
      <c r="B167" s="1016"/>
      <c r="C167" s="1016"/>
      <c r="D167" s="1016"/>
      <c r="E167" s="999"/>
      <c r="F167" s="1016"/>
      <c r="G167" s="999"/>
      <c r="L167" s="1016"/>
      <c r="M167" s="1016"/>
      <c r="N167" s="999"/>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row>
    <row r="168" spans="1:49" ht="14.5">
      <c r="A168" s="999"/>
      <c r="B168" s="1016"/>
      <c r="C168" s="1016"/>
      <c r="D168" s="1016"/>
      <c r="E168" s="999"/>
      <c r="F168" s="1016"/>
      <c r="G168" s="999"/>
      <c r="L168" s="1016"/>
      <c r="M168" s="1016"/>
      <c r="N168" s="999"/>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row>
    <row r="169" spans="1:49" ht="14.5">
      <c r="A169" s="999"/>
      <c r="B169" s="1016"/>
      <c r="C169" s="1016"/>
      <c r="D169" s="1016"/>
      <c r="E169" s="999"/>
      <c r="F169" s="1016"/>
      <c r="G169" s="999"/>
      <c r="L169" s="1016"/>
      <c r="M169" s="1016"/>
      <c r="N169" s="999"/>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row>
    <row r="170" spans="1:49" ht="14.5">
      <c r="A170" s="999"/>
      <c r="B170" s="1016"/>
      <c r="C170" s="1016"/>
      <c r="D170" s="1016"/>
      <c r="E170" s="999"/>
      <c r="F170" s="1016"/>
      <c r="G170" s="999"/>
      <c r="L170" s="1016"/>
      <c r="M170" s="1016"/>
      <c r="N170" s="999"/>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row>
    <row r="171" spans="1:49" ht="14.5">
      <c r="A171" s="999"/>
      <c r="B171" s="1016"/>
      <c r="C171" s="1016"/>
      <c r="D171" s="1016"/>
      <c r="E171" s="999"/>
      <c r="F171" s="1016"/>
      <c r="G171" s="999"/>
      <c r="L171" s="1016"/>
      <c r="M171" s="1016"/>
      <c r="N171" s="999"/>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row>
    <row r="172" spans="1:49" ht="14.5">
      <c r="A172" s="999"/>
      <c r="B172" s="1016"/>
      <c r="C172" s="1016"/>
      <c r="D172" s="1016"/>
      <c r="E172" s="999"/>
      <c r="F172" s="1016"/>
      <c r="G172" s="999"/>
      <c r="L172" s="1016"/>
      <c r="M172" s="1016"/>
      <c r="N172" s="999"/>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row>
    <row r="173" spans="1:49" ht="14.5">
      <c r="A173" s="999"/>
      <c r="B173" s="1016"/>
      <c r="C173" s="1016"/>
      <c r="D173" s="1016"/>
      <c r="E173" s="999"/>
      <c r="F173" s="1016"/>
      <c r="G173" s="999"/>
      <c r="L173" s="1016"/>
      <c r="M173" s="1016"/>
      <c r="N173" s="999"/>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row>
    <row r="174" spans="1:49" ht="14.5">
      <c r="A174" s="999"/>
      <c r="B174" s="1016"/>
      <c r="C174" s="1016"/>
      <c r="D174" s="1016"/>
      <c r="E174" s="999"/>
      <c r="F174" s="1016"/>
      <c r="G174" s="999"/>
      <c r="L174" s="1016"/>
      <c r="M174" s="1016"/>
      <c r="N174" s="999"/>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row>
    <row r="175" spans="1:49" ht="14.5">
      <c r="A175" s="999"/>
      <c r="B175" s="1016"/>
      <c r="C175" s="1016"/>
      <c r="D175" s="1016"/>
      <c r="E175" s="999"/>
      <c r="F175" s="1016"/>
      <c r="G175" s="999"/>
      <c r="L175" s="1016"/>
      <c r="M175" s="1016"/>
      <c r="N175" s="999"/>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row>
    <row r="176" spans="1:49" ht="14.5">
      <c r="A176" s="999"/>
      <c r="B176" s="1016"/>
      <c r="C176" s="1016"/>
      <c r="D176" s="1016"/>
      <c r="E176" s="999"/>
      <c r="F176" s="1016"/>
      <c r="G176" s="999"/>
      <c r="L176" s="1016"/>
      <c r="M176" s="1016"/>
      <c r="N176" s="999"/>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row>
    <row r="177" spans="1:49" ht="14.5">
      <c r="A177" s="999"/>
      <c r="B177" s="1016"/>
      <c r="C177" s="1016"/>
      <c r="D177" s="1016"/>
      <c r="E177" s="999"/>
      <c r="F177" s="1016"/>
      <c r="G177" s="999"/>
      <c r="L177" s="1016"/>
      <c r="M177" s="1016"/>
      <c r="N177" s="999"/>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row>
    <row r="178" spans="1:49" ht="14.5">
      <c r="A178" s="999"/>
      <c r="B178" s="1016"/>
      <c r="C178" s="1016"/>
      <c r="D178" s="1016"/>
      <c r="E178" s="999"/>
      <c r="F178" s="1016"/>
      <c r="G178" s="999"/>
      <c r="L178" s="1016"/>
      <c r="M178" s="1016"/>
      <c r="N178" s="999"/>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row>
    <row r="179" spans="1:49" ht="14.5">
      <c r="A179" s="999"/>
      <c r="B179" s="1016"/>
      <c r="C179" s="1016"/>
      <c r="D179" s="1016"/>
      <c r="E179" s="999"/>
      <c r="F179" s="1016"/>
      <c r="G179" s="999"/>
      <c r="L179" s="1016"/>
      <c r="M179" s="1016"/>
      <c r="N179" s="999"/>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row>
    <row r="180" spans="1:49" ht="14.5">
      <c r="A180" s="999"/>
      <c r="B180" s="1016"/>
      <c r="C180" s="1016"/>
      <c r="D180" s="1016"/>
      <c r="E180" s="999"/>
      <c r="F180" s="1016"/>
      <c r="G180" s="999"/>
      <c r="L180" s="1016"/>
      <c r="M180" s="1016"/>
      <c r="N180" s="999"/>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row>
    <row r="181" spans="1:49" ht="14.5">
      <c r="A181" s="999"/>
      <c r="B181" s="1016"/>
      <c r="C181" s="1016"/>
      <c r="D181" s="1016"/>
      <c r="E181" s="999"/>
      <c r="F181" s="1016"/>
      <c r="G181" s="999"/>
      <c r="L181" s="1016"/>
      <c r="M181" s="1016"/>
      <c r="N181" s="999"/>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row>
    <row r="182" spans="1:49" ht="14.5">
      <c r="A182" s="999"/>
      <c r="B182" s="1016"/>
      <c r="C182" s="1016"/>
      <c r="D182" s="1016"/>
      <c r="E182" s="999"/>
      <c r="F182" s="1016"/>
      <c r="G182" s="999"/>
      <c r="L182" s="1016"/>
      <c r="M182" s="1016"/>
      <c r="N182" s="999"/>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row>
    <row r="183" spans="1:49" ht="14.5">
      <c r="A183" s="999"/>
      <c r="B183" s="1016"/>
      <c r="C183" s="1016"/>
      <c r="D183" s="1016"/>
      <c r="E183" s="999"/>
      <c r="F183" s="1016"/>
      <c r="G183" s="999"/>
      <c r="L183" s="1016"/>
      <c r="M183" s="1016"/>
      <c r="N183" s="999"/>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row>
    <row r="184" spans="1:49" ht="14.5">
      <c r="A184" s="999"/>
      <c r="B184" s="1016"/>
      <c r="C184" s="1016"/>
      <c r="D184" s="1016"/>
      <c r="E184" s="999"/>
      <c r="F184" s="1016"/>
      <c r="G184" s="999"/>
      <c r="L184" s="1016"/>
      <c r="M184" s="1016"/>
      <c r="N184" s="999"/>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row>
    <row r="185" spans="1:49" ht="14.5">
      <c r="A185" s="999"/>
      <c r="B185" s="1016"/>
      <c r="C185" s="1016"/>
      <c r="D185" s="1016"/>
      <c r="E185" s="999"/>
      <c r="F185" s="1016"/>
      <c r="G185" s="999"/>
      <c r="L185" s="1016"/>
      <c r="M185" s="1016"/>
      <c r="N185" s="999"/>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row>
    <row r="186" spans="1:49" ht="14.5">
      <c r="A186" s="999"/>
      <c r="B186" s="1016"/>
      <c r="C186" s="1016"/>
      <c r="D186" s="1016"/>
      <c r="E186" s="999"/>
      <c r="F186" s="1016"/>
      <c r="G186" s="999"/>
      <c r="L186" s="1016"/>
      <c r="M186" s="1016"/>
      <c r="N186" s="999"/>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row>
    <row r="187" spans="1:49" ht="14.5">
      <c r="A187" s="999"/>
      <c r="B187" s="1016"/>
      <c r="C187" s="1016"/>
      <c r="D187" s="1016"/>
      <c r="E187" s="999"/>
      <c r="F187" s="1016"/>
      <c r="G187" s="999"/>
      <c r="L187" s="1016"/>
      <c r="M187" s="1016"/>
      <c r="N187" s="999"/>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row>
    <row r="188" spans="1:49" ht="14.5">
      <c r="A188" s="999"/>
      <c r="B188" s="1016"/>
      <c r="C188" s="1016"/>
      <c r="D188" s="1016"/>
      <c r="E188" s="999"/>
      <c r="F188" s="1016"/>
      <c r="G188" s="999"/>
      <c r="L188" s="1016"/>
      <c r="M188" s="1016"/>
      <c r="N188" s="999"/>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row>
    <row r="189" spans="1:49" ht="14.5">
      <c r="A189" s="999"/>
      <c r="B189" s="1016"/>
      <c r="C189" s="1016"/>
      <c r="D189" s="1016"/>
      <c r="E189" s="999"/>
      <c r="F189" s="1016"/>
      <c r="G189" s="999"/>
      <c r="L189" s="1016"/>
      <c r="M189" s="1016"/>
      <c r="N189" s="999"/>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row>
    <row r="190" spans="1:49" ht="14.5">
      <c r="A190" s="999"/>
      <c r="B190" s="1016"/>
      <c r="C190" s="1016"/>
      <c r="D190" s="1016"/>
      <c r="E190" s="999"/>
      <c r="F190" s="1016"/>
      <c r="G190" s="999"/>
      <c r="L190" s="1016"/>
      <c r="M190" s="1016"/>
      <c r="N190" s="999"/>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row>
    <row r="191" spans="1:49" ht="14.5">
      <c r="A191" s="999"/>
      <c r="B191" s="1016"/>
      <c r="C191" s="1016"/>
      <c r="D191" s="1016"/>
      <c r="E191" s="999"/>
      <c r="F191" s="1016"/>
      <c r="G191" s="999"/>
      <c r="L191" s="1016"/>
      <c r="M191" s="1016"/>
      <c r="N191" s="999"/>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row>
    <row r="192" spans="1:49" ht="14.5">
      <c r="A192" s="999"/>
      <c r="B192" s="1016"/>
      <c r="C192" s="1016"/>
      <c r="D192" s="1016"/>
      <c r="E192" s="999"/>
      <c r="F192" s="1016"/>
      <c r="G192" s="999"/>
      <c r="L192" s="1016"/>
      <c r="M192" s="1016"/>
      <c r="N192" s="999"/>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row>
    <row r="193" spans="1:49" ht="14.5">
      <c r="A193" s="999"/>
      <c r="B193" s="1016"/>
      <c r="C193" s="1016"/>
      <c r="D193" s="1016"/>
      <c r="E193" s="999"/>
      <c r="F193" s="1016"/>
      <c r="G193" s="999"/>
      <c r="L193" s="1016"/>
      <c r="M193" s="1016"/>
      <c r="N193" s="999"/>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row>
    <row r="194" spans="1:49" ht="14.5">
      <c r="A194" s="999"/>
      <c r="B194" s="1016"/>
      <c r="C194" s="1016"/>
      <c r="D194" s="1016"/>
      <c r="E194" s="999"/>
      <c r="F194" s="1016"/>
      <c r="G194" s="999"/>
      <c r="L194" s="1016"/>
      <c r="M194" s="1016"/>
      <c r="N194" s="999"/>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row>
    <row r="195" spans="1:49" ht="14.5">
      <c r="A195" s="999"/>
      <c r="B195" s="1016"/>
      <c r="C195" s="1016"/>
      <c r="D195" s="1016"/>
      <c r="E195" s="999"/>
      <c r="F195" s="1016"/>
      <c r="G195" s="999"/>
      <c r="L195" s="1016"/>
      <c r="M195" s="1016"/>
      <c r="N195" s="999"/>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row>
    <row r="196" spans="1:49" ht="14.5">
      <c r="A196" s="999"/>
      <c r="B196" s="1016"/>
      <c r="C196" s="1016"/>
      <c r="D196" s="1016"/>
      <c r="E196" s="999"/>
      <c r="F196" s="1016"/>
      <c r="G196" s="999"/>
      <c r="L196" s="1016"/>
      <c r="M196" s="1016"/>
      <c r="N196" s="999"/>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row>
    <row r="197" spans="1:49" ht="14.5">
      <c r="A197" s="999"/>
      <c r="B197" s="1016"/>
      <c r="C197" s="1016"/>
      <c r="D197" s="1016"/>
      <c r="E197" s="999"/>
      <c r="F197" s="1016"/>
      <c r="G197" s="999"/>
      <c r="L197" s="1016"/>
      <c r="M197" s="1016"/>
      <c r="N197" s="999"/>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row>
    <row r="198" spans="1:49" ht="14.5">
      <c r="A198" s="999"/>
      <c r="B198" s="1016"/>
      <c r="C198" s="1016"/>
      <c r="D198" s="1016"/>
      <c r="E198" s="999"/>
      <c r="F198" s="1016"/>
      <c r="G198" s="999"/>
      <c r="L198" s="1016"/>
      <c r="M198" s="1016"/>
      <c r="N198" s="999"/>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row>
    <row r="199" spans="1:49" ht="14.5">
      <c r="A199" s="999"/>
      <c r="B199" s="1016"/>
      <c r="C199" s="1016"/>
      <c r="D199" s="1016"/>
      <c r="E199" s="999"/>
      <c r="F199" s="1016"/>
      <c r="G199" s="999"/>
      <c r="L199" s="1016"/>
      <c r="M199" s="1016"/>
      <c r="N199" s="999"/>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row>
    <row r="200" spans="1:49" ht="14.5">
      <c r="A200" s="999"/>
      <c r="B200" s="1016"/>
      <c r="C200" s="1016"/>
      <c r="D200" s="1016"/>
      <c r="E200" s="999"/>
      <c r="F200" s="1016"/>
      <c r="G200" s="999"/>
      <c r="L200" s="1016"/>
      <c r="M200" s="1016"/>
      <c r="N200" s="999"/>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row>
    <row r="201" spans="1:49" ht="14.5">
      <c r="A201" s="999"/>
      <c r="B201" s="1016"/>
      <c r="C201" s="1016"/>
      <c r="D201" s="1016"/>
      <c r="E201" s="999"/>
      <c r="F201" s="1016"/>
      <c r="G201" s="999"/>
      <c r="L201" s="1016"/>
      <c r="M201" s="1016"/>
      <c r="N201" s="999"/>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row>
    <row r="202" spans="1:49" ht="14.5">
      <c r="A202" s="999"/>
      <c r="B202" s="1016"/>
      <c r="C202" s="1016"/>
      <c r="D202" s="1016"/>
      <c r="E202" s="999"/>
      <c r="F202" s="1016"/>
      <c r="G202" s="999"/>
      <c r="L202" s="1016"/>
      <c r="M202" s="1016"/>
      <c r="N202" s="999"/>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row>
    <row r="203" spans="1:49" ht="14.5">
      <c r="A203" s="999"/>
      <c r="B203" s="1016"/>
      <c r="C203" s="1016"/>
      <c r="D203" s="1016"/>
      <c r="E203" s="999"/>
      <c r="F203" s="1016"/>
      <c r="G203" s="999"/>
      <c r="L203" s="1016"/>
      <c r="M203" s="1016"/>
      <c r="N203" s="999"/>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row>
    <row r="204" spans="1:49" ht="14.5">
      <c r="A204" s="999"/>
      <c r="B204" s="1016"/>
      <c r="C204" s="1016"/>
      <c r="D204" s="1016"/>
      <c r="E204" s="999"/>
      <c r="F204" s="1016"/>
      <c r="G204" s="999"/>
      <c r="L204" s="1016"/>
      <c r="M204" s="1016"/>
      <c r="N204" s="999"/>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row>
    <row r="205" spans="1:49" ht="14.5">
      <c r="A205" s="999"/>
      <c r="B205" s="1016"/>
      <c r="C205" s="1016"/>
      <c r="D205" s="1016"/>
      <c r="E205" s="999"/>
      <c r="F205" s="1016"/>
      <c r="G205" s="999"/>
      <c r="L205" s="1016"/>
      <c r="M205" s="1016"/>
      <c r="N205" s="999"/>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row>
    <row r="206" spans="1:49" ht="14.5">
      <c r="A206" s="999"/>
      <c r="B206" s="1016"/>
      <c r="C206" s="1016"/>
      <c r="D206" s="1016"/>
      <c r="E206" s="999"/>
      <c r="F206" s="1016"/>
      <c r="G206" s="999"/>
      <c r="L206" s="1016"/>
      <c r="M206" s="1016"/>
      <c r="N206" s="999"/>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row>
    <row r="207" spans="1:49" ht="14.5">
      <c r="A207" s="999"/>
      <c r="B207" s="1016"/>
      <c r="C207" s="1016"/>
      <c r="D207" s="1016"/>
      <c r="E207" s="999"/>
      <c r="F207" s="1016"/>
      <c r="G207" s="999"/>
      <c r="L207" s="1016"/>
      <c r="M207" s="1016"/>
      <c r="N207" s="999"/>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row>
    <row r="208" spans="1:49" ht="14.5">
      <c r="A208" s="999"/>
      <c r="B208" s="1016"/>
      <c r="C208" s="1016"/>
      <c r="D208" s="1016"/>
      <c r="E208" s="999"/>
      <c r="F208" s="1016"/>
      <c r="G208" s="999"/>
      <c r="L208" s="1016"/>
      <c r="M208" s="1016"/>
      <c r="N208" s="999"/>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row>
    <row r="209" spans="1:49" ht="14.5">
      <c r="A209" s="999"/>
      <c r="B209" s="1016"/>
      <c r="C209" s="1016"/>
      <c r="D209" s="1016"/>
      <c r="E209" s="999"/>
      <c r="F209" s="1016"/>
      <c r="G209" s="999"/>
      <c r="L209" s="1016"/>
      <c r="M209" s="1016"/>
      <c r="N209" s="999"/>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row>
    <row r="210" spans="1:49" ht="14.5">
      <c r="A210" s="999"/>
      <c r="B210" s="1016"/>
      <c r="C210" s="1016"/>
      <c r="D210" s="1016"/>
      <c r="E210" s="999"/>
      <c r="F210" s="1016"/>
      <c r="G210" s="999"/>
      <c r="L210" s="1016"/>
      <c r="M210" s="1016"/>
      <c r="N210" s="999"/>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row>
    <row r="211" spans="1:49" ht="14.5">
      <c r="A211" s="999"/>
      <c r="B211" s="1016"/>
      <c r="C211" s="1016"/>
      <c r="D211" s="1016"/>
      <c r="E211" s="999"/>
      <c r="F211" s="1016"/>
      <c r="G211" s="999"/>
      <c r="L211" s="1016"/>
      <c r="M211" s="1016"/>
      <c r="N211" s="999"/>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row>
    <row r="212" spans="1:49" ht="14.5">
      <c r="A212" s="999"/>
      <c r="B212" s="1016"/>
      <c r="C212" s="1016"/>
      <c r="D212" s="1016"/>
      <c r="E212" s="999"/>
      <c r="F212" s="1016"/>
      <c r="G212" s="999"/>
      <c r="L212" s="1016"/>
      <c r="M212" s="1016"/>
      <c r="N212" s="999"/>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row>
    <row r="213" spans="1:49" ht="14.5">
      <c r="A213" s="999"/>
      <c r="B213" s="1016"/>
      <c r="C213" s="1016"/>
      <c r="D213" s="1016"/>
      <c r="E213" s="999"/>
      <c r="F213" s="1016"/>
      <c r="G213" s="999"/>
      <c r="L213" s="1016"/>
      <c r="M213" s="1016"/>
      <c r="N213" s="999"/>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row>
    <row r="214" spans="1:49" ht="14.5">
      <c r="A214" s="999"/>
      <c r="B214" s="1016"/>
      <c r="C214" s="1016"/>
      <c r="D214" s="1016"/>
      <c r="E214" s="999"/>
      <c r="F214" s="1016"/>
      <c r="G214" s="999"/>
      <c r="L214" s="1016"/>
      <c r="M214" s="1016"/>
      <c r="N214" s="999"/>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row>
    <row r="215" spans="1:49" ht="14.5">
      <c r="A215" s="999"/>
      <c r="B215" s="1016"/>
      <c r="C215" s="1016"/>
      <c r="D215" s="1016"/>
      <c r="E215" s="999"/>
      <c r="F215" s="1016"/>
      <c r="G215" s="999"/>
      <c r="L215" s="1016"/>
      <c r="M215" s="1016"/>
      <c r="N215" s="999"/>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row>
    <row r="216" spans="1:49" ht="14.5">
      <c r="A216" s="999"/>
      <c r="B216" s="1016"/>
      <c r="C216" s="1016"/>
      <c r="D216" s="1016"/>
      <c r="E216" s="999"/>
      <c r="F216" s="1016"/>
      <c r="G216" s="999"/>
      <c r="L216" s="1016"/>
      <c r="M216" s="1016"/>
      <c r="N216" s="999"/>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row>
    <row r="217" spans="1:49" ht="14.5">
      <c r="A217" s="999"/>
      <c r="B217" s="1016"/>
      <c r="C217" s="1016"/>
      <c r="D217" s="1016"/>
      <c r="E217" s="999"/>
      <c r="F217" s="1016"/>
      <c r="G217" s="999"/>
      <c r="L217" s="1016"/>
      <c r="M217" s="1016"/>
      <c r="N217" s="999"/>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row>
    <row r="218" spans="1:49" ht="14.5">
      <c r="A218" s="999"/>
      <c r="B218" s="1016"/>
      <c r="C218" s="1016"/>
      <c r="D218" s="1016"/>
      <c r="E218" s="999"/>
      <c r="F218" s="1016"/>
      <c r="G218" s="999"/>
      <c r="L218" s="1016"/>
      <c r="M218" s="1016"/>
      <c r="N218" s="999"/>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row>
    <row r="219" spans="1:49" ht="14.5">
      <c r="A219" s="999"/>
      <c r="B219" s="1016"/>
      <c r="C219" s="1016"/>
      <c r="D219" s="1016"/>
      <c r="E219" s="999"/>
      <c r="F219" s="1016"/>
      <c r="G219" s="999"/>
      <c r="L219" s="1016"/>
      <c r="M219" s="1016"/>
      <c r="N219" s="999"/>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row>
    <row r="220" spans="1:49" ht="14.5">
      <c r="A220" s="999"/>
      <c r="B220" s="1016"/>
      <c r="C220" s="1016"/>
      <c r="D220" s="1016"/>
      <c r="E220" s="999"/>
      <c r="F220" s="1016"/>
      <c r="G220" s="999"/>
      <c r="L220" s="1016"/>
      <c r="M220" s="1016"/>
      <c r="N220" s="999"/>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row>
    <row r="221" spans="1:49" ht="14.5">
      <c r="A221" s="999"/>
      <c r="B221" s="1016"/>
      <c r="C221" s="1016"/>
      <c r="D221" s="1016"/>
      <c r="E221" s="999"/>
      <c r="F221" s="1016"/>
      <c r="G221" s="999"/>
      <c r="L221" s="1016"/>
      <c r="M221" s="1016"/>
      <c r="N221" s="999"/>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row>
    <row r="222" spans="1:49" ht="14.5">
      <c r="A222" s="999"/>
      <c r="B222" s="1016"/>
      <c r="C222" s="1016"/>
      <c r="D222" s="1016"/>
      <c r="E222" s="999"/>
      <c r="F222" s="1016"/>
      <c r="G222" s="999"/>
      <c r="L222" s="1016"/>
      <c r="M222" s="1016"/>
      <c r="N222" s="999"/>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row>
    <row r="223" spans="1:49" ht="14.5">
      <c r="A223" s="999"/>
      <c r="B223" s="1016"/>
      <c r="C223" s="1016"/>
      <c r="D223" s="1016"/>
      <c r="E223" s="999"/>
      <c r="F223" s="1016"/>
      <c r="G223" s="999"/>
      <c r="L223" s="1016"/>
      <c r="M223" s="1016"/>
      <c r="N223" s="999"/>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row>
    <row r="224" spans="1:49" ht="14.5">
      <c r="A224" s="999"/>
      <c r="B224" s="1016"/>
      <c r="C224" s="1016"/>
      <c r="D224" s="1016"/>
      <c r="E224" s="999"/>
      <c r="F224" s="1016"/>
      <c r="G224" s="999"/>
      <c r="L224" s="1016"/>
      <c r="M224" s="1016"/>
      <c r="N224" s="999"/>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row>
    <row r="225" spans="1:49" ht="14.5">
      <c r="A225" s="999"/>
      <c r="B225" s="1016"/>
      <c r="C225" s="1016"/>
      <c r="D225" s="1016"/>
      <c r="E225" s="999"/>
      <c r="F225" s="1016"/>
      <c r="G225" s="999"/>
      <c r="L225" s="1016"/>
      <c r="M225" s="1016"/>
      <c r="N225" s="999"/>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row>
    <row r="226" spans="1:49" ht="14.5">
      <c r="A226" s="999"/>
      <c r="B226" s="1016"/>
      <c r="C226" s="1016"/>
      <c r="D226" s="1016"/>
      <c r="E226" s="999"/>
      <c r="F226" s="1016"/>
      <c r="G226" s="999"/>
      <c r="L226" s="1016"/>
      <c r="M226" s="1016"/>
      <c r="N226" s="999"/>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row>
    <row r="227" spans="1:49" ht="14.5">
      <c r="A227" s="999"/>
      <c r="B227" s="1016"/>
      <c r="C227" s="1016"/>
      <c r="D227" s="1016"/>
      <c r="E227" s="999"/>
      <c r="F227" s="1016"/>
      <c r="G227" s="999"/>
      <c r="L227" s="1016"/>
      <c r="M227" s="1016"/>
      <c r="N227" s="999"/>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row>
    <row r="228" spans="1:49" ht="14.5">
      <c r="A228" s="999"/>
      <c r="B228" s="1016"/>
      <c r="C228" s="1016"/>
      <c r="D228" s="1016"/>
      <c r="E228" s="999"/>
      <c r="F228" s="1016"/>
      <c r="G228" s="999"/>
      <c r="L228" s="1016"/>
      <c r="M228" s="1016"/>
      <c r="N228" s="999"/>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row>
    <row r="229" spans="1:49" ht="14.5">
      <c r="A229" s="999"/>
      <c r="B229" s="1016"/>
      <c r="C229" s="1016"/>
      <c r="D229" s="1016"/>
      <c r="E229" s="999"/>
      <c r="F229" s="1016"/>
      <c r="G229" s="999"/>
      <c r="L229" s="1016"/>
      <c r="M229" s="1016"/>
      <c r="N229" s="999"/>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row>
    <row r="230" spans="1:49" ht="14.5">
      <c r="A230" s="999"/>
      <c r="B230" s="1016"/>
      <c r="C230" s="1016"/>
      <c r="D230" s="1016"/>
      <c r="E230" s="999"/>
      <c r="F230" s="1016"/>
      <c r="G230" s="999"/>
      <c r="L230" s="1016"/>
      <c r="M230" s="1016"/>
      <c r="N230" s="999"/>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row>
    <row r="231" spans="1:49" ht="14.5">
      <c r="A231" s="999"/>
      <c r="B231" s="1016"/>
      <c r="C231" s="1016"/>
      <c r="D231" s="1016"/>
      <c r="E231" s="999"/>
      <c r="F231" s="1016"/>
      <c r="G231" s="999"/>
      <c r="L231" s="1016"/>
      <c r="M231" s="1016"/>
      <c r="N231" s="999"/>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row>
    <row r="232" spans="1:49" ht="14.5">
      <c r="A232" s="999"/>
      <c r="B232" s="1016"/>
      <c r="C232" s="1016"/>
      <c r="D232" s="1016"/>
      <c r="E232" s="999"/>
      <c r="F232" s="1016"/>
      <c r="G232" s="999"/>
      <c r="L232" s="1016"/>
      <c r="M232" s="1016"/>
      <c r="N232" s="999"/>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row>
    <row r="233" spans="1:49" ht="14.5">
      <c r="A233" s="999"/>
      <c r="B233" s="1016"/>
      <c r="C233" s="1016"/>
      <c r="D233" s="1016"/>
      <c r="E233" s="999"/>
      <c r="F233" s="1016"/>
      <c r="G233" s="999"/>
      <c r="L233" s="1016"/>
      <c r="M233" s="1016"/>
      <c r="N233" s="999"/>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row>
    <row r="234" spans="1:49" ht="14.5">
      <c r="A234" s="999"/>
      <c r="B234" s="1016"/>
      <c r="C234" s="1016"/>
      <c r="D234" s="1016"/>
      <c r="E234" s="999"/>
      <c r="F234" s="1016"/>
      <c r="G234" s="999"/>
      <c r="L234" s="1016"/>
      <c r="M234" s="1016"/>
      <c r="N234" s="999"/>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row>
    <row r="235" spans="1:49" ht="14.5">
      <c r="A235" s="999"/>
      <c r="B235" s="1016"/>
      <c r="C235" s="1016"/>
      <c r="D235" s="1016"/>
      <c r="E235" s="999"/>
      <c r="F235" s="1016"/>
      <c r="G235" s="999"/>
      <c r="L235" s="1016"/>
      <c r="M235" s="1016"/>
      <c r="N235" s="999"/>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row>
    <row r="236" spans="1:49" ht="14.5">
      <c r="A236" s="999"/>
      <c r="B236" s="1016"/>
      <c r="C236" s="1016"/>
      <c r="D236" s="1016"/>
      <c r="E236" s="999"/>
      <c r="F236" s="1016"/>
      <c r="G236" s="999"/>
      <c r="L236" s="1016"/>
      <c r="M236" s="1016"/>
      <c r="N236" s="999"/>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row>
    <row r="237" spans="1:49" ht="14.5">
      <c r="A237" s="999"/>
      <c r="B237" s="1016"/>
      <c r="C237" s="1016"/>
      <c r="D237" s="1016"/>
      <c r="E237" s="999"/>
      <c r="F237" s="1016"/>
      <c r="G237" s="999"/>
      <c r="L237" s="1016"/>
      <c r="M237" s="1016"/>
      <c r="N237" s="999"/>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row>
    <row r="238" spans="1:49" ht="14.5">
      <c r="A238" s="999"/>
      <c r="B238" s="1016"/>
      <c r="C238" s="1016"/>
      <c r="D238" s="1016"/>
      <c r="E238" s="999"/>
      <c r="F238" s="1016"/>
      <c r="G238" s="999"/>
      <c r="L238" s="1016"/>
      <c r="M238" s="1016"/>
      <c r="N238" s="999"/>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row>
    <row r="239" spans="1:49" ht="14.5">
      <c r="A239" s="999"/>
      <c r="B239" s="1016"/>
      <c r="C239" s="1016"/>
      <c r="D239" s="1016"/>
      <c r="E239" s="999"/>
      <c r="F239" s="1016"/>
      <c r="G239" s="999"/>
      <c r="L239" s="1016"/>
      <c r="M239" s="1016"/>
      <c r="N239" s="999"/>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row>
    <row r="240" spans="1:49" ht="14.5">
      <c r="A240" s="999"/>
      <c r="B240" s="1016"/>
      <c r="C240" s="1016"/>
      <c r="D240" s="1016"/>
      <c r="E240" s="999"/>
      <c r="F240" s="1016"/>
      <c r="G240" s="999"/>
      <c r="L240" s="1016"/>
      <c r="M240" s="1016"/>
      <c r="N240" s="999"/>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row>
    <row r="241" spans="1:49" ht="14.5">
      <c r="A241" s="999"/>
      <c r="B241" s="1016"/>
      <c r="C241" s="1016"/>
      <c r="D241" s="1016"/>
      <c r="E241" s="999"/>
      <c r="F241" s="1016"/>
      <c r="G241" s="999"/>
      <c r="L241" s="1016"/>
      <c r="M241" s="1016"/>
      <c r="N241" s="999"/>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row>
    <row r="242" spans="1:49" ht="14.5">
      <c r="A242" s="999"/>
      <c r="B242" s="1016"/>
      <c r="C242" s="1016"/>
      <c r="D242" s="1016"/>
      <c r="E242" s="999"/>
      <c r="F242" s="1016"/>
      <c r="G242" s="999"/>
      <c r="L242" s="1016"/>
      <c r="M242" s="1016"/>
      <c r="N242" s="999"/>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row>
    <row r="243" spans="1:49" ht="14.5">
      <c r="A243" s="999"/>
      <c r="B243" s="1016"/>
      <c r="C243" s="1016"/>
      <c r="D243" s="1016"/>
      <c r="E243" s="999"/>
      <c r="F243" s="1016"/>
      <c r="G243" s="999"/>
      <c r="L243" s="1016"/>
      <c r="M243" s="1016"/>
      <c r="N243" s="999"/>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row>
    <row r="244" spans="1:49" ht="14.5">
      <c r="A244" s="999"/>
      <c r="B244" s="1016"/>
      <c r="C244" s="1016"/>
      <c r="D244" s="1016"/>
      <c r="E244" s="999"/>
      <c r="F244" s="1016"/>
      <c r="G244" s="999"/>
      <c r="L244" s="1016"/>
      <c r="M244" s="1016"/>
      <c r="N244" s="999"/>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row>
    <row r="245" spans="1:49" ht="14.5">
      <c r="A245" s="999"/>
      <c r="B245" s="1016"/>
      <c r="C245" s="1016"/>
      <c r="D245" s="1016"/>
      <c r="E245" s="999"/>
      <c r="F245" s="1016"/>
      <c r="G245" s="999"/>
      <c r="L245" s="1016"/>
      <c r="M245" s="1016"/>
      <c r="N245" s="999"/>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row>
    <row r="246" spans="1:49" ht="14.5">
      <c r="A246" s="999"/>
      <c r="B246" s="1016"/>
      <c r="C246" s="1016"/>
      <c r="D246" s="1016"/>
      <c r="E246" s="999"/>
      <c r="F246" s="1016"/>
      <c r="G246" s="999"/>
      <c r="L246" s="1016"/>
      <c r="M246" s="1016"/>
      <c r="N246" s="999"/>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row>
    <row r="247" spans="1:49" ht="14.5">
      <c r="A247" s="999"/>
      <c r="B247" s="1016"/>
      <c r="C247" s="1016"/>
      <c r="D247" s="1016"/>
      <c r="E247" s="999"/>
      <c r="F247" s="1016"/>
      <c r="G247" s="999"/>
      <c r="L247" s="1016"/>
      <c r="M247" s="1016"/>
      <c r="N247" s="999"/>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row>
    <row r="248" spans="1:49" ht="14.5">
      <c r="A248" s="999"/>
      <c r="B248" s="1016"/>
      <c r="C248" s="1016"/>
      <c r="D248" s="1016"/>
      <c r="E248" s="999"/>
      <c r="F248" s="1016"/>
      <c r="G248" s="999"/>
      <c r="L248" s="1016"/>
      <c r="M248" s="1016"/>
      <c r="N248" s="999"/>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row>
    <row r="249" spans="1:49" ht="14.5">
      <c r="A249" s="999"/>
      <c r="B249" s="1016"/>
      <c r="C249" s="1016"/>
      <c r="D249" s="1016"/>
      <c r="E249" s="999"/>
      <c r="F249" s="1016"/>
      <c r="G249" s="999"/>
      <c r="L249" s="1016"/>
      <c r="M249" s="1016"/>
      <c r="N249" s="999"/>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row>
    <row r="250" spans="1:49" ht="14.5">
      <c r="A250" s="999"/>
      <c r="B250" s="1016"/>
      <c r="C250" s="1016"/>
      <c r="D250" s="1016"/>
      <c r="E250" s="999"/>
      <c r="F250" s="1016"/>
      <c r="G250" s="999"/>
      <c r="L250" s="1016"/>
      <c r="M250" s="1016"/>
      <c r="N250" s="999"/>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row>
    <row r="251" spans="1:49" ht="14.5">
      <c r="A251" s="999"/>
      <c r="B251" s="1016"/>
      <c r="C251" s="1016"/>
      <c r="D251" s="1016"/>
      <c r="E251" s="999"/>
      <c r="F251" s="1016"/>
      <c r="G251" s="999"/>
      <c r="L251" s="1016"/>
      <c r="M251" s="1016"/>
      <c r="N251" s="999"/>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row>
    <row r="252" spans="1:49" ht="14.5">
      <c r="A252" s="999"/>
      <c r="B252" s="1016"/>
      <c r="C252" s="1016"/>
      <c r="D252" s="1016"/>
      <c r="E252" s="999"/>
      <c r="F252" s="1016"/>
      <c r="G252" s="999"/>
      <c r="L252" s="1016"/>
      <c r="M252" s="1016"/>
      <c r="N252" s="999"/>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row>
    <row r="253" spans="1:49" ht="14.5">
      <c r="A253" s="999"/>
      <c r="B253" s="1016"/>
      <c r="C253" s="1016"/>
      <c r="D253" s="1016"/>
      <c r="E253" s="999"/>
      <c r="F253" s="1016"/>
      <c r="G253" s="999"/>
      <c r="L253" s="1016"/>
      <c r="M253" s="1016"/>
      <c r="N253" s="999"/>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row>
    <row r="254" spans="1:49" ht="14.5">
      <c r="A254" s="999"/>
      <c r="B254" s="1016"/>
      <c r="C254" s="1016"/>
      <c r="D254" s="1016"/>
      <c r="E254" s="999"/>
      <c r="F254" s="1016"/>
      <c r="G254" s="999"/>
      <c r="L254" s="1016"/>
      <c r="M254" s="1016"/>
      <c r="N254" s="999"/>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row>
    <row r="255" spans="1:49" ht="14.5">
      <c r="A255" s="999"/>
      <c r="B255" s="1016"/>
      <c r="C255" s="1016"/>
      <c r="D255" s="1016"/>
      <c r="E255" s="999"/>
      <c r="F255" s="1016"/>
      <c r="G255" s="999"/>
      <c r="L255" s="1016"/>
      <c r="M255" s="1016"/>
      <c r="N255" s="999"/>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row>
    <row r="256" spans="1:49" ht="14.5">
      <c r="A256" s="999"/>
      <c r="B256" s="1016"/>
      <c r="C256" s="1016"/>
      <c r="D256" s="1016"/>
      <c r="E256" s="999"/>
      <c r="F256" s="1016"/>
      <c r="G256" s="999"/>
      <c r="L256" s="1016"/>
      <c r="M256" s="1016"/>
      <c r="N256" s="999"/>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row>
    <row r="257" spans="1:49" ht="14.5">
      <c r="A257" s="999"/>
      <c r="B257" s="1016"/>
      <c r="C257" s="1016"/>
      <c r="D257" s="1016"/>
      <c r="E257" s="999"/>
      <c r="F257" s="1016"/>
      <c r="G257" s="999"/>
      <c r="L257" s="1016"/>
      <c r="M257" s="1016"/>
      <c r="N257" s="999"/>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row>
    <row r="258" spans="1:49" ht="14.5">
      <c r="A258" s="999"/>
      <c r="B258" s="1016"/>
      <c r="C258" s="1016"/>
      <c r="D258" s="1016"/>
      <c r="E258" s="999"/>
      <c r="F258" s="1016"/>
      <c r="G258" s="999"/>
      <c r="L258" s="1016"/>
      <c r="M258" s="1016"/>
      <c r="N258" s="999"/>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row>
    <row r="259" spans="1:49" ht="14.5">
      <c r="A259" s="999"/>
      <c r="B259" s="1016"/>
      <c r="C259" s="1016"/>
      <c r="D259" s="1016"/>
      <c r="E259" s="999"/>
      <c r="F259" s="1016"/>
      <c r="G259" s="999"/>
      <c r="L259" s="1016"/>
      <c r="M259" s="1016"/>
      <c r="N259" s="999"/>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row>
    <row r="260" spans="1:49" ht="14.5">
      <c r="A260" s="999"/>
      <c r="B260" s="1016"/>
      <c r="C260" s="1016"/>
      <c r="D260" s="1016"/>
      <c r="E260" s="999"/>
      <c r="F260" s="1016"/>
      <c r="G260" s="999"/>
      <c r="L260" s="1016"/>
      <c r="M260" s="1016"/>
      <c r="N260" s="999"/>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row>
    <row r="261" spans="1:49" ht="14.5">
      <c r="A261" s="999"/>
      <c r="B261" s="1016"/>
      <c r="C261" s="1016"/>
      <c r="D261" s="1016"/>
      <c r="E261" s="999"/>
      <c r="F261" s="1016"/>
      <c r="G261" s="999"/>
      <c r="L261" s="1016"/>
      <c r="M261" s="1016"/>
      <c r="N261" s="999"/>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row>
    <row r="262" spans="1:49" ht="14.5">
      <c r="A262" s="999"/>
      <c r="B262" s="1016"/>
      <c r="C262" s="1016"/>
      <c r="D262" s="1016"/>
      <c r="E262" s="999"/>
      <c r="F262" s="1016"/>
      <c r="G262" s="999"/>
      <c r="L262" s="1016"/>
      <c r="M262" s="1016"/>
      <c r="N262" s="999"/>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row>
    <row r="263" spans="1:49" ht="14.5">
      <c r="A263" s="999"/>
      <c r="B263" s="1016"/>
      <c r="C263" s="1016"/>
      <c r="D263" s="1016"/>
      <c r="E263" s="999"/>
      <c r="F263" s="1016"/>
      <c r="G263" s="999"/>
      <c r="L263" s="1016"/>
      <c r="M263" s="1016"/>
      <c r="N263" s="999"/>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row>
    <row r="264" spans="1:49" ht="14.5">
      <c r="A264" s="999"/>
      <c r="B264" s="1016"/>
      <c r="C264" s="1016"/>
      <c r="D264" s="1016"/>
      <c r="E264" s="999"/>
      <c r="F264" s="1016"/>
      <c r="G264" s="999"/>
      <c r="L264" s="1016"/>
      <c r="M264" s="1016"/>
      <c r="N264" s="999"/>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row>
    <row r="265" spans="1:49" ht="14.5">
      <c r="A265" s="999"/>
      <c r="B265" s="1016"/>
      <c r="C265" s="1016"/>
      <c r="D265" s="1016"/>
      <c r="E265" s="999"/>
      <c r="F265" s="1016"/>
      <c r="G265" s="999"/>
      <c r="L265" s="1016"/>
      <c r="M265" s="1016"/>
      <c r="N265" s="999"/>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row>
    <row r="266" spans="1:49" ht="14.5">
      <c r="A266" s="999"/>
      <c r="B266" s="1016"/>
      <c r="C266" s="1016"/>
      <c r="D266" s="1016"/>
      <c r="E266" s="999"/>
      <c r="F266" s="1016"/>
      <c r="G266" s="999"/>
      <c r="L266" s="1016"/>
      <c r="M266" s="1016"/>
      <c r="N266" s="999"/>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row>
    <row r="267" spans="1:49" ht="14.5">
      <c r="A267" s="999"/>
      <c r="B267" s="1016"/>
      <c r="C267" s="1016"/>
      <c r="D267" s="1016"/>
      <c r="E267" s="999"/>
      <c r="F267" s="1016"/>
      <c r="G267" s="999"/>
      <c r="L267" s="1016"/>
      <c r="M267" s="1016"/>
      <c r="N267" s="999"/>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row>
    <row r="268" spans="1:49" ht="14.5">
      <c r="A268" s="999"/>
      <c r="B268" s="1016"/>
      <c r="C268" s="1016"/>
      <c r="D268" s="1016"/>
      <c r="E268" s="999"/>
      <c r="F268" s="1016"/>
      <c r="G268" s="999"/>
      <c r="L268" s="1016"/>
      <c r="M268" s="1016"/>
      <c r="N268" s="999"/>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row>
    <row r="269" spans="1:49" ht="14.5">
      <c r="A269" s="999"/>
      <c r="B269" s="1016"/>
      <c r="C269" s="1016"/>
      <c r="D269" s="1016"/>
      <c r="E269" s="999"/>
      <c r="F269" s="1016"/>
      <c r="G269" s="999"/>
      <c r="L269" s="1016"/>
      <c r="M269" s="1016"/>
      <c r="N269" s="999"/>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row>
    <row r="270" spans="1:49" ht="14.5">
      <c r="A270" s="999"/>
      <c r="B270" s="1016"/>
      <c r="C270" s="1016"/>
      <c r="D270" s="1016"/>
      <c r="E270" s="999"/>
      <c r="F270" s="1016"/>
      <c r="G270" s="999"/>
      <c r="L270" s="1016"/>
      <c r="M270" s="1016"/>
      <c r="N270" s="999"/>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row>
    <row r="271" spans="1:49" ht="14.5">
      <c r="A271" s="999"/>
      <c r="B271" s="1016"/>
      <c r="C271" s="1016"/>
      <c r="D271" s="1016"/>
      <c r="E271" s="999"/>
      <c r="F271" s="1016"/>
      <c r="G271" s="999"/>
      <c r="L271" s="1016"/>
      <c r="M271" s="1016"/>
      <c r="N271" s="999"/>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row>
    <row r="272" spans="1:49" ht="14.5">
      <c r="A272" s="999"/>
      <c r="B272" s="1016"/>
      <c r="C272" s="1016"/>
      <c r="D272" s="1016"/>
      <c r="E272" s="999"/>
      <c r="F272" s="1016"/>
      <c r="G272" s="999"/>
      <c r="L272" s="1016"/>
      <c r="M272" s="1016"/>
      <c r="N272" s="999"/>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row>
    <row r="273" spans="1:49" ht="14.5">
      <c r="A273" s="999"/>
      <c r="B273" s="1016"/>
      <c r="C273" s="1016"/>
      <c r="D273" s="1016"/>
      <c r="E273" s="999"/>
      <c r="F273" s="1016"/>
      <c r="G273" s="999"/>
      <c r="L273" s="1016"/>
      <c r="M273" s="1016"/>
      <c r="N273" s="999"/>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row>
    <row r="274" spans="1:49" ht="14.5">
      <c r="A274" s="999"/>
      <c r="B274" s="1016"/>
      <c r="C274" s="1016"/>
      <c r="D274" s="1016"/>
      <c r="E274" s="999"/>
      <c r="F274" s="1016"/>
      <c r="G274" s="999"/>
      <c r="L274" s="1016"/>
      <c r="M274" s="1016"/>
      <c r="N274" s="999"/>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row>
    <row r="275" spans="1:49" ht="14.5">
      <c r="A275" s="999"/>
      <c r="B275" s="1016"/>
      <c r="C275" s="1016"/>
      <c r="D275" s="1016"/>
      <c r="E275" s="999"/>
      <c r="F275" s="1016"/>
      <c r="G275" s="999"/>
      <c r="L275" s="1016"/>
      <c r="M275" s="1016"/>
      <c r="N275" s="999"/>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row>
    <row r="276" spans="1:49" ht="14.5">
      <c r="A276" s="999"/>
      <c r="B276" s="1016"/>
      <c r="C276" s="1016"/>
      <c r="D276" s="1016"/>
      <c r="E276" s="999"/>
      <c r="F276" s="1016"/>
      <c r="G276" s="999"/>
      <c r="L276" s="1016"/>
      <c r="M276" s="1016"/>
      <c r="N276" s="999"/>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row>
    <row r="277" spans="1:49" ht="14.5">
      <c r="A277" s="999"/>
      <c r="B277" s="1016"/>
      <c r="C277" s="1016"/>
      <c r="D277" s="1016"/>
      <c r="E277" s="999"/>
      <c r="F277" s="1016"/>
      <c r="G277" s="999"/>
      <c r="L277" s="1016"/>
      <c r="M277" s="1016"/>
      <c r="N277" s="999"/>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row>
    <row r="278" spans="1:49" ht="14.5">
      <c r="A278" s="999"/>
      <c r="B278" s="1016"/>
      <c r="C278" s="1016"/>
      <c r="D278" s="1016"/>
      <c r="E278" s="999"/>
      <c r="F278" s="1016"/>
      <c r="G278" s="999"/>
      <c r="L278" s="1016"/>
      <c r="M278" s="1016"/>
      <c r="N278" s="999"/>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row>
    <row r="279" spans="1:49" ht="14.5">
      <c r="A279" s="999"/>
      <c r="B279" s="1016"/>
      <c r="C279" s="1016"/>
      <c r="D279" s="1016"/>
      <c r="E279" s="999"/>
      <c r="F279" s="1016"/>
      <c r="G279" s="999"/>
      <c r="L279" s="1016"/>
      <c r="M279" s="1016"/>
      <c r="N279" s="999"/>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row>
    <row r="280" spans="1:49" ht="14.5">
      <c r="A280" s="999"/>
      <c r="B280" s="1016"/>
      <c r="C280" s="1016"/>
      <c r="D280" s="1016"/>
      <c r="E280" s="999"/>
      <c r="F280" s="1016"/>
      <c r="G280" s="999"/>
      <c r="L280" s="1016"/>
      <c r="M280" s="1016"/>
      <c r="N280" s="999"/>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row>
    <row r="281" spans="1:49" ht="14.5">
      <c r="A281" s="999"/>
      <c r="B281" s="1016"/>
      <c r="C281" s="1016"/>
      <c r="D281" s="1016"/>
      <c r="E281" s="999"/>
      <c r="F281" s="1016"/>
      <c r="G281" s="999"/>
      <c r="L281" s="1016"/>
      <c r="M281" s="1016"/>
      <c r="N281" s="999"/>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row>
    <row r="282" spans="1:49" ht="14.5">
      <c r="A282" s="999"/>
      <c r="B282" s="1016"/>
      <c r="C282" s="1016"/>
      <c r="D282" s="1016"/>
      <c r="E282" s="999"/>
      <c r="F282" s="1016"/>
      <c r="G282" s="999"/>
      <c r="L282" s="1016"/>
      <c r="M282" s="1016"/>
      <c r="N282" s="999"/>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row>
    <row r="283" spans="1:49" ht="14.5">
      <c r="A283" s="999"/>
      <c r="B283" s="1016"/>
      <c r="C283" s="1016"/>
      <c r="D283" s="1016"/>
      <c r="E283" s="999"/>
      <c r="F283" s="1016"/>
      <c r="G283" s="999"/>
      <c r="L283" s="1016"/>
      <c r="M283" s="1016"/>
      <c r="N283" s="999"/>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row>
    <row r="284" spans="1:49" ht="14.5">
      <c r="A284" s="999"/>
      <c r="B284" s="1016"/>
      <c r="C284" s="1016"/>
      <c r="D284" s="1016"/>
      <c r="E284" s="999"/>
      <c r="F284" s="1016"/>
      <c r="G284" s="999"/>
      <c r="L284" s="1016"/>
      <c r="M284" s="1016"/>
      <c r="N284" s="999"/>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row>
    <row r="285" spans="1:49" ht="14.5">
      <c r="A285" s="999"/>
      <c r="B285" s="1016"/>
      <c r="C285" s="1016"/>
      <c r="D285" s="1016"/>
      <c r="E285" s="999"/>
      <c r="F285" s="1016"/>
      <c r="G285" s="999"/>
      <c r="L285" s="1016"/>
      <c r="M285" s="1016"/>
      <c r="N285" s="999"/>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row>
    <row r="286" spans="1:49" ht="14.5">
      <c r="A286" s="999"/>
      <c r="B286" s="1016"/>
      <c r="C286" s="1016"/>
      <c r="D286" s="1016"/>
      <c r="E286" s="999"/>
      <c r="F286" s="1016"/>
      <c r="G286" s="999"/>
      <c r="L286" s="1016"/>
      <c r="M286" s="1016"/>
      <c r="N286" s="999"/>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row>
    <row r="287" spans="1:49" ht="14.5">
      <c r="A287" s="999"/>
      <c r="B287" s="1016"/>
      <c r="C287" s="1016"/>
      <c r="D287" s="1016"/>
      <c r="E287" s="999"/>
      <c r="F287" s="1016"/>
      <c r="G287" s="999"/>
      <c r="L287" s="1016"/>
      <c r="M287" s="1016"/>
      <c r="N287" s="999"/>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row>
    <row r="288" spans="1:49" ht="14.5">
      <c r="A288" s="999"/>
      <c r="B288" s="1016"/>
      <c r="C288" s="1016"/>
      <c r="D288" s="1016"/>
      <c r="E288" s="999"/>
      <c r="F288" s="1016"/>
      <c r="G288" s="999"/>
      <c r="L288" s="1016"/>
      <c r="M288" s="1016"/>
      <c r="N288" s="999"/>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row>
    <row r="289" spans="1:49" ht="14.5">
      <c r="A289" s="999"/>
      <c r="B289" s="1016"/>
      <c r="C289" s="1016"/>
      <c r="D289" s="1016"/>
      <c r="E289" s="999"/>
      <c r="F289" s="1016"/>
      <c r="G289" s="999"/>
      <c r="L289" s="1016"/>
      <c r="M289" s="1016"/>
      <c r="N289" s="999"/>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row>
    <row r="290" spans="1:49" ht="14.5">
      <c r="A290" s="999"/>
      <c r="B290" s="1016"/>
      <c r="C290" s="1016"/>
      <c r="D290" s="1016"/>
      <c r="E290" s="999"/>
      <c r="F290" s="1016"/>
      <c r="G290" s="999"/>
      <c r="L290" s="1016"/>
      <c r="M290" s="1016"/>
      <c r="N290" s="999"/>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row>
    <row r="291" spans="1:49" ht="14.5">
      <c r="A291" s="999"/>
      <c r="B291" s="1016"/>
      <c r="C291" s="1016"/>
      <c r="D291" s="1016"/>
      <c r="E291" s="999"/>
      <c r="F291" s="1016"/>
      <c r="G291" s="999"/>
      <c r="L291" s="1016"/>
      <c r="M291" s="1016"/>
      <c r="N291" s="999"/>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row>
    <row r="292" spans="1:49" ht="14.5">
      <c r="A292" s="999"/>
      <c r="B292" s="1016"/>
      <c r="C292" s="1016"/>
      <c r="D292" s="1016"/>
      <c r="E292" s="999"/>
      <c r="F292" s="1016"/>
      <c r="G292" s="999"/>
      <c r="L292" s="1016"/>
      <c r="M292" s="1016"/>
      <c r="N292" s="999"/>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row>
    <row r="293" spans="1:49" ht="14.5">
      <c r="A293" s="999"/>
      <c r="B293" s="1016"/>
      <c r="C293" s="1016"/>
      <c r="D293" s="1016"/>
      <c r="E293" s="999"/>
      <c r="F293" s="1016"/>
      <c r="G293" s="999"/>
      <c r="L293" s="1016"/>
      <c r="M293" s="1016"/>
      <c r="N293" s="999"/>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row>
    <row r="294" spans="1:49" ht="14.5">
      <c r="A294" s="999"/>
      <c r="B294" s="1016"/>
      <c r="C294" s="1016"/>
      <c r="D294" s="1016"/>
      <c r="E294" s="999"/>
      <c r="F294" s="1016"/>
      <c r="G294" s="999"/>
      <c r="L294" s="1016"/>
      <c r="M294" s="1016"/>
      <c r="N294" s="999"/>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row>
    <row r="295" spans="1:49" ht="14.5">
      <c r="A295" s="999"/>
      <c r="B295" s="1016"/>
      <c r="C295" s="1016"/>
      <c r="D295" s="1016"/>
      <c r="E295" s="999"/>
      <c r="F295" s="1016"/>
      <c r="G295" s="999"/>
      <c r="L295" s="1016"/>
      <c r="M295" s="1016"/>
      <c r="N295" s="999"/>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row>
    <row r="296" spans="1:49" ht="14.5">
      <c r="A296" s="999"/>
      <c r="B296" s="1016"/>
      <c r="C296" s="1016"/>
      <c r="D296" s="1016"/>
      <c r="E296" s="999"/>
      <c r="F296" s="1016"/>
      <c r="G296" s="999"/>
      <c r="L296" s="1016"/>
      <c r="M296" s="1016"/>
      <c r="N296" s="999"/>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row>
    <row r="297" spans="1:49" ht="14.5">
      <c r="A297" s="999"/>
      <c r="B297" s="1016"/>
      <c r="C297" s="1016"/>
      <c r="D297" s="1016"/>
      <c r="E297" s="999"/>
      <c r="F297" s="1016"/>
      <c r="G297" s="999"/>
      <c r="L297" s="1016"/>
      <c r="M297" s="1016"/>
      <c r="N297" s="999"/>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row>
    <row r="298" spans="1:49" ht="14.5">
      <c r="A298" s="999"/>
      <c r="B298" s="1016"/>
      <c r="C298" s="1016"/>
      <c r="D298" s="1016"/>
      <c r="E298" s="999"/>
      <c r="F298" s="1016"/>
      <c r="G298" s="999"/>
      <c r="L298" s="1016"/>
      <c r="M298" s="1016"/>
      <c r="N298" s="999"/>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row>
    <row r="299" spans="1:49" ht="14.5">
      <c r="A299" s="999"/>
      <c r="B299" s="1016"/>
      <c r="C299" s="1016"/>
      <c r="D299" s="1016"/>
      <c r="E299" s="999"/>
      <c r="F299" s="1016"/>
      <c r="G299" s="999"/>
      <c r="L299" s="1016"/>
      <c r="M299" s="1016"/>
      <c r="N299" s="999"/>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row>
    <row r="300" spans="1:49" ht="14.5">
      <c r="A300" s="999"/>
      <c r="B300" s="1016"/>
      <c r="C300" s="1016"/>
      <c r="D300" s="1016"/>
      <c r="E300" s="999"/>
      <c r="F300" s="1016"/>
      <c r="G300" s="999"/>
      <c r="L300" s="1016"/>
      <c r="M300" s="1016"/>
      <c r="N300" s="999"/>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row>
    <row r="301" spans="1:49" ht="14.5">
      <c r="A301" s="999"/>
      <c r="B301" s="1016"/>
      <c r="C301" s="1016"/>
      <c r="D301" s="1016"/>
      <c r="E301" s="999"/>
      <c r="F301" s="1016"/>
      <c r="G301" s="999"/>
      <c r="L301" s="1016"/>
      <c r="M301" s="1016"/>
      <c r="N301" s="999"/>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row>
    <row r="302" spans="1:49" ht="14.5">
      <c r="A302" s="999"/>
      <c r="B302" s="1016"/>
      <c r="C302" s="1016"/>
      <c r="D302" s="1016"/>
      <c r="E302" s="999"/>
      <c r="F302" s="1016"/>
      <c r="G302" s="999"/>
      <c r="L302" s="1016"/>
      <c r="M302" s="1016"/>
      <c r="N302" s="999"/>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row>
    <row r="303" spans="1:49" ht="14.5">
      <c r="A303" s="999"/>
      <c r="B303" s="1016"/>
      <c r="C303" s="1016"/>
      <c r="D303" s="1016"/>
      <c r="E303" s="999"/>
      <c r="F303" s="1016"/>
      <c r="G303" s="999"/>
      <c r="L303" s="1016"/>
      <c r="M303" s="1016"/>
      <c r="N303" s="999"/>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row>
    <row r="304" spans="1:49" ht="14.5">
      <c r="A304" s="999"/>
      <c r="B304" s="1016"/>
      <c r="C304" s="1016"/>
      <c r="D304" s="1016"/>
      <c r="E304" s="999"/>
      <c r="F304" s="1016"/>
      <c r="G304" s="999"/>
      <c r="L304" s="1016"/>
      <c r="M304" s="1016"/>
      <c r="N304" s="999"/>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row>
    <row r="305" spans="1:49" ht="14.5">
      <c r="A305" s="999"/>
      <c r="B305" s="1016"/>
      <c r="C305" s="1016"/>
      <c r="D305" s="1016"/>
      <c r="E305" s="999"/>
      <c r="F305" s="1016"/>
      <c r="G305" s="999"/>
      <c r="L305" s="1016"/>
      <c r="M305" s="1016"/>
      <c r="N305" s="999"/>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row>
    <row r="306" spans="1:49" ht="14.5">
      <c r="A306" s="999"/>
      <c r="B306" s="1016"/>
      <c r="C306" s="1016"/>
      <c r="D306" s="1016"/>
      <c r="E306" s="999"/>
      <c r="F306" s="1016"/>
      <c r="G306" s="999"/>
      <c r="L306" s="1016"/>
      <c r="M306" s="1016"/>
      <c r="N306" s="999"/>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row>
    <row r="307" spans="1:49" ht="14.5">
      <c r="A307" s="999"/>
      <c r="B307" s="1016"/>
      <c r="C307" s="1016"/>
      <c r="D307" s="1016"/>
      <c r="E307" s="999"/>
      <c r="F307" s="1016"/>
      <c r="G307" s="999"/>
      <c r="L307" s="1016"/>
      <c r="M307" s="1016"/>
      <c r="N307" s="999"/>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row>
    <row r="308" spans="1:49" ht="14.5">
      <c r="A308" s="999"/>
      <c r="B308" s="1016"/>
      <c r="C308" s="1016"/>
      <c r="D308" s="1016"/>
      <c r="E308" s="999"/>
      <c r="F308" s="1016"/>
      <c r="G308" s="999"/>
      <c r="L308" s="1016"/>
      <c r="M308" s="1016"/>
      <c r="N308" s="999"/>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row>
    <row r="309" spans="1:49" ht="14.5">
      <c r="A309" s="999"/>
      <c r="B309" s="1016"/>
      <c r="C309" s="1016"/>
      <c r="D309" s="1016"/>
      <c r="E309" s="999"/>
      <c r="F309" s="1016"/>
      <c r="G309" s="999"/>
      <c r="L309" s="1016"/>
      <c r="M309" s="1016"/>
      <c r="N309" s="999"/>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row>
    <row r="310" spans="1:49" ht="14.5">
      <c r="A310" s="999"/>
      <c r="B310" s="1016"/>
      <c r="C310" s="1016"/>
      <c r="D310" s="1016"/>
      <c r="E310" s="999"/>
      <c r="F310" s="1016"/>
      <c r="G310" s="999"/>
      <c r="L310" s="1016"/>
      <c r="M310" s="1016"/>
      <c r="N310" s="999"/>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row>
    <row r="311" spans="1:49" ht="14.5">
      <c r="A311" s="999"/>
      <c r="B311" s="1016"/>
      <c r="C311" s="1016"/>
      <c r="D311" s="1016"/>
      <c r="E311" s="999"/>
      <c r="F311" s="1016"/>
      <c r="G311" s="999"/>
      <c r="L311" s="1016"/>
      <c r="M311" s="1016"/>
      <c r="N311" s="999"/>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row>
    <row r="312" spans="1:49" ht="14.5">
      <c r="A312" s="999"/>
      <c r="B312" s="1016"/>
      <c r="C312" s="1016"/>
      <c r="D312" s="1016"/>
      <c r="E312" s="999"/>
      <c r="F312" s="1016"/>
      <c r="G312" s="999"/>
      <c r="L312" s="1016"/>
      <c r="M312" s="1016"/>
      <c r="N312" s="999"/>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row>
    <row r="313" spans="1:49" ht="14.5">
      <c r="A313" s="999"/>
      <c r="B313" s="1016"/>
      <c r="C313" s="1016"/>
      <c r="D313" s="1016"/>
      <c r="E313" s="999"/>
      <c r="F313" s="1016"/>
      <c r="G313" s="999"/>
      <c r="L313" s="1016"/>
      <c r="M313" s="1016"/>
      <c r="N313" s="999"/>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row>
    <row r="314" spans="1:49" ht="14.5">
      <c r="A314" s="999"/>
      <c r="B314" s="1016"/>
      <c r="C314" s="1016"/>
      <c r="D314" s="1016"/>
      <c r="E314" s="999"/>
      <c r="F314" s="1016"/>
      <c r="G314" s="999"/>
      <c r="L314" s="1016"/>
      <c r="M314" s="1016"/>
      <c r="N314" s="999"/>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row>
    <row r="315" spans="1:49" ht="14.5">
      <c r="A315" s="999"/>
      <c r="B315" s="1016"/>
      <c r="C315" s="1016"/>
      <c r="D315" s="1016"/>
      <c r="E315" s="999"/>
      <c r="F315" s="1016"/>
      <c r="G315" s="999"/>
      <c r="L315" s="1016"/>
      <c r="M315" s="1016"/>
      <c r="N315" s="999"/>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row>
    <row r="316" spans="1:49" ht="14.5">
      <c r="A316" s="999"/>
      <c r="B316" s="1016"/>
      <c r="C316" s="1016"/>
      <c r="D316" s="1016"/>
      <c r="E316" s="999"/>
      <c r="F316" s="1016"/>
      <c r="G316" s="999"/>
      <c r="L316" s="1016"/>
      <c r="M316" s="1016"/>
      <c r="N316" s="999"/>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row>
    <row r="317" spans="1:49" ht="14.5">
      <c r="A317" s="999"/>
      <c r="B317" s="1016"/>
      <c r="C317" s="1016"/>
      <c r="D317" s="1016"/>
      <c r="E317" s="999"/>
      <c r="F317" s="1016"/>
      <c r="G317" s="999"/>
      <c r="L317" s="1016"/>
      <c r="M317" s="1016"/>
      <c r="N317" s="999"/>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row>
    <row r="318" spans="1:49" ht="14.5">
      <c r="A318" s="999"/>
      <c r="B318" s="1016"/>
      <c r="C318" s="1016"/>
      <c r="D318" s="1016"/>
      <c r="E318" s="999"/>
      <c r="F318" s="1016"/>
      <c r="G318" s="999"/>
      <c r="L318" s="1016"/>
      <c r="M318" s="1016"/>
      <c r="N318" s="999"/>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row>
    <row r="319" spans="1:49" ht="14.5">
      <c r="A319" s="999"/>
      <c r="B319" s="1016"/>
      <c r="C319" s="1016"/>
      <c r="D319" s="1016"/>
      <c r="E319" s="999"/>
      <c r="F319" s="1016"/>
      <c r="G319" s="999"/>
      <c r="L319" s="1016"/>
      <c r="M319" s="1016"/>
      <c r="N319" s="999"/>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row>
    <row r="320" spans="1:49" ht="14.5">
      <c r="A320" s="999"/>
      <c r="B320" s="1016"/>
      <c r="C320" s="1016"/>
      <c r="D320" s="1016"/>
      <c r="E320" s="999"/>
      <c r="F320" s="1016"/>
      <c r="G320" s="999"/>
      <c r="L320" s="1016"/>
      <c r="M320" s="1016"/>
      <c r="N320" s="999"/>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row>
    <row r="321" spans="1:49" ht="14.5">
      <c r="A321" s="999"/>
      <c r="B321" s="1016"/>
      <c r="C321" s="1016"/>
      <c r="D321" s="1016"/>
      <c r="E321" s="999"/>
      <c r="F321" s="1016"/>
      <c r="G321" s="999"/>
      <c r="L321" s="1016"/>
      <c r="M321" s="1016"/>
      <c r="N321" s="999"/>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row>
    <row r="322" spans="1:49" ht="14.5">
      <c r="A322" s="999"/>
      <c r="B322" s="1016"/>
      <c r="C322" s="1016"/>
      <c r="D322" s="1016"/>
      <c r="E322" s="999"/>
      <c r="F322" s="1016"/>
      <c r="G322" s="999"/>
      <c r="L322" s="1016"/>
      <c r="M322" s="1016"/>
      <c r="N322" s="999"/>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row>
    <row r="323" spans="1:49" ht="14.5">
      <c r="A323" s="999"/>
      <c r="B323" s="1016"/>
      <c r="C323" s="1016"/>
      <c r="D323" s="1016"/>
      <c r="E323" s="999"/>
      <c r="F323" s="1016"/>
      <c r="G323" s="999"/>
      <c r="L323" s="1016"/>
      <c r="M323" s="1016"/>
      <c r="N323" s="999"/>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row>
    <row r="324" spans="1:49" ht="14.5">
      <c r="A324" s="999"/>
      <c r="B324" s="1016"/>
      <c r="C324" s="1016"/>
      <c r="D324" s="1016"/>
      <c r="E324" s="999"/>
      <c r="F324" s="1016"/>
      <c r="G324" s="999"/>
      <c r="L324" s="1016"/>
      <c r="M324" s="1016"/>
      <c r="N324" s="999"/>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row>
    <row r="325" spans="1:49" ht="14.5">
      <c r="A325" s="999"/>
      <c r="B325" s="1016"/>
      <c r="C325" s="1016"/>
      <c r="D325" s="1016"/>
      <c r="E325" s="999"/>
      <c r="F325" s="1016"/>
      <c r="G325" s="999"/>
      <c r="L325" s="1016"/>
      <c r="M325" s="1016"/>
      <c r="N325" s="999"/>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row>
    <row r="326" spans="1:49" ht="14.5">
      <c r="A326" s="999"/>
      <c r="B326" s="1016"/>
      <c r="C326" s="1016"/>
      <c r="D326" s="1016"/>
      <c r="E326" s="999"/>
      <c r="F326" s="1016"/>
      <c r="G326" s="999"/>
      <c r="L326" s="1016"/>
      <c r="M326" s="1016"/>
      <c r="N326" s="999"/>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row>
    <row r="327" spans="1:49" ht="14.5">
      <c r="A327" s="999"/>
      <c r="B327" s="1016"/>
      <c r="C327" s="1016"/>
      <c r="D327" s="1016"/>
      <c r="E327" s="999"/>
      <c r="F327" s="1016"/>
      <c r="G327" s="999"/>
      <c r="L327" s="1016"/>
      <c r="M327" s="1016"/>
      <c r="N327" s="999"/>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row>
    <row r="328" spans="1:49" ht="14.5">
      <c r="A328" s="999"/>
      <c r="B328" s="1016"/>
      <c r="C328" s="1016"/>
      <c r="D328" s="1016"/>
      <c r="E328" s="999"/>
      <c r="F328" s="1016"/>
      <c r="G328" s="999"/>
      <c r="L328" s="1016"/>
      <c r="M328" s="1016"/>
      <c r="N328" s="999"/>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row>
    <row r="329" spans="1:49" ht="14.5">
      <c r="A329" s="999"/>
      <c r="B329" s="1016"/>
      <c r="C329" s="1016"/>
      <c r="D329" s="1016"/>
      <c r="E329" s="999"/>
      <c r="F329" s="1016"/>
      <c r="G329" s="999"/>
      <c r="L329" s="1016"/>
      <c r="M329" s="1016"/>
      <c r="N329" s="999"/>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row>
    <row r="330" spans="1:49" ht="14.5">
      <c r="A330" s="999"/>
      <c r="B330" s="1016"/>
      <c r="C330" s="1016"/>
      <c r="D330" s="1016"/>
      <c r="E330" s="999"/>
      <c r="F330" s="1016"/>
      <c r="G330" s="999"/>
      <c r="L330" s="1016"/>
      <c r="M330" s="1016"/>
      <c r="N330" s="999"/>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row>
    <row r="331" spans="1:49" ht="14.5">
      <c r="A331" s="999"/>
      <c r="B331" s="1016"/>
      <c r="C331" s="1016"/>
      <c r="D331" s="1016"/>
      <c r="E331" s="999"/>
      <c r="F331" s="1016"/>
      <c r="G331" s="999"/>
      <c r="L331" s="1016"/>
      <c r="M331" s="1016"/>
      <c r="N331" s="999"/>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row>
    <row r="332" spans="1:49" ht="14.5">
      <c r="A332" s="999"/>
      <c r="B332" s="1016"/>
      <c r="C332" s="1016"/>
      <c r="D332" s="1016"/>
      <c r="E332" s="999"/>
      <c r="F332" s="1016"/>
      <c r="G332" s="999"/>
      <c r="L332" s="1016"/>
      <c r="M332" s="1016"/>
      <c r="N332" s="999"/>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row>
    <row r="333" spans="1:49" ht="14.5">
      <c r="A333" s="999"/>
      <c r="B333" s="1016"/>
      <c r="C333" s="1016"/>
      <c r="D333" s="1016"/>
      <c r="E333" s="999"/>
      <c r="F333" s="1016"/>
      <c r="G333" s="999"/>
      <c r="L333" s="1016"/>
      <c r="M333" s="1016"/>
      <c r="N333" s="999"/>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row>
    <row r="334" spans="1:49" ht="14.5">
      <c r="A334" s="999"/>
      <c r="B334" s="1016"/>
      <c r="C334" s="1016"/>
      <c r="D334" s="1016"/>
      <c r="E334" s="999"/>
      <c r="F334" s="1016"/>
      <c r="G334" s="999"/>
      <c r="L334" s="1016"/>
      <c r="M334" s="1016"/>
      <c r="N334" s="999"/>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row>
    <row r="335" spans="1:49" ht="14.5">
      <c r="A335" s="999"/>
      <c r="B335" s="1016"/>
      <c r="C335" s="1016"/>
      <c r="D335" s="1016"/>
      <c r="E335" s="999"/>
      <c r="F335" s="1016"/>
      <c r="G335" s="999"/>
      <c r="L335" s="1016"/>
      <c r="M335" s="1016"/>
      <c r="N335" s="999"/>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row>
    <row r="336" spans="1:49" ht="14.5">
      <c r="A336" s="999"/>
      <c r="B336" s="1016"/>
      <c r="C336" s="1016"/>
      <c r="D336" s="1016"/>
      <c r="E336" s="999"/>
      <c r="F336" s="1016"/>
      <c r="G336" s="999"/>
      <c r="L336" s="1016"/>
      <c r="M336" s="1016"/>
      <c r="N336" s="999"/>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row>
    <row r="337" spans="1:49" ht="14.5">
      <c r="A337" s="999"/>
      <c r="B337" s="1016"/>
      <c r="C337" s="1016"/>
      <c r="D337" s="1016"/>
      <c r="E337" s="999"/>
      <c r="F337" s="1016"/>
      <c r="G337" s="999"/>
      <c r="L337" s="1016"/>
      <c r="M337" s="1016"/>
      <c r="N337" s="999"/>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row>
    <row r="338" spans="1:49" ht="14.5">
      <c r="A338" s="999"/>
      <c r="B338" s="1016"/>
      <c r="C338" s="1016"/>
      <c r="D338" s="1016"/>
      <c r="E338" s="999"/>
      <c r="F338" s="1016"/>
      <c r="G338" s="999"/>
      <c r="L338" s="1016"/>
      <c r="M338" s="1016"/>
      <c r="N338" s="999"/>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row>
    <row r="339" spans="1:49" ht="14.5">
      <c r="A339" s="999"/>
      <c r="B339" s="1016"/>
      <c r="C339" s="1016"/>
      <c r="D339" s="1016"/>
      <c r="E339" s="999"/>
      <c r="F339" s="1016"/>
      <c r="G339" s="999"/>
      <c r="L339" s="1016"/>
      <c r="M339" s="1016"/>
      <c r="N339" s="999"/>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row>
    <row r="340" spans="1:49" ht="14.5">
      <c r="A340" s="999"/>
      <c r="B340" s="1016"/>
      <c r="C340" s="1016"/>
      <c r="D340" s="1016"/>
      <c r="E340" s="999"/>
      <c r="F340" s="1016"/>
      <c r="G340" s="999"/>
      <c r="L340" s="1016"/>
      <c r="M340" s="1016"/>
      <c r="N340" s="999"/>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row>
    <row r="341" spans="1:49" ht="14.5">
      <c r="A341" s="999"/>
      <c r="B341" s="1016"/>
      <c r="C341" s="1016"/>
      <c r="D341" s="1016"/>
      <c r="E341" s="999"/>
      <c r="F341" s="1016"/>
      <c r="G341" s="999"/>
      <c r="L341" s="1016"/>
      <c r="M341" s="1016"/>
      <c r="N341" s="999"/>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row>
    <row r="342" spans="1:49" ht="14.5">
      <c r="A342" s="999"/>
      <c r="B342" s="1016"/>
      <c r="C342" s="1016"/>
      <c r="D342" s="1016"/>
      <c r="E342" s="999"/>
      <c r="F342" s="1016"/>
      <c r="G342" s="999"/>
      <c r="L342" s="1016"/>
      <c r="M342" s="1016"/>
      <c r="N342" s="999"/>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row>
    <row r="343" spans="1:49" ht="14.5">
      <c r="A343" s="999"/>
      <c r="B343" s="1016"/>
      <c r="C343" s="1016"/>
      <c r="D343" s="1016"/>
      <c r="E343" s="999"/>
      <c r="F343" s="1016"/>
      <c r="G343" s="999"/>
      <c r="L343" s="1016"/>
      <c r="M343" s="1016"/>
      <c r="N343" s="999"/>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row>
    <row r="344" spans="1:49" ht="14.5">
      <c r="A344" s="999"/>
      <c r="B344" s="1016"/>
      <c r="C344" s="1016"/>
      <c r="D344" s="1016"/>
      <c r="E344" s="999"/>
      <c r="F344" s="1016"/>
      <c r="G344" s="999"/>
      <c r="L344" s="1016"/>
      <c r="M344" s="1016"/>
      <c r="N344" s="999"/>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row>
    <row r="345" spans="1:49" ht="14.5">
      <c r="A345" s="999"/>
      <c r="B345" s="1016"/>
      <c r="C345" s="1016"/>
      <c r="D345" s="1016"/>
      <c r="E345" s="999"/>
      <c r="F345" s="1016"/>
      <c r="G345" s="999"/>
      <c r="L345" s="1016"/>
      <c r="M345" s="1016"/>
      <c r="N345" s="999"/>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row>
    <row r="346" spans="1:49" ht="14.5">
      <c r="A346" s="999"/>
      <c r="B346" s="1016"/>
      <c r="C346" s="1016"/>
      <c r="D346" s="1016"/>
      <c r="E346" s="999"/>
      <c r="F346" s="1016"/>
      <c r="G346" s="999"/>
      <c r="L346" s="1016"/>
      <c r="M346" s="1016"/>
      <c r="N346" s="999"/>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row>
    <row r="347" spans="1:49" ht="14.5">
      <c r="A347" s="999"/>
      <c r="B347" s="1016"/>
      <c r="C347" s="1016"/>
      <c r="D347" s="1016"/>
      <c r="E347" s="999"/>
      <c r="F347" s="1016"/>
      <c r="G347" s="999"/>
      <c r="L347" s="1016"/>
      <c r="M347" s="1016"/>
      <c r="N347" s="999"/>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row>
    <row r="348" spans="1:49" ht="14.5">
      <c r="A348" s="999"/>
      <c r="B348" s="1016"/>
      <c r="C348" s="1016"/>
      <c r="D348" s="1016"/>
      <c r="E348" s="999"/>
      <c r="F348" s="1016"/>
      <c r="G348" s="999"/>
      <c r="L348" s="1016"/>
      <c r="M348" s="1016"/>
      <c r="N348" s="999"/>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row>
    <row r="349" spans="1:49" ht="14.5">
      <c r="A349" s="999"/>
      <c r="B349" s="1016"/>
      <c r="C349" s="1016"/>
      <c r="D349" s="1016"/>
      <c r="E349" s="999"/>
      <c r="F349" s="1016"/>
      <c r="G349" s="999"/>
      <c r="L349" s="1016"/>
      <c r="M349" s="1016"/>
      <c r="N349" s="999"/>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row>
    <row r="350" spans="1:49" ht="14.5">
      <c r="A350" s="999"/>
      <c r="B350" s="1016"/>
      <c r="C350" s="1016"/>
      <c r="D350" s="1016"/>
      <c r="E350" s="999"/>
      <c r="F350" s="1016"/>
      <c r="G350" s="999"/>
      <c r="L350" s="1016"/>
      <c r="M350" s="1016"/>
      <c r="N350" s="999"/>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row>
    <row r="351" spans="1:49" ht="14.5">
      <c r="A351" s="999"/>
      <c r="B351" s="1016"/>
      <c r="C351" s="1016"/>
      <c r="D351" s="1016"/>
      <c r="E351" s="999"/>
      <c r="F351" s="1016"/>
      <c r="G351" s="999"/>
      <c r="L351" s="1016"/>
      <c r="M351" s="1016"/>
      <c r="N351" s="999"/>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row>
    <row r="352" spans="1:49" ht="14.5">
      <c r="A352" s="999"/>
      <c r="B352" s="1016"/>
      <c r="C352" s="1016"/>
      <c r="D352" s="1016"/>
      <c r="E352" s="999"/>
      <c r="F352" s="1016"/>
      <c r="G352" s="999"/>
      <c r="L352" s="1016"/>
      <c r="M352" s="1016"/>
      <c r="N352" s="999"/>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row>
    <row r="353" spans="1:49" ht="14.5">
      <c r="A353" s="999"/>
      <c r="B353" s="1016"/>
      <c r="C353" s="1016"/>
      <c r="D353" s="1016"/>
      <c r="E353" s="999"/>
      <c r="F353" s="1016"/>
      <c r="G353" s="999"/>
      <c r="L353" s="1016"/>
      <c r="M353" s="1016"/>
      <c r="N353" s="999"/>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row>
    <row r="354" spans="1:49" ht="14.5">
      <c r="A354" s="999"/>
      <c r="B354" s="1016"/>
      <c r="C354" s="1016"/>
      <c r="D354" s="1016"/>
      <c r="E354" s="999"/>
      <c r="F354" s="1016"/>
      <c r="G354" s="999"/>
      <c r="L354" s="1016"/>
      <c r="M354" s="1016"/>
      <c r="N354" s="999"/>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row>
    <row r="355" spans="1:49" ht="14.5">
      <c r="A355" s="999"/>
      <c r="B355" s="1016"/>
      <c r="C355" s="1016"/>
      <c r="D355" s="1016"/>
      <c r="E355" s="999"/>
      <c r="F355" s="1016"/>
      <c r="G355" s="999"/>
      <c r="L355" s="1016"/>
      <c r="M355" s="1016"/>
      <c r="N355" s="999"/>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row>
    <row r="356" spans="1:49" ht="14.5">
      <c r="A356" s="999"/>
      <c r="B356" s="1016"/>
      <c r="C356" s="1016"/>
      <c r="D356" s="1016"/>
      <c r="E356" s="999"/>
      <c r="F356" s="1016"/>
      <c r="G356" s="999"/>
      <c r="L356" s="1016"/>
      <c r="M356" s="1016"/>
      <c r="N356" s="999"/>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row>
    <row r="357" spans="1:49" ht="14.5">
      <c r="A357" s="999"/>
      <c r="B357" s="1016"/>
      <c r="C357" s="1016"/>
      <c r="D357" s="1016"/>
      <c r="E357" s="999"/>
      <c r="F357" s="1016"/>
      <c r="G357" s="999"/>
      <c r="L357" s="1016"/>
      <c r="M357" s="1016"/>
      <c r="N357" s="999"/>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row>
    <row r="358" spans="1:49" ht="14.5">
      <c r="A358" s="999"/>
      <c r="B358" s="1016"/>
      <c r="C358" s="1016"/>
      <c r="D358" s="1016"/>
      <c r="E358" s="999"/>
      <c r="F358" s="1016"/>
      <c r="G358" s="999"/>
      <c r="L358" s="1016"/>
      <c r="M358" s="1016"/>
      <c r="N358" s="999"/>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row>
    <row r="359" spans="1:49" ht="14.5">
      <c r="A359" s="999"/>
      <c r="B359" s="1016"/>
      <c r="C359" s="1016"/>
      <c r="D359" s="1016"/>
      <c r="E359" s="999"/>
      <c r="F359" s="1016"/>
      <c r="G359" s="999"/>
      <c r="L359" s="1016"/>
      <c r="M359" s="1016"/>
      <c r="N359" s="999"/>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row>
    <row r="360" spans="1:49" ht="14.5">
      <c r="A360" s="999"/>
      <c r="B360" s="1016"/>
      <c r="C360" s="1016"/>
      <c r="D360" s="1016"/>
      <c r="E360" s="999"/>
      <c r="F360" s="1016"/>
      <c r="G360" s="999"/>
      <c r="L360" s="1016"/>
      <c r="M360" s="1016"/>
      <c r="N360" s="999"/>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row>
    <row r="361" spans="1:49" ht="14.5">
      <c r="A361" s="999"/>
      <c r="B361" s="1016"/>
      <c r="C361" s="1016"/>
      <c r="D361" s="1016"/>
      <c r="E361" s="999"/>
      <c r="F361" s="1016"/>
      <c r="G361" s="999"/>
      <c r="L361" s="1016"/>
      <c r="M361" s="1016"/>
      <c r="N361" s="999"/>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row>
    <row r="362" spans="1:49" ht="14.5">
      <c r="A362" s="999"/>
      <c r="B362" s="1016"/>
      <c r="C362" s="1016"/>
      <c r="D362" s="1016"/>
      <c r="E362" s="999"/>
      <c r="F362" s="1016"/>
      <c r="G362" s="999"/>
      <c r="L362" s="1016"/>
      <c r="M362" s="1016"/>
      <c r="N362" s="999"/>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row>
    <row r="363" spans="1:49" ht="14.5">
      <c r="A363" s="999"/>
      <c r="B363" s="1016"/>
      <c r="C363" s="1016"/>
      <c r="D363" s="1016"/>
      <c r="E363" s="999"/>
      <c r="F363" s="1016"/>
      <c r="G363" s="999"/>
      <c r="L363" s="1016"/>
      <c r="M363" s="1016"/>
      <c r="N363" s="999"/>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row>
    <row r="364" spans="1:49" ht="14.5">
      <c r="A364" s="999"/>
      <c r="B364" s="1016"/>
      <c r="C364" s="1016"/>
      <c r="D364" s="1016"/>
      <c r="E364" s="999"/>
      <c r="F364" s="1016"/>
      <c r="G364" s="999"/>
      <c r="L364" s="1016"/>
      <c r="M364" s="1016"/>
      <c r="N364" s="999"/>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row>
    <row r="365" spans="1:49" ht="14.5">
      <c r="A365" s="999"/>
      <c r="B365" s="1016"/>
      <c r="C365" s="1016"/>
      <c r="D365" s="1016"/>
      <c r="E365" s="999"/>
      <c r="F365" s="1016"/>
      <c r="G365" s="999"/>
      <c r="L365" s="1016"/>
      <c r="M365" s="1016"/>
      <c r="N365" s="999"/>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row>
    <row r="366" spans="1:49" ht="14.5">
      <c r="A366" s="999"/>
      <c r="B366" s="1016"/>
      <c r="C366" s="1016"/>
      <c r="D366" s="1016"/>
      <c r="E366" s="999"/>
      <c r="F366" s="1016"/>
      <c r="G366" s="999"/>
      <c r="L366" s="1016"/>
      <c r="M366" s="1016"/>
      <c r="N366" s="999"/>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row>
    <row r="367" spans="1:49" ht="14.5">
      <c r="A367" s="999"/>
      <c r="B367" s="1016"/>
      <c r="C367" s="1016"/>
      <c r="D367" s="1016"/>
      <c r="E367" s="999"/>
      <c r="F367" s="1016"/>
      <c r="G367" s="999"/>
      <c r="L367" s="1016"/>
      <c r="M367" s="1016"/>
      <c r="N367" s="999"/>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row>
    <row r="368" spans="1:49" ht="14.5">
      <c r="A368" s="999"/>
      <c r="B368" s="1016"/>
      <c r="C368" s="1016"/>
      <c r="D368" s="1016"/>
      <c r="E368" s="999"/>
      <c r="F368" s="1016"/>
      <c r="G368" s="999"/>
      <c r="L368" s="1016"/>
      <c r="M368" s="1016"/>
      <c r="N368" s="999"/>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row>
    <row r="369" spans="1:49" ht="14.5">
      <c r="A369" s="999"/>
      <c r="B369" s="1016"/>
      <c r="C369" s="1016"/>
      <c r="D369" s="1016"/>
      <c r="E369" s="999"/>
      <c r="F369" s="1016"/>
      <c r="G369" s="999"/>
      <c r="L369" s="1016"/>
      <c r="M369" s="1016"/>
      <c r="N369" s="999"/>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row>
    <row r="370" spans="1:49" ht="14.5">
      <c r="A370" s="999"/>
      <c r="B370" s="1016"/>
      <c r="C370" s="1016"/>
      <c r="D370" s="1016"/>
      <c r="E370" s="999"/>
      <c r="F370" s="1016"/>
      <c r="G370" s="999"/>
      <c r="L370" s="1016"/>
      <c r="M370" s="1016"/>
      <c r="N370" s="999"/>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row>
    <row r="371" spans="1:49" ht="14.5">
      <c r="A371" s="999"/>
      <c r="B371" s="1016"/>
      <c r="C371" s="1016"/>
      <c r="D371" s="1016"/>
      <c r="E371" s="999"/>
      <c r="F371" s="1016"/>
      <c r="G371" s="999"/>
      <c r="L371" s="1016"/>
      <c r="M371" s="1016"/>
      <c r="N371" s="999"/>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row>
    <row r="372" spans="1:49" ht="14.5">
      <c r="A372" s="999"/>
      <c r="B372" s="1016"/>
      <c r="C372" s="1016"/>
      <c r="D372" s="1016"/>
      <c r="E372" s="999"/>
      <c r="F372" s="1016"/>
      <c r="G372" s="999"/>
      <c r="L372" s="1016"/>
      <c r="M372" s="1016"/>
      <c r="N372" s="999"/>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row>
    <row r="373" spans="1:49" ht="14.5">
      <c r="A373" s="999"/>
      <c r="B373" s="1016"/>
      <c r="C373" s="1016"/>
      <c r="D373" s="1016"/>
      <c r="E373" s="999"/>
      <c r="F373" s="1016"/>
      <c r="G373" s="999"/>
      <c r="L373" s="1016"/>
      <c r="M373" s="1016"/>
      <c r="N373" s="999"/>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row>
    <row r="374" spans="1:49" ht="14.5">
      <c r="A374" s="999"/>
      <c r="B374" s="1016"/>
      <c r="C374" s="1016"/>
      <c r="D374" s="1016"/>
      <c r="E374" s="999"/>
      <c r="F374" s="1016"/>
      <c r="G374" s="999"/>
      <c r="L374" s="1016"/>
      <c r="M374" s="1016"/>
      <c r="N374" s="999"/>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row>
    <row r="375" spans="1:49" ht="14.5">
      <c r="A375" s="999"/>
      <c r="B375" s="1016"/>
      <c r="C375" s="1016"/>
      <c r="D375" s="1016"/>
      <c r="E375" s="999"/>
      <c r="F375" s="1016"/>
      <c r="G375" s="999"/>
      <c r="L375" s="1016"/>
      <c r="M375" s="1016"/>
      <c r="N375" s="999"/>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row>
    <row r="376" spans="1:49" ht="14.5">
      <c r="A376" s="999"/>
      <c r="B376" s="1016"/>
      <c r="C376" s="1016"/>
      <c r="D376" s="1016"/>
      <c r="E376" s="999"/>
      <c r="F376" s="1016"/>
      <c r="G376" s="999"/>
      <c r="L376" s="1016"/>
      <c r="M376" s="1016"/>
      <c r="N376" s="999"/>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row>
    <row r="377" spans="1:49" ht="14.5">
      <c r="A377" s="999"/>
      <c r="B377" s="1016"/>
      <c r="C377" s="1016"/>
      <c r="D377" s="1016"/>
      <c r="E377" s="999"/>
      <c r="F377" s="1016"/>
      <c r="G377" s="999"/>
      <c r="L377" s="1016"/>
      <c r="M377" s="1016"/>
      <c r="N377" s="999"/>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row>
    <row r="378" spans="1:49" ht="14.5">
      <c r="A378" s="999"/>
      <c r="B378" s="1016"/>
      <c r="C378" s="1016"/>
      <c r="D378" s="1016"/>
      <c r="E378" s="999"/>
      <c r="F378" s="1016"/>
      <c r="G378" s="999"/>
      <c r="L378" s="1016"/>
      <c r="M378" s="1016"/>
      <c r="N378" s="999"/>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row>
    <row r="379" spans="1:49" ht="14.5">
      <c r="A379" s="999"/>
      <c r="B379" s="1016"/>
      <c r="C379" s="1016"/>
      <c r="D379" s="1016"/>
      <c r="E379" s="999"/>
      <c r="F379" s="1016"/>
      <c r="G379" s="999"/>
      <c r="L379" s="1016"/>
      <c r="M379" s="1016"/>
      <c r="N379" s="999"/>
      <c r="O379" s="999"/>
      <c r="P379" s="999"/>
      <c r="Q379" s="999"/>
      <c r="R379" s="999"/>
      <c r="S379" s="999"/>
      <c r="T379" s="999"/>
      <c r="U379" s="999"/>
      <c r="V379" s="999"/>
      <c r="W379" s="999"/>
      <c r="X379" s="999"/>
      <c r="Y379" s="999"/>
      <c r="Z379" s="999"/>
      <c r="AA379" s="999"/>
      <c r="AB379" s="999"/>
      <c r="AC379" s="999"/>
      <c r="AD379" s="999"/>
      <c r="AE379" s="999"/>
      <c r="AF379" s="999"/>
      <c r="AG379" s="999"/>
      <c r="AH379" s="999"/>
      <c r="AI379" s="999"/>
      <c r="AJ379" s="999"/>
      <c r="AK379" s="999"/>
      <c r="AL379" s="999"/>
      <c r="AM379" s="999"/>
      <c r="AN379" s="999"/>
      <c r="AO379" s="999"/>
      <c r="AP379" s="999"/>
      <c r="AQ379" s="999"/>
      <c r="AR379" s="999"/>
      <c r="AS379" s="999"/>
      <c r="AT379" s="999"/>
      <c r="AU379" s="999"/>
      <c r="AV379" s="999"/>
      <c r="AW379" s="999"/>
    </row>
    <row r="380" spans="1:49" ht="14.5">
      <c r="A380" s="999"/>
      <c r="B380" s="1016"/>
      <c r="C380" s="1016"/>
      <c r="D380" s="1016"/>
      <c r="E380" s="999"/>
      <c r="F380" s="1016"/>
      <c r="G380" s="999"/>
      <c r="L380" s="1016"/>
      <c r="M380" s="1016"/>
      <c r="N380" s="999"/>
      <c r="O380" s="999"/>
      <c r="P380" s="999"/>
      <c r="Q380" s="999"/>
      <c r="R380" s="999"/>
      <c r="S380" s="999"/>
      <c r="T380" s="999"/>
      <c r="U380" s="999"/>
      <c r="V380" s="999"/>
      <c r="W380" s="999"/>
      <c r="X380" s="999"/>
      <c r="Y380" s="999"/>
      <c r="Z380" s="999"/>
      <c r="AA380" s="999"/>
      <c r="AB380" s="999"/>
      <c r="AC380" s="999"/>
      <c r="AD380" s="999"/>
      <c r="AE380" s="999"/>
      <c r="AF380" s="999"/>
      <c r="AG380" s="999"/>
      <c r="AH380" s="999"/>
      <c r="AI380" s="999"/>
      <c r="AJ380" s="999"/>
      <c r="AK380" s="999"/>
      <c r="AL380" s="999"/>
      <c r="AM380" s="999"/>
      <c r="AN380" s="999"/>
      <c r="AO380" s="999"/>
      <c r="AP380" s="999"/>
      <c r="AQ380" s="999"/>
      <c r="AR380" s="999"/>
      <c r="AS380" s="999"/>
      <c r="AT380" s="999"/>
      <c r="AU380" s="999"/>
      <c r="AV380" s="999"/>
      <c r="AW380" s="999"/>
    </row>
    <row r="381" spans="1:49" ht="14.5">
      <c r="A381" s="999"/>
      <c r="B381" s="1016"/>
      <c r="C381" s="1016"/>
      <c r="D381" s="1016"/>
      <c r="E381" s="999"/>
      <c r="F381" s="1016"/>
      <c r="G381" s="999"/>
      <c r="L381" s="1016"/>
      <c r="M381" s="1016"/>
      <c r="N381" s="999"/>
      <c r="O381" s="999"/>
      <c r="P381" s="999"/>
      <c r="Q381" s="999"/>
      <c r="R381" s="999"/>
      <c r="S381" s="999"/>
      <c r="T381" s="999"/>
      <c r="U381" s="999"/>
      <c r="V381" s="999"/>
      <c r="W381" s="999"/>
      <c r="X381" s="999"/>
      <c r="Y381" s="999"/>
      <c r="Z381" s="999"/>
      <c r="AA381" s="999"/>
      <c r="AB381" s="999"/>
      <c r="AC381" s="999"/>
      <c r="AD381" s="999"/>
      <c r="AE381" s="999"/>
      <c r="AF381" s="999"/>
      <c r="AG381" s="999"/>
      <c r="AH381" s="999"/>
      <c r="AI381" s="999"/>
      <c r="AJ381" s="999"/>
      <c r="AK381" s="999"/>
      <c r="AL381" s="999"/>
      <c r="AM381" s="999"/>
      <c r="AN381" s="999"/>
      <c r="AO381" s="999"/>
      <c r="AP381" s="999"/>
      <c r="AQ381" s="999"/>
      <c r="AR381" s="999"/>
      <c r="AS381" s="999"/>
      <c r="AT381" s="999"/>
      <c r="AU381" s="999"/>
      <c r="AV381" s="999"/>
      <c r="AW381" s="999"/>
    </row>
    <row r="382" spans="1:49" ht="14.5">
      <c r="A382" s="999"/>
      <c r="B382" s="1016"/>
      <c r="C382" s="1016"/>
      <c r="D382" s="1016"/>
      <c r="E382" s="999"/>
      <c r="F382" s="1016"/>
      <c r="G382" s="999"/>
      <c r="L382" s="1016"/>
      <c r="M382" s="1016"/>
      <c r="N382" s="999"/>
      <c r="O382" s="999"/>
      <c r="P382" s="999"/>
      <c r="Q382" s="999"/>
      <c r="R382" s="999"/>
      <c r="S382" s="999"/>
      <c r="T382" s="999"/>
      <c r="U382" s="999"/>
      <c r="V382" s="999"/>
      <c r="W382" s="999"/>
      <c r="X382" s="999"/>
      <c r="Y382" s="999"/>
      <c r="Z382" s="999"/>
      <c r="AA382" s="999"/>
      <c r="AB382" s="999"/>
      <c r="AC382" s="999"/>
      <c r="AD382" s="999"/>
      <c r="AE382" s="999"/>
      <c r="AF382" s="999"/>
      <c r="AG382" s="999"/>
      <c r="AH382" s="999"/>
      <c r="AI382" s="999"/>
      <c r="AJ382" s="999"/>
      <c r="AK382" s="999"/>
      <c r="AL382" s="999"/>
      <c r="AM382" s="999"/>
      <c r="AN382" s="999"/>
      <c r="AO382" s="999"/>
      <c r="AP382" s="999"/>
      <c r="AQ382" s="999"/>
      <c r="AR382" s="999"/>
      <c r="AS382" s="999"/>
      <c r="AT382" s="999"/>
      <c r="AU382" s="999"/>
      <c r="AV382" s="999"/>
      <c r="AW382" s="999"/>
    </row>
    <row r="383" spans="1:49" ht="14.5">
      <c r="A383" s="999"/>
      <c r="B383" s="1016"/>
      <c r="C383" s="1016"/>
      <c r="D383" s="1016"/>
      <c r="E383" s="999"/>
      <c r="F383" s="1016"/>
      <c r="G383" s="999"/>
      <c r="L383" s="1016"/>
      <c r="M383" s="1016"/>
      <c r="N383" s="999"/>
      <c r="O383" s="999"/>
      <c r="P383" s="999"/>
      <c r="Q383" s="999"/>
      <c r="R383" s="999"/>
      <c r="S383" s="999"/>
      <c r="T383" s="999"/>
      <c r="U383" s="999"/>
      <c r="V383" s="999"/>
      <c r="W383" s="999"/>
      <c r="X383" s="999"/>
      <c r="Y383" s="999"/>
      <c r="Z383" s="999"/>
      <c r="AA383" s="999"/>
      <c r="AB383" s="999"/>
      <c r="AC383" s="999"/>
      <c r="AD383" s="999"/>
      <c r="AE383" s="999"/>
      <c r="AF383" s="999"/>
      <c r="AG383" s="999"/>
      <c r="AH383" s="999"/>
      <c r="AI383" s="999"/>
      <c r="AJ383" s="999"/>
      <c r="AK383" s="999"/>
      <c r="AL383" s="999"/>
      <c r="AM383" s="999"/>
      <c r="AN383" s="999"/>
      <c r="AO383" s="999"/>
      <c r="AP383" s="999"/>
      <c r="AQ383" s="999"/>
      <c r="AR383" s="999"/>
      <c r="AS383" s="999"/>
      <c r="AT383" s="999"/>
      <c r="AU383" s="999"/>
      <c r="AV383" s="999"/>
      <c r="AW383" s="999"/>
    </row>
  </sheetData>
  <mergeCells count="103">
    <mergeCell ref="H1:K1"/>
    <mergeCell ref="O1:Q1"/>
    <mergeCell ref="H2:K2"/>
    <mergeCell ref="O2:Q2"/>
    <mergeCell ref="H3:K3"/>
    <mergeCell ref="H4:K4"/>
    <mergeCell ref="H5:K5"/>
    <mergeCell ref="H6:K6"/>
    <mergeCell ref="H13:K13"/>
    <mergeCell ref="O3:Q3"/>
    <mergeCell ref="O4:Q4"/>
    <mergeCell ref="H14:K14"/>
    <mergeCell ref="H15:K15"/>
    <mergeCell ref="H16:K16"/>
    <mergeCell ref="H17:K17"/>
    <mergeCell ref="H18:K18"/>
    <mergeCell ref="H7:K7"/>
    <mergeCell ref="H8:K8"/>
    <mergeCell ref="H9:K9"/>
    <mergeCell ref="H10:K10"/>
    <mergeCell ref="H11:K11"/>
    <mergeCell ref="H12:K12"/>
    <mergeCell ref="H25:K25"/>
    <mergeCell ref="H26:K26"/>
    <mergeCell ref="H27:K27"/>
    <mergeCell ref="H28:K28"/>
    <mergeCell ref="H29:K29"/>
    <mergeCell ref="H30:K30"/>
    <mergeCell ref="H19:K19"/>
    <mergeCell ref="H20:K20"/>
    <mergeCell ref="H21:K21"/>
    <mergeCell ref="H22:K22"/>
    <mergeCell ref="H23:K23"/>
    <mergeCell ref="H24:K24"/>
    <mergeCell ref="H37:K37"/>
    <mergeCell ref="H38:K38"/>
    <mergeCell ref="H39:K39"/>
    <mergeCell ref="H40:K40"/>
    <mergeCell ref="H41:K41"/>
    <mergeCell ref="H42:K42"/>
    <mergeCell ref="H31:K31"/>
    <mergeCell ref="H32:K32"/>
    <mergeCell ref="H33:K33"/>
    <mergeCell ref="H34:K34"/>
    <mergeCell ref="H35:K35"/>
    <mergeCell ref="H36:K36"/>
    <mergeCell ref="H49:K49"/>
    <mergeCell ref="H50:K50"/>
    <mergeCell ref="H51:K51"/>
    <mergeCell ref="H52:K52"/>
    <mergeCell ref="H53:K53"/>
    <mergeCell ref="H54:K54"/>
    <mergeCell ref="H43:K43"/>
    <mergeCell ref="H44:K44"/>
    <mergeCell ref="H45:K45"/>
    <mergeCell ref="H46:K46"/>
    <mergeCell ref="H47:K47"/>
    <mergeCell ref="H48:K48"/>
    <mergeCell ref="H61:K61"/>
    <mergeCell ref="H62:K62"/>
    <mergeCell ref="H63:K63"/>
    <mergeCell ref="H64:K64"/>
    <mergeCell ref="H65:K65"/>
    <mergeCell ref="H66:K66"/>
    <mergeCell ref="H55:K55"/>
    <mergeCell ref="H56:K56"/>
    <mergeCell ref="H57:K57"/>
    <mergeCell ref="H58:K58"/>
    <mergeCell ref="H59:K59"/>
    <mergeCell ref="H60:K60"/>
    <mergeCell ref="H73:K73"/>
    <mergeCell ref="H74:K74"/>
    <mergeCell ref="H75:K75"/>
    <mergeCell ref="H76:K76"/>
    <mergeCell ref="H77:K77"/>
    <mergeCell ref="H78:K78"/>
    <mergeCell ref="H67:K67"/>
    <mergeCell ref="H68:K68"/>
    <mergeCell ref="H69:K69"/>
    <mergeCell ref="H70:K70"/>
    <mergeCell ref="H71:K71"/>
    <mergeCell ref="H72:K72"/>
    <mergeCell ref="H85:K85"/>
    <mergeCell ref="H86:K86"/>
    <mergeCell ref="H87:K87"/>
    <mergeCell ref="H88:K88"/>
    <mergeCell ref="H89:K89"/>
    <mergeCell ref="H90:K90"/>
    <mergeCell ref="H79:K79"/>
    <mergeCell ref="H80:K80"/>
    <mergeCell ref="H81:K81"/>
    <mergeCell ref="H82:K82"/>
    <mergeCell ref="H83:K83"/>
    <mergeCell ref="H84:K84"/>
    <mergeCell ref="H97:K97"/>
    <mergeCell ref="H98:K98"/>
    <mergeCell ref="H99:K99"/>
    <mergeCell ref="H91:K91"/>
    <mergeCell ref="H92:K92"/>
    <mergeCell ref="H93:K93"/>
    <mergeCell ref="H94:K94"/>
    <mergeCell ref="H95:K95"/>
    <mergeCell ref="H96:K96"/>
  </mergeCells>
  <conditionalFormatting sqref="B2:C2">
    <cfRule type="duplicateValues" priority="17562" dxfId="271"/>
    <cfRule type="duplicateValues" priority="17563" dxfId="271"/>
    <cfRule type="duplicateValues" priority="17564" dxfId="271"/>
  </conditionalFormatting>
  <conditionalFormatting sqref="B2:C1048576">
    <cfRule type="duplicateValues" priority="17565" dxfId="271"/>
  </conditionalFormatting>
  <conditionalFormatting sqref="B85:C86">
    <cfRule type="duplicateValues" priority="17007" dxfId="271" stopIfTrue="1"/>
    <cfRule type="duplicateValues" priority="17008" dxfId="271" stopIfTrue="1"/>
    <cfRule type="duplicateValues" priority="17009" dxfId="271" stopIfTrue="1"/>
    <cfRule type="expression" priority="17010" dxfId="127" stopIfTrue="1">
      <formula>AND(COUNTIF($E$3:$E$65385,B85)+COUNTIF(#REF!,B85)+COUNTIF(#REF!,B85)+COUNTIF(#REF!,B85)+COUNTIF(#REF!,B85)+COUNTIF(#REF!,B85)+COUNTIF(#REF!,B85)+COUNTIF(#REF!,B85)+COUNTIF(#REF!,B85)+COUNTIF($E$1:$E$2,B85)+COUNTIF(#REF!,B85)+COUNTIF(#REF!,B85)+COUNTIF(#REF!,B85)+COUNTIF(#REF!,B85)&gt;1,NOT(ISBLANK(B85)))</formula>
    </cfRule>
    <cfRule type="expression" priority="17011" dxfId="127" stopIfTrue="1">
      <formula>AND(COUNTIF($E$3:$E$65385,B85)+COUNTIF(#REF!,B85)+COUNTIF(#REF!,B85)+COUNTIF(#REF!,B85)+COUNTIF(#REF!,B85)+COUNTIF(#REF!,B85)+COUNTIF(#REF!,B85)+COUNTIF(#REF!,B85)+COUNTIF($E$1:$E$2,B85)+COUNTIF(#REF!,B85)+COUNTIF(#REF!,B85)+COUNTIF(#REF!,B85)+COUNTIF(#REF!,B85)&gt;1,NOT(ISBLANK(B85)))</formula>
    </cfRule>
    <cfRule type="expression" priority="17012" dxfId="127" stopIfTrue="1">
      <formula>AND(COUNTIF($E$3:$E$65385,B85)+COUNTIF($E$1:$E$2,B85)+COUNTIF(#REF!,B85)+COUNTIF(#REF!,B85)+COUNTIF(#REF!,B85)+COUNTIF(#REF!,B85)+COUNTIF(#REF!,B85)&gt;1,NOT(ISBLANK(B85)))</formula>
    </cfRule>
    <cfRule type="duplicateValues" priority="17013" dxfId="271" stopIfTrue="1"/>
    <cfRule type="duplicateValues" priority="17014" dxfId="271" stopIfTrue="1"/>
    <cfRule type="duplicateValues" priority="17015" dxfId="271" stopIfTrue="1"/>
    <cfRule type="expression" priority="17016" dxfId="127" stopIfTrue="1">
      <formula>AND(COUNTIF(#REF!,B85)+COUNTIF(#REF!,B85)&gt;1,NOT(ISBLANK(B85)))</formula>
    </cfRule>
    <cfRule type="expression" priority="17017" dxfId="127" stopIfTrue="1">
      <formula>AND(COUNTIF($E$3:$E$65388,B85)+COUNTIF(#REF!,B85)+COUNTIF(#REF!,B85)+COUNTIF(#REF!,B85)+COUNTIF(#REF!,B85)+COUNTIF(#REF!,B85)+COUNTIF(#REF!,B85)+COUNTIF(#REF!,B85)+COUNTIF(#REF!,B85)+COUNTIF($E$1:$E$2,B85)+COUNTIF(#REF!,B85)+COUNTIF(#REF!,B85)+COUNTIF(#REF!,B85)+COUNTIF(#REF!,B85)&gt;1,NOT(ISBLANK(B85)))</formula>
    </cfRule>
    <cfRule type="expression" priority="17018" dxfId="127" stopIfTrue="1">
      <formula>AND(COUNTIF($E$3:$E$65388,B85)+COUNTIF(#REF!,B85)+COUNTIF(#REF!,B85)+COUNTIF(#REF!,B85)+COUNTIF(#REF!,B85)+COUNTIF(#REF!,B85)+COUNTIF(#REF!,B85)+COUNTIF(#REF!,B85)+COUNTIF($E$1:$E$2,B85)+COUNTIF(#REF!,B85)+COUNTIF(#REF!,B85)+COUNTIF(#REF!,B85)+COUNTIF(#REF!,B85)&gt;1,NOT(ISBLANK(B85)))</formula>
    </cfRule>
    <cfRule type="expression" priority="17019" dxfId="127" stopIfTrue="1">
      <formula>AND(COUNTIF($E$3:$E$65388,B85)+COUNTIF($E$1:$E$2,B85)+COUNTIF(#REF!,B85)+COUNTIF(#REF!,B85)+COUNTIF(#REF!,B85)+COUNTIF(#REF!,B85)+COUNTIF(#REF!,B85)&gt;1,NOT(ISBLANK(B85)))</formula>
    </cfRule>
  </conditionalFormatting>
  <conditionalFormatting sqref="B91:C91">
    <cfRule type="duplicateValues" priority="17020" dxfId="271" stopIfTrue="1"/>
    <cfRule type="duplicateValues" priority="17021" dxfId="271" stopIfTrue="1"/>
    <cfRule type="duplicateValues" priority="17022" dxfId="271" stopIfTrue="1"/>
    <cfRule type="duplicateValues" priority="17023" dxfId="271" stopIfTrue="1"/>
    <cfRule type="duplicateValues" priority="17024" dxfId="271" stopIfTrue="1"/>
    <cfRule type="duplicateValues" priority="17025" dxfId="271" stopIfTrue="1"/>
    <cfRule type="expression" priority="17026" dxfId="127" stopIfTrue="1">
      <formula>AND(COUNTIF($E$3:$E$65488,B91)+COUNTIF(#REF!,B91)+COUNTIF(#REF!,B91)+COUNTIF(#REF!,B91)+COUNTIF(#REF!,B91)+COUNTIF(#REF!,B91)+COUNTIF(#REF!,B91)+COUNTIF(#REF!,B91)+COUNTIF(#REF!,B91)+COUNTIF($E$1:$E$2,B91)+COUNTIF(#REF!,B91)+COUNTIF(#REF!,B91)+COUNTIF(#REF!,B91)+COUNTIF(#REF!,B91)&gt;1,NOT(ISBLANK(B91)))</formula>
    </cfRule>
    <cfRule type="expression" priority="17027" dxfId="127" stopIfTrue="1">
      <formula>AND(COUNTIF($E$3:$E$65488,B91)+COUNTIF(#REF!,B91)+COUNTIF(#REF!,B91)+COUNTIF(#REF!,B91)+COUNTIF(#REF!,B91)+COUNTIF(#REF!,B91)+COUNTIF(#REF!,B91)+COUNTIF(#REF!,B91)+COUNTIF($E$1:$E$2,B91)+COUNTIF(#REF!,B91)+COUNTIF(#REF!,B91)+COUNTIF(#REF!,B91)+COUNTIF(#REF!,B91)&gt;1,NOT(ISBLANK(B91)))</formula>
    </cfRule>
    <cfRule type="expression" priority="17028" dxfId="127" stopIfTrue="1">
      <formula>AND(COUNTIF($E$3:$E$65488,B91)+COUNTIF($E$1:$E$2,B91)+COUNTIF(#REF!,B91)+COUNTIF(#REF!,B91)+COUNTIF(#REF!,B91)+COUNTIF(#REF!,B91)+COUNTIF(#REF!,B91)&gt;1,NOT(ISBLANK(B91)))</formula>
    </cfRule>
    <cfRule type="expression" priority="17029" dxfId="127" stopIfTrue="1">
      <formula>AND(COUNTIF(#REF!,B91)+COUNTIF(#REF!,B91)&gt;1,NOT(ISBLANK(B91)))</formula>
    </cfRule>
    <cfRule type="expression" priority="17030" dxfId="127" stopIfTrue="1">
      <formula>AND(COUNTIF($E$3:$E$65491,B91)+COUNTIF(#REF!,B91)+COUNTIF(#REF!,B91)+COUNTIF(#REF!,B91)+COUNTIF(#REF!,B91)+COUNTIF(#REF!,B91)+COUNTIF(#REF!,B91)+COUNTIF(#REF!,B91)+COUNTIF(#REF!,B91)+COUNTIF($E$1:$E$2,B91)+COUNTIF(#REF!,B91)+COUNTIF(#REF!,B91)+COUNTIF(#REF!,B91)+COUNTIF(#REF!,B91)&gt;1,NOT(ISBLANK(B91)))</formula>
    </cfRule>
    <cfRule type="expression" priority="17031" dxfId="127" stopIfTrue="1">
      <formula>AND(COUNTIF($E$3:$E$65491,B91)+COUNTIF(#REF!,B91)+COUNTIF(#REF!,B91)+COUNTIF(#REF!,B91)+COUNTIF(#REF!,B91)+COUNTIF(#REF!,B91)+COUNTIF(#REF!,B91)+COUNTIF(#REF!,B91)+COUNTIF($E$1:$E$2,B91)+COUNTIF(#REF!,B91)+COUNTIF(#REF!,B91)+COUNTIF(#REF!,B91)+COUNTIF(#REF!,B91)&gt;1,NOT(ISBLANK(B91)))</formula>
    </cfRule>
    <cfRule type="expression" priority="17032" dxfId="127" stopIfTrue="1">
      <formula>AND(COUNTIF($E$3:$E$65491,B91)+COUNTIF($E$1:$E$2,B91)+COUNTIF(#REF!,B91)+COUNTIF(#REF!,B91)+COUNTIF(#REF!,B91)+COUNTIF(#REF!,B91)+COUNTIF(#REF!,B91)&gt;1,NOT(ISBLANK(B91)))</formula>
    </cfRule>
  </conditionalFormatting>
  <pageMargins left="0.7" right="0.7" top="0.75" bottom="0.75" header="0.3" footer="0.3"/>
  <pageSetup orientation="landscape" paperSize="1"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topLeftCell="A1">
      <selection pane="topLeft" activeCell="L14" sqref="L14"/>
    </sheetView>
  </sheetViews>
  <sheetFormatPr defaultColWidth="9.00428571428571" defaultRowHeight="14.5"/>
  <cols>
    <col min="1" max="1" width="9.14285714285714" style="188" customWidth="1"/>
    <col min="2" max="2" width="10.1428571428571" style="188" customWidth="1"/>
    <col min="3" max="3" width="9" style="188"/>
    <col min="4" max="4" width="10.5714285714286" style="188" bestFit="1" customWidth="1"/>
    <col min="5" max="5" width="9.85714285714286" style="188" customWidth="1"/>
    <col min="6" max="6" width="10.4285714285714" style="188" customWidth="1"/>
    <col min="7" max="7" width="14.5714285714286" style="188" customWidth="1"/>
    <col min="8" max="8" width="9" style="545"/>
  </cols>
  <sheetData>
    <row r="1" spans="1:8" ht="15.5">
      <c r="A1" s="1418" t="s">
        <v>47</v>
      </c>
      <c r="B1" s="1419"/>
      <c r="C1" s="1419"/>
      <c r="D1" s="1419"/>
      <c r="E1" s="1419"/>
      <c r="F1" s="1419"/>
      <c r="G1" s="1420"/>
      <c r="H1" s="1162"/>
    </row>
    <row r="2" spans="1:8" ht="15.65" customHeight="1">
      <c r="A2" s="1421" t="s">
        <v>48</v>
      </c>
      <c r="B2" s="1422"/>
      <c r="C2" s="1422"/>
      <c r="D2" s="1422"/>
      <c r="E2" s="1422"/>
      <c r="F2" s="1422"/>
      <c r="G2" s="1423"/>
      <c r="H2" s="1163"/>
    </row>
    <row r="3" spans="1:8" ht="15.65" customHeight="1">
      <c r="A3" s="1421" t="s">
        <v>49</v>
      </c>
      <c r="B3" s="1422"/>
      <c r="C3" s="1422"/>
      <c r="D3" s="1422"/>
      <c r="E3" s="1422"/>
      <c r="F3" s="1422"/>
      <c r="G3" s="1423"/>
      <c r="H3" s="1163"/>
    </row>
    <row r="4" spans="1:7" ht="14.5">
      <c r="A4" s="1164"/>
      <c r="B4" s="314"/>
      <c r="C4" s="314"/>
      <c r="D4" s="314"/>
      <c r="E4" s="314"/>
      <c r="F4" s="314"/>
      <c r="G4" s="1165"/>
    </row>
    <row r="5" spans="1:7" ht="14.4" customHeight="1">
      <c r="A5" s="1438" t="s">
        <v>166</v>
      </c>
      <c r="B5" s="1302" t="s">
        <v>167</v>
      </c>
      <c r="C5" s="1302" t="s">
        <v>1838</v>
      </c>
      <c r="D5" s="1302" t="s">
        <v>168</v>
      </c>
      <c r="E5" s="1302" t="s">
        <v>184</v>
      </c>
      <c r="F5" s="1440" t="s">
        <v>171</v>
      </c>
      <c r="G5" s="1436" t="s">
        <v>20</v>
      </c>
    </row>
    <row r="6" spans="1:7" ht="27.65" customHeight="1">
      <c r="A6" s="1439"/>
      <c r="B6" s="1303"/>
      <c r="C6" s="1303"/>
      <c r="D6" s="1303"/>
      <c r="E6" s="1303"/>
      <c r="F6" s="1441"/>
      <c r="G6" s="1437"/>
    </row>
    <row r="7" spans="1:7" ht="14.5">
      <c r="A7" s="314">
        <v>1</v>
      </c>
      <c r="B7" s="1160" t="s">
        <v>1811</v>
      </c>
      <c r="C7" s="320" t="s">
        <v>1604</v>
      </c>
      <c r="D7" s="1168" t="s">
        <v>1818</v>
      </c>
      <c r="E7" s="1155" t="s">
        <v>255</v>
      </c>
      <c r="F7" s="1171">
        <v>46073</v>
      </c>
      <c r="G7" s="314"/>
    </row>
    <row r="8" spans="1:7" ht="14.5">
      <c r="A8" s="314">
        <v>2</v>
      </c>
      <c r="B8" s="1160" t="s">
        <v>1812</v>
      </c>
      <c r="C8" s="320" t="s">
        <v>1604</v>
      </c>
      <c r="D8" s="1168" t="s">
        <v>1818</v>
      </c>
      <c r="E8" s="1155" t="s">
        <v>255</v>
      </c>
      <c r="F8" s="1171">
        <v>46073</v>
      </c>
      <c r="G8" s="314"/>
    </row>
    <row r="9" spans="1:7" ht="14.5">
      <c r="A9" s="314">
        <v>3</v>
      </c>
      <c r="B9" s="1160" t="s">
        <v>1162</v>
      </c>
      <c r="C9" s="320" t="s">
        <v>1603</v>
      </c>
      <c r="D9" s="1168" t="s">
        <v>146</v>
      </c>
      <c r="E9" s="320" t="s">
        <v>255</v>
      </c>
      <c r="F9" s="1171">
        <v>46073</v>
      </c>
      <c r="G9" s="314"/>
    </row>
  </sheetData>
  <mergeCells count="10">
    <mergeCell ref="G5:G6"/>
    <mergeCell ref="C5:C6"/>
    <mergeCell ref="A1:G1"/>
    <mergeCell ref="A2:G2"/>
    <mergeCell ref="A3:G3"/>
    <mergeCell ref="A5:A6"/>
    <mergeCell ref="B5:B6"/>
    <mergeCell ref="D5:D6"/>
    <mergeCell ref="E5:E6"/>
    <mergeCell ref="F5:F6"/>
  </mergeCells>
  <conditionalFormatting sqref="C4 B5:B6 C10:C1048576">
    <cfRule type="duplicateValues" priority="11" dxfId="271"/>
    <cfRule type="duplicateValues" priority="12" dxfId="271"/>
    <cfRule type="duplicateValues" priority="14" dxfId="271"/>
    <cfRule type="duplicateValues" priority="17651" dxfId="271"/>
    <cfRule type="duplicateValues" priority="17652" dxfId="271"/>
    <cfRule type="duplicateValues" priority="17653" dxfId="271"/>
    <cfRule type="duplicateValues" priority="17622" dxfId="271"/>
    <cfRule type="duplicateValues" priority="17654" dxfId="271"/>
    <cfRule type="duplicateValues" priority="17628" dxfId="271"/>
    <cfRule type="duplicateValues" priority="17629" dxfId="271"/>
    <cfRule type="duplicateValues" priority="17630" dxfId="271"/>
    <cfRule type="duplicateValues" priority="17631" dxfId="271"/>
    <cfRule type="duplicateValues" priority="17640" dxfId="271"/>
    <cfRule type="duplicateValues" priority="17641" dxfId="271"/>
    <cfRule type="duplicateValues" priority="17642" dxfId="271"/>
    <cfRule type="duplicateValues" priority="17643" dxfId="271"/>
    <cfRule type="duplicateValues" priority="17644" dxfId="271"/>
    <cfRule type="duplicateValues" priority="17645" dxfId="271"/>
    <cfRule type="duplicateValues" priority="17646" dxfId="271"/>
    <cfRule type="duplicateValues" priority="17647" dxfId="271"/>
    <cfRule type="duplicateValues" priority="17648" dxfId="271"/>
    <cfRule type="duplicateValues" priority="17649" dxfId="271"/>
    <cfRule type="duplicateValues" priority="17650" dxfId="271"/>
  </conditionalFormatting>
  <conditionalFormatting sqref="B5:B6">
    <cfRule type="duplicateValues" priority="335" dxfId="299"/>
    <cfRule type="duplicateValues" priority="349" dxfId="299"/>
    <cfRule type="duplicateValues" priority="351" dxfId="299" stopIfTrue="1"/>
  </conditionalFormatting>
  <conditionalFormatting sqref="B7:B9">
    <cfRule type="duplicateValues" priority="17745" dxfId="299" stopIfTrue="1"/>
    <cfRule type="duplicateValues" priority="17747" dxfId="271"/>
    <cfRule type="duplicateValues" priority="17748" dxfId="271"/>
    <cfRule type="duplicateValues" priority="17749" dxfId="271"/>
    <cfRule type="duplicateValues" priority="17753" dxfId="271"/>
    <cfRule type="duplicateValues" priority="17754" dxfId="271"/>
    <cfRule type="duplicateValues" priority="17757" dxfId="271"/>
    <cfRule type="duplicateValues" priority="17759" dxfId="299"/>
  </conditionalFormatting>
  <conditionalFormatting sqref="C10:C1048576">
    <cfRule type="duplicateValues" priority="17625" dxfId="271"/>
  </conditionalFormatting>
  <conditionalFormatting sqref="D7:D9">
    <cfRule type="duplicateValues" priority="17761" dxfId="271"/>
  </conditionalFormatting>
  <pageMargins left="0.7" right="0.7" top="0.75" bottom="0.75" header="0.3" footer="0.3"/>
  <pageSetup orientation="portrait" paperSize="1"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topLeftCell="A1">
      <selection pane="topLeft" activeCell="K18" sqref="K18"/>
    </sheetView>
  </sheetViews>
  <sheetFormatPr defaultRowHeight="14.5"/>
  <cols>
    <col min="1" max="1" width="6.57142857142857" customWidth="1"/>
    <col min="2" max="2" width="15.1428571428571" customWidth="1"/>
    <col min="3" max="3" width="11.8571428571429" bestFit="1" customWidth="1"/>
    <col min="4" max="4" width="14.8571428571429" bestFit="1" customWidth="1"/>
    <col min="5" max="6" width="13.4285714285714" bestFit="1" customWidth="1"/>
    <col min="7" max="7" width="12.4285714285714" customWidth="1"/>
    <col min="8" max="8" width="14.1428571428571" style="1051" bestFit="1" customWidth="1"/>
    <col min="9" max="9" width="15.1428571428571" style="1051" bestFit="1" customWidth="1"/>
    <col min="10" max="10" width="13.4285714285714" bestFit="1" customWidth="1"/>
    <col min="11" max="11" width="14.1428571428571" bestFit="1" customWidth="1"/>
    <col min="12" max="12" width="15.1428571428571" style="1051" bestFit="1" customWidth="1"/>
    <col min="13" max="13" width="12.8571428571429" bestFit="1" customWidth="1"/>
    <col min="14" max="14" width="9.85714285714286" bestFit="1" customWidth="1"/>
    <col min="15" max="15" width="31.8571428571429" bestFit="1" customWidth="1"/>
    <col min="16" max="16" width="10.4285714285714" bestFit="1" customWidth="1"/>
    <col min="17" max="17" width="19.4285714285714" bestFit="1" customWidth="1"/>
  </cols>
  <sheetData>
    <row r="1" spans="1:13" ht="16" thickBot="1">
      <c r="A1" s="1031"/>
      <c r="B1" s="1032"/>
      <c r="C1" s="1031"/>
      <c r="D1" s="1095" t="s">
        <v>1782</v>
      </c>
      <c r="E1" s="1096"/>
      <c r="F1" s="1031"/>
      <c r="G1" s="1031"/>
      <c r="H1" s="1031"/>
      <c r="I1" s="1031"/>
      <c r="J1" s="1031"/>
      <c r="K1" s="1031"/>
      <c r="L1" s="1031"/>
      <c r="M1" s="1029"/>
    </row>
    <row r="2" spans="1:13" ht="16" thickBot="1">
      <c r="A2" s="1032"/>
      <c r="B2" s="1032"/>
      <c r="C2" s="1033"/>
      <c r="D2" s="1032"/>
      <c r="E2" s="1033"/>
      <c r="F2" s="1032"/>
      <c r="G2" s="1033"/>
      <c r="H2" s="1034"/>
      <c r="I2" s="1034"/>
      <c r="J2" s="1033"/>
      <c r="K2" s="1032"/>
      <c r="L2" s="1034"/>
      <c r="M2" s="1033"/>
    </row>
    <row r="3" spans="1:17" ht="29.5" thickBot="1">
      <c r="A3" s="1035" t="s">
        <v>1783</v>
      </c>
      <c r="B3" s="1036" t="s">
        <v>1784</v>
      </c>
      <c r="C3" s="1036" t="s">
        <v>1785</v>
      </c>
      <c r="D3" s="1036" t="s">
        <v>1786</v>
      </c>
      <c r="E3" s="1036" t="s">
        <v>1787</v>
      </c>
      <c r="F3" s="1037" t="s">
        <v>1788</v>
      </c>
      <c r="G3" s="1038" t="s">
        <v>1789</v>
      </c>
      <c r="H3" s="1037" t="s">
        <v>1790</v>
      </c>
      <c r="I3" s="1037" t="s">
        <v>1791</v>
      </c>
      <c r="J3" s="1036" t="s">
        <v>1792</v>
      </c>
      <c r="K3" s="1037" t="s">
        <v>1793</v>
      </c>
      <c r="L3" s="1037" t="s">
        <v>1794</v>
      </c>
      <c r="M3" s="1036" t="s">
        <v>266</v>
      </c>
      <c r="N3" s="1036" t="s">
        <v>1779</v>
      </c>
      <c r="O3" s="1036" t="s">
        <v>1624</v>
      </c>
      <c r="P3" s="1036" t="s">
        <v>1795</v>
      </c>
      <c r="Q3" s="1039" t="s">
        <v>20</v>
      </c>
    </row>
    <row r="4" spans="1:17" ht="14.5">
      <c r="A4" s="1040"/>
      <c r="B4" s="1041"/>
      <c r="C4" s="1042"/>
      <c r="D4" s="1043"/>
      <c r="E4" s="1044"/>
      <c r="F4" s="1040"/>
      <c r="G4" s="1045"/>
      <c r="H4" s="1046"/>
      <c r="I4" s="1046"/>
      <c r="J4" s="1044"/>
      <c r="K4" s="1046"/>
      <c r="L4" s="1046"/>
      <c r="M4" s="1044"/>
      <c r="N4" s="1040"/>
      <c r="O4" s="1030"/>
      <c r="P4" s="1040"/>
      <c r="Q4" s="1040"/>
    </row>
    <row r="5" spans="1:17" ht="14.5" thickBot="1">
      <c r="A5" s="1047"/>
      <c r="B5" s="1047"/>
      <c r="C5" s="1047"/>
      <c r="D5" s="1047" t="s">
        <v>444</v>
      </c>
      <c r="E5" s="1048"/>
      <c r="F5" s="1049"/>
      <c r="G5" s="1094"/>
      <c r="H5" s="1049"/>
      <c r="I5" s="1049"/>
      <c r="J5" s="1049"/>
      <c r="K5" s="1049"/>
      <c r="L5" s="1049"/>
      <c r="M5" s="1049"/>
      <c r="N5" s="1049"/>
      <c r="O5" s="1050"/>
      <c r="P5" s="1049"/>
      <c r="Q5" s="1049"/>
    </row>
  </sheetData>
  <conditionalFormatting sqref="B1:B3 B5">
    <cfRule type="duplicateValues" priority="1" dxfId="271"/>
  </conditionalFormatting>
  <conditionalFormatting sqref="B6:B1048576">
    <cfRule type="duplicateValues" priority="2" dxfId="271"/>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topLeftCell="A1">
      <selection pane="topLeft" activeCell="G18" sqref="G18"/>
    </sheetView>
  </sheetViews>
  <sheetFormatPr defaultColWidth="9.00428571428571" defaultRowHeight="14.5"/>
  <cols>
    <col min="1" max="6" width="15.1428571428571" customWidth="1"/>
  </cols>
  <sheetData>
    <row r="1" spans="1:19" ht="15.5">
      <c r="A1" s="1252" t="s">
        <v>47</v>
      </c>
      <c r="B1" s="1253"/>
      <c r="C1" s="1253"/>
      <c r="D1" s="1253"/>
      <c r="E1" s="1253"/>
      <c r="F1" s="1253"/>
      <c r="G1" s="1253"/>
      <c r="H1" s="1253"/>
      <c r="I1" s="1253"/>
      <c r="J1" s="1253"/>
      <c r="K1" s="1253"/>
      <c r="L1" s="1253"/>
      <c r="M1" s="1253"/>
      <c r="N1" s="1253"/>
      <c r="O1" s="1253"/>
      <c r="P1" s="1253"/>
      <c r="Q1" s="1253"/>
      <c r="R1" s="1253"/>
      <c r="S1" s="1254"/>
    </row>
    <row r="2" spans="1:19" ht="15.5">
      <c r="A2" s="1255" t="s">
        <v>48</v>
      </c>
      <c r="B2" s="1256"/>
      <c r="C2" s="1256"/>
      <c r="D2" s="1256"/>
      <c r="E2" s="1256"/>
      <c r="F2" s="1256"/>
      <c r="G2" s="1256"/>
      <c r="H2" s="1256"/>
      <c r="I2" s="1256"/>
      <c r="J2" s="1256"/>
      <c r="K2" s="1256"/>
      <c r="L2" s="1256"/>
      <c r="M2" s="1256"/>
      <c r="N2" s="1256"/>
      <c r="O2" s="1256"/>
      <c r="P2" s="1256"/>
      <c r="Q2" s="1256"/>
      <c r="R2" s="1256"/>
      <c r="S2" s="1257"/>
    </row>
    <row r="3" spans="1:19" ht="15.5" thickBot="1">
      <c r="A3" s="1255" t="s">
        <v>49</v>
      </c>
      <c r="B3" s="1256"/>
      <c r="C3" s="1256"/>
      <c r="D3" s="1256"/>
      <c r="E3" s="1256"/>
      <c r="F3" s="1256"/>
      <c r="G3" s="1256"/>
      <c r="H3" s="1256"/>
      <c r="I3" s="1256"/>
      <c r="J3" s="1256"/>
      <c r="K3" s="1256"/>
      <c r="L3" s="1256"/>
      <c r="M3" s="1256"/>
      <c r="N3" s="1256"/>
      <c r="O3" s="1256"/>
      <c r="P3" s="1256"/>
      <c r="Q3" s="1256"/>
      <c r="R3" s="1256"/>
      <c r="S3" s="1257"/>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zoomScale="40" zoomScaleNormal="40" workbookViewId="0" topLeftCell="A213">
      <selection pane="topLeft" activeCell="N226" sqref="N226"/>
    </sheetView>
  </sheetViews>
  <sheetFormatPr defaultColWidth="8.81428571428571" defaultRowHeight="12"/>
  <cols>
    <col min="1" max="1" width="11.1428571428571" style="426" customWidth="1"/>
    <col min="2" max="2" width="17.5714285714286" style="426" customWidth="1"/>
    <col min="3" max="3" width="11.1428571428571" style="426" customWidth="1"/>
    <col min="4" max="4" width="17.5714285714286" style="426" customWidth="1"/>
    <col min="5" max="5" width="13" style="426" customWidth="1"/>
    <col min="6" max="6" width="17.5714285714286" style="426" customWidth="1"/>
    <col min="7" max="7" width="11.1428571428571" style="426" customWidth="1"/>
    <col min="8" max="8" width="17.5714285714286" style="426" customWidth="1"/>
    <col min="9" max="9" width="15.8571428571429" style="426" customWidth="1"/>
    <col min="10" max="10" width="17.5714285714286" style="426" customWidth="1"/>
    <col min="11" max="11" width="11.1428571428571" style="426" customWidth="1"/>
    <col min="12" max="12" width="17.5714285714286" style="426" customWidth="1"/>
    <col min="13" max="13" width="11.1428571428571" style="426" customWidth="1"/>
    <col min="14" max="14" width="17.5714285714286" style="426" customWidth="1"/>
    <col min="15" max="15" width="11.1428571428571" style="426" customWidth="1"/>
    <col min="16" max="16" width="17.5714285714286" style="426" customWidth="1"/>
    <col min="17" max="17" width="16.8571428571429" style="426" customWidth="1"/>
    <col min="18" max="18" width="17.5714285714286" style="426" customWidth="1"/>
    <col min="19" max="19" width="14.1428571428571" style="426" customWidth="1"/>
    <col min="20" max="20" width="17.5714285714286" style="426" customWidth="1"/>
    <col min="21" max="21" width="19.4285714285714" style="426" customWidth="1"/>
    <col min="22" max="22" width="23.1428571428571" style="426" customWidth="1"/>
    <col min="23" max="23" width="19.1428571428571" style="426" customWidth="1"/>
    <col min="24" max="24" width="17.5714285714286" style="426" customWidth="1"/>
    <col min="25" max="25" width="13" style="426" customWidth="1"/>
    <col min="26" max="26" width="17.5714285714286" style="426" customWidth="1"/>
    <col min="27" max="27" width="11.1428571428571" style="426" customWidth="1"/>
    <col min="28" max="28" width="17.5714285714286" style="426" customWidth="1"/>
    <col min="29" max="29" width="13.4285714285714" style="426" customWidth="1"/>
    <col min="30" max="30" width="14.8571428571429" style="426" customWidth="1"/>
    <col min="31" max="31" width="14.4285714285714" style="426" customWidth="1"/>
    <col min="32" max="32" width="15.4285714285714" style="426" customWidth="1"/>
    <col min="33" max="33" width="8.42857142857143" style="426" customWidth="1"/>
    <col min="34" max="38" width="11" style="426" hidden="1" customWidth="1"/>
    <col min="39" max="39" width="28.8571428571429" style="426" customWidth="1"/>
    <col min="40" max="40" width="12.1428571428571" style="426" bestFit="1" customWidth="1"/>
    <col min="41" max="41" width="32" style="426" bestFit="1" customWidth="1"/>
    <col min="42" max="16384" width="8.85714285714286" style="426"/>
  </cols>
  <sheetData>
    <row r="1" spans="1:33" ht="46" customHeight="1" thickBot="1">
      <c r="A1" s="1519" t="s">
        <v>1438</v>
      </c>
      <c r="B1" s="1520"/>
      <c r="C1" s="1520"/>
      <c r="D1" s="1520"/>
      <c r="E1" s="1520"/>
      <c r="F1" s="1520"/>
      <c r="G1" s="1520"/>
      <c r="H1" s="1520"/>
      <c r="I1" s="1520"/>
      <c r="J1" s="1520"/>
      <c r="K1" s="1520"/>
      <c r="L1" s="1520"/>
      <c r="M1" s="1520"/>
      <c r="N1" s="1520"/>
      <c r="O1" s="1520"/>
      <c r="P1" s="1520"/>
      <c r="Q1" s="1520"/>
      <c r="R1" s="1520"/>
      <c r="S1" s="1520"/>
      <c r="T1" s="1520"/>
      <c r="U1" s="1520"/>
      <c r="V1" s="1520"/>
      <c r="W1" s="1520"/>
      <c r="X1" s="1520"/>
      <c r="Y1" s="1520"/>
      <c r="Z1" s="1521"/>
      <c r="AA1" s="1521"/>
      <c r="AB1" s="1521"/>
      <c r="AC1" s="1521"/>
      <c r="AD1" s="1521"/>
      <c r="AE1" s="424"/>
      <c r="AF1" s="424"/>
      <c r="AG1" s="424"/>
    </row>
    <row r="2" spans="1:30" ht="48.5" customHeight="1" thickBot="1">
      <c r="A2" s="1522" t="s">
        <v>1125</v>
      </c>
      <c r="B2" s="1523"/>
      <c r="C2" s="1523"/>
      <c r="D2" s="1523"/>
      <c r="E2" s="1523"/>
      <c r="F2" s="1523"/>
      <c r="G2" s="1523"/>
      <c r="H2" s="1523"/>
      <c r="I2" s="1523"/>
      <c r="J2" s="1523"/>
      <c r="K2" s="1523"/>
      <c r="L2" s="1523"/>
      <c r="M2" s="1523"/>
      <c r="N2" s="1523"/>
      <c r="O2" s="1523"/>
      <c r="P2" s="1523"/>
      <c r="Q2" s="1523"/>
      <c r="R2" s="1523"/>
      <c r="S2" s="1523"/>
      <c r="T2" s="1523"/>
      <c r="U2" s="1523"/>
      <c r="V2" s="1523"/>
      <c r="W2" s="1523"/>
      <c r="X2" s="1523"/>
      <c r="Y2" s="1523"/>
      <c r="Z2" s="1524" t="s">
        <v>1439</v>
      </c>
      <c r="AA2" s="1524"/>
      <c r="AB2" s="1524">
        <f ca="1">NOW()-1</f>
        <v>46132.403846064815</v>
      </c>
      <c r="AC2" s="1524"/>
      <c r="AD2" s="1524"/>
    </row>
    <row r="3" spans="1:30" ht="14.5">
      <c r="A3" s="1525" t="s">
        <v>1126</v>
      </c>
      <c r="B3" s="1526"/>
      <c r="C3" s="1526"/>
      <c r="D3" s="1526"/>
      <c r="E3" s="1526"/>
      <c r="F3" s="1526"/>
      <c r="G3" s="1526"/>
      <c r="H3" s="1526"/>
      <c r="I3" s="1526"/>
      <c r="J3" s="1526"/>
      <c r="K3" s="1526"/>
      <c r="L3" s="1526"/>
      <c r="M3" s="1526"/>
      <c r="N3" s="1526"/>
      <c r="O3" s="1526"/>
      <c r="P3" s="1527"/>
      <c r="Q3" s="607"/>
      <c r="R3" s="607"/>
      <c r="S3" s="1530"/>
      <c r="T3" s="1530"/>
      <c r="U3" s="1530"/>
      <c r="V3" s="608"/>
      <c r="W3" s="1531"/>
      <c r="X3" s="1531"/>
      <c r="Y3" s="1531"/>
      <c r="Z3" s="1532"/>
      <c r="AA3" s="608"/>
      <c r="AB3" s="608"/>
      <c r="AC3" s="609"/>
      <c r="AD3" s="609"/>
    </row>
    <row r="4" spans="1:30" ht="24.5">
      <c r="A4" s="1528"/>
      <c r="B4" s="1503"/>
      <c r="C4" s="1503"/>
      <c r="D4" s="1503"/>
      <c r="E4" s="1503"/>
      <c r="F4" s="1503"/>
      <c r="G4" s="1503"/>
      <c r="H4" s="1503"/>
      <c r="I4" s="1503"/>
      <c r="J4" s="1503"/>
      <c r="K4" s="1503"/>
      <c r="L4" s="1503"/>
      <c r="M4" s="1503"/>
      <c r="N4" s="1503"/>
      <c r="O4" s="1503"/>
      <c r="P4" s="1529"/>
      <c r="Q4" s="607"/>
      <c r="R4" s="607"/>
      <c r="S4" s="1533" t="s">
        <v>1127</v>
      </c>
      <c r="T4" s="1533"/>
      <c r="U4" s="1533"/>
      <c r="V4" s="610"/>
      <c r="W4" s="1534" t="s">
        <v>1128</v>
      </c>
      <c r="X4" s="1534"/>
      <c r="Y4" s="1534"/>
      <c r="Z4" s="1534"/>
      <c r="AA4" s="610"/>
      <c r="AB4" s="610"/>
      <c r="AC4" s="610"/>
      <c r="AD4" s="610"/>
    </row>
    <row r="5" spans="1:30" ht="30.5">
      <c r="A5" s="1498" t="s">
        <v>975</v>
      </c>
      <c r="B5" s="1499"/>
      <c r="C5" s="1499" t="s">
        <v>13</v>
      </c>
      <c r="D5" s="1499"/>
      <c r="E5" s="1499"/>
      <c r="F5" s="1499" t="s">
        <v>1129</v>
      </c>
      <c r="G5" s="1499"/>
      <c r="H5" s="1499" t="s">
        <v>1130</v>
      </c>
      <c r="I5" s="1499"/>
      <c r="J5" s="1499"/>
      <c r="K5" s="1499" t="s">
        <v>1440</v>
      </c>
      <c r="L5" s="1499"/>
      <c r="M5" s="1499"/>
      <c r="N5" s="1499" t="s">
        <v>820</v>
      </c>
      <c r="O5" s="1499"/>
      <c r="P5" s="1518"/>
      <c r="Q5" s="607"/>
      <c r="R5" s="607"/>
      <c r="S5" s="612"/>
      <c r="T5" s="610"/>
      <c r="U5" s="610"/>
      <c r="V5" s="610"/>
      <c r="W5" s="610"/>
      <c r="X5" s="610"/>
      <c r="Y5" s="610"/>
      <c r="Z5" s="610"/>
      <c r="AA5" s="1517" t="s">
        <v>44</v>
      </c>
      <c r="AB5" s="1517"/>
      <c r="AC5" s="1517"/>
      <c r="AD5" s="613"/>
    </row>
    <row r="6" spans="1:30" ht="17">
      <c r="A6" s="1498"/>
      <c r="B6" s="1499"/>
      <c r="C6" s="1499"/>
      <c r="D6" s="1499"/>
      <c r="E6" s="1499"/>
      <c r="F6" s="1499"/>
      <c r="G6" s="1499"/>
      <c r="H6" s="1499"/>
      <c r="I6" s="1499"/>
      <c r="J6" s="1499"/>
      <c r="K6" s="1499"/>
      <c r="L6" s="1499"/>
      <c r="M6" s="1499"/>
      <c r="N6" s="1499"/>
      <c r="O6" s="1499"/>
      <c r="P6" s="1518"/>
      <c r="Q6" s="607"/>
      <c r="R6" s="607"/>
      <c r="S6" s="612"/>
      <c r="T6" s="610"/>
      <c r="U6" s="610"/>
      <c r="V6" s="610"/>
      <c r="W6" s="610"/>
      <c r="X6" s="610"/>
      <c r="Y6" s="610"/>
      <c r="Z6" s="610"/>
      <c r="AA6" s="614"/>
      <c r="AB6" s="614"/>
      <c r="AC6" s="614"/>
      <c r="AD6" s="614"/>
    </row>
    <row r="7" spans="1:30" ht="40" customHeight="1">
      <c r="A7" s="1498">
        <v>1</v>
      </c>
      <c r="B7" s="1499"/>
      <c r="C7" s="1503" t="s">
        <v>1132</v>
      </c>
      <c r="D7" s="1503"/>
      <c r="E7" s="1503"/>
      <c r="F7" s="1499" t="s">
        <v>1028</v>
      </c>
      <c r="G7" s="1499"/>
      <c r="H7" s="1501">
        <v>188.444</v>
      </c>
      <c r="I7" s="1501"/>
      <c r="J7" s="1501"/>
      <c r="K7" s="1514">
        <v>188.444</v>
      </c>
      <c r="L7" s="1515"/>
      <c r="M7" s="1516"/>
      <c r="N7" s="1501">
        <f t="shared" si="0" ref="N7:N14">H7-K7</f>
        <v>0</v>
      </c>
      <c r="O7" s="1501"/>
      <c r="P7" s="1502"/>
      <c r="Q7" s="607"/>
      <c r="R7" s="607"/>
      <c r="S7" s="612"/>
      <c r="T7" s="610"/>
      <c r="U7" s="610"/>
      <c r="V7" s="610"/>
      <c r="W7" s="610"/>
      <c r="X7" s="610"/>
      <c r="Y7" s="610"/>
      <c r="Z7" s="610"/>
      <c r="AA7" s="614"/>
      <c r="AB7" s="614"/>
      <c r="AC7" s="614"/>
      <c r="AD7" s="614"/>
    </row>
    <row r="8" spans="1:30" ht="40" customHeight="1">
      <c r="A8" s="1498">
        <f t="shared" si="1" ref="A8:A16">A7+1</f>
        <v>2</v>
      </c>
      <c r="B8" s="1499"/>
      <c r="C8" s="1503" t="s">
        <v>1133</v>
      </c>
      <c r="D8" s="1503"/>
      <c r="E8" s="1503"/>
      <c r="F8" s="1499" t="s">
        <v>1028</v>
      </c>
      <c r="G8" s="1499"/>
      <c r="H8" s="1501">
        <v>188.444</v>
      </c>
      <c r="I8" s="1501"/>
      <c r="J8" s="1501"/>
      <c r="K8" s="1501">
        <v>178.075</v>
      </c>
      <c r="L8" s="1501"/>
      <c r="M8" s="1501"/>
      <c r="N8" s="1501">
        <f t="shared" si="0"/>
        <v>10.369</v>
      </c>
      <c r="O8" s="1501"/>
      <c r="P8" s="1502"/>
      <c r="Q8" s="607"/>
      <c r="R8" s="607"/>
      <c r="S8" s="607"/>
      <c r="T8" s="609"/>
      <c r="U8" s="609"/>
      <c r="V8" s="609"/>
      <c r="W8" s="609"/>
      <c r="X8" s="609"/>
      <c r="Y8" s="609"/>
      <c r="Z8" s="609"/>
      <c r="AA8" s="615"/>
      <c r="AB8" s="615"/>
      <c r="AC8" s="615"/>
      <c r="AD8" s="615"/>
    </row>
    <row r="9" spans="1:30" ht="40" customHeight="1">
      <c r="A9" s="1498">
        <f t="shared" si="1"/>
        <v>3</v>
      </c>
      <c r="B9" s="1499"/>
      <c r="C9" s="1503" t="s">
        <v>1441</v>
      </c>
      <c r="D9" s="1503"/>
      <c r="E9" s="1503"/>
      <c r="F9" s="1499" t="s">
        <v>1028</v>
      </c>
      <c r="G9" s="1499"/>
      <c r="H9" s="1501">
        <v>188.444</v>
      </c>
      <c r="I9" s="1501"/>
      <c r="J9" s="1501"/>
      <c r="K9" s="1514">
        <v>178.075</v>
      </c>
      <c r="L9" s="1515"/>
      <c r="M9" s="1516"/>
      <c r="N9" s="1501">
        <f t="shared" si="0"/>
        <v>10.369</v>
      </c>
      <c r="O9" s="1501"/>
      <c r="P9" s="1502"/>
      <c r="Q9" s="607"/>
      <c r="R9" s="607"/>
      <c r="S9" s="607"/>
      <c r="T9" s="609"/>
      <c r="U9" s="609"/>
      <c r="V9" s="609"/>
      <c r="W9" s="609"/>
      <c r="X9" s="609"/>
      <c r="Y9" s="609"/>
      <c r="Z9" s="609"/>
      <c r="AA9" s="615"/>
      <c r="AB9" s="615"/>
      <c r="AC9" s="615"/>
      <c r="AD9" s="615"/>
    </row>
    <row r="10" spans="1:30" ht="40" customHeight="1">
      <c r="A10" s="1498">
        <f t="shared" si="1"/>
        <v>4</v>
      </c>
      <c r="B10" s="1499"/>
      <c r="C10" s="1503" t="s">
        <v>1134</v>
      </c>
      <c r="D10" s="1503"/>
      <c r="E10" s="1503"/>
      <c r="F10" s="1504" t="s">
        <v>1135</v>
      </c>
      <c r="G10" s="1505"/>
      <c r="H10" s="1506">
        <v>73</v>
      </c>
      <c r="I10" s="1507"/>
      <c r="J10" s="1508"/>
      <c r="K10" s="1506">
        <v>73</v>
      </c>
      <c r="L10" s="1507"/>
      <c r="M10" s="1508"/>
      <c r="N10" s="1510">
        <f t="shared" si="0"/>
        <v>0</v>
      </c>
      <c r="O10" s="1510"/>
      <c r="P10" s="1511"/>
      <c r="Q10" s="607"/>
      <c r="R10" s="607"/>
      <c r="S10" s="607"/>
      <c r="T10" s="609"/>
      <c r="U10" s="609"/>
      <c r="V10" s="609"/>
      <c r="W10" s="609"/>
      <c r="X10" s="609"/>
      <c r="Y10" s="609"/>
      <c r="Z10" s="609"/>
      <c r="AA10" s="615"/>
      <c r="AB10" s="615"/>
      <c r="AC10" s="615"/>
      <c r="AD10" s="615"/>
    </row>
    <row r="11" spans="1:30" ht="40" customHeight="1">
      <c r="A11" s="1498">
        <f t="shared" si="1"/>
        <v>5</v>
      </c>
      <c r="B11" s="1499"/>
      <c r="C11" s="1503" t="s">
        <v>267</v>
      </c>
      <c r="D11" s="1503"/>
      <c r="E11" s="1503"/>
      <c r="F11" s="1504" t="s">
        <v>1135</v>
      </c>
      <c r="G11" s="1505"/>
      <c r="H11" s="1506">
        <v>512</v>
      </c>
      <c r="I11" s="1507"/>
      <c r="J11" s="1508"/>
      <c r="K11" s="1509">
        <v>208</v>
      </c>
      <c r="L11" s="1509"/>
      <c r="M11" s="1509"/>
      <c r="N11" s="1510">
        <f t="shared" si="0"/>
        <v>304</v>
      </c>
      <c r="O11" s="1510"/>
      <c r="P11" s="1511"/>
      <c r="Q11" s="607"/>
      <c r="R11" s="607"/>
      <c r="S11" s="609"/>
      <c r="T11" s="609"/>
      <c r="U11" s="609"/>
      <c r="V11" s="609"/>
      <c r="W11" s="609"/>
      <c r="X11" s="609"/>
      <c r="Y11" s="609"/>
      <c r="Z11" s="609"/>
      <c r="AA11" s="616" t="s">
        <v>1136</v>
      </c>
      <c r="AB11" s="617"/>
      <c r="AC11" s="615"/>
      <c r="AD11" s="615"/>
    </row>
    <row r="12" spans="1:30" ht="40" customHeight="1">
      <c r="A12" s="1498">
        <f t="shared" si="1"/>
        <v>6</v>
      </c>
      <c r="B12" s="1499"/>
      <c r="C12" s="1503" t="s">
        <v>268</v>
      </c>
      <c r="D12" s="1503"/>
      <c r="E12" s="1503"/>
      <c r="F12" s="1504" t="s">
        <v>1137</v>
      </c>
      <c r="G12" s="1505"/>
      <c r="H12" s="1506">
        <v>514</v>
      </c>
      <c r="I12" s="1507"/>
      <c r="J12" s="1508"/>
      <c r="K12" s="1509">
        <v>190</v>
      </c>
      <c r="L12" s="1509"/>
      <c r="M12" s="1509"/>
      <c r="N12" s="1510">
        <f t="shared" si="0"/>
        <v>324</v>
      </c>
      <c r="O12" s="1510"/>
      <c r="P12" s="1511"/>
      <c r="Q12" s="607"/>
      <c r="R12" s="618"/>
      <c r="S12" s="619" t="s">
        <v>1138</v>
      </c>
      <c r="T12" s="611"/>
      <c r="U12" s="609"/>
      <c r="V12" s="1512" t="s">
        <v>182</v>
      </c>
      <c r="W12" s="1512"/>
      <c r="X12" s="1512"/>
      <c r="Y12" s="609"/>
      <c r="Z12" s="609"/>
      <c r="AA12" s="615"/>
      <c r="AB12" s="620"/>
      <c r="AC12" s="616" t="s">
        <v>1442</v>
      </c>
      <c r="AD12" s="617"/>
    </row>
    <row r="13" spans="1:30" ht="40" customHeight="1">
      <c r="A13" s="1498">
        <f t="shared" si="1"/>
        <v>7</v>
      </c>
      <c r="B13" s="1499"/>
      <c r="C13" s="1503" t="s">
        <v>1140</v>
      </c>
      <c r="D13" s="1503"/>
      <c r="E13" s="1503"/>
      <c r="F13" s="1504" t="s">
        <v>1135</v>
      </c>
      <c r="G13" s="1505"/>
      <c r="H13" s="1506">
        <v>512</v>
      </c>
      <c r="I13" s="1507"/>
      <c r="J13" s="1508"/>
      <c r="K13" s="1509">
        <v>75</v>
      </c>
      <c r="L13" s="1509"/>
      <c r="M13" s="1509"/>
      <c r="N13" s="1510">
        <f t="shared" si="0"/>
        <v>437</v>
      </c>
      <c r="O13" s="1510"/>
      <c r="P13" s="1511"/>
      <c r="Q13" s="607"/>
      <c r="R13" s="618"/>
      <c r="S13" s="611" t="s">
        <v>268</v>
      </c>
      <c r="T13" s="611"/>
      <c r="U13" s="609"/>
      <c r="V13" s="1513"/>
      <c r="W13" s="1513"/>
      <c r="X13" s="1513"/>
      <c r="Y13" s="609"/>
      <c r="Z13" s="609"/>
      <c r="AA13" s="621"/>
      <c r="AB13" s="615"/>
      <c r="AC13" s="615"/>
      <c r="AD13" s="615"/>
    </row>
    <row r="14" spans="1:30" ht="40" customHeight="1">
      <c r="A14" s="1498">
        <f t="shared" si="1"/>
        <v>8</v>
      </c>
      <c r="B14" s="1499"/>
      <c r="C14" s="1503" t="s">
        <v>480</v>
      </c>
      <c r="D14" s="1503"/>
      <c r="E14" s="1503"/>
      <c r="F14" s="1504" t="s">
        <v>1137</v>
      </c>
      <c r="G14" s="1505"/>
      <c r="H14" s="1506">
        <v>512</v>
      </c>
      <c r="I14" s="1507"/>
      <c r="J14" s="1508"/>
      <c r="K14" s="1509"/>
      <c r="L14" s="1509"/>
      <c r="M14" s="1509"/>
      <c r="N14" s="1510">
        <f t="shared" si="0"/>
        <v>512</v>
      </c>
      <c r="O14" s="1510"/>
      <c r="P14" s="1511"/>
      <c r="Q14" s="607"/>
      <c r="R14" s="607"/>
      <c r="S14" s="607"/>
      <c r="T14" s="609"/>
      <c r="U14" s="609"/>
      <c r="V14" s="609"/>
      <c r="W14" s="609"/>
      <c r="X14" s="609"/>
      <c r="Y14" s="609"/>
      <c r="Z14" s="609"/>
      <c r="AA14" s="615"/>
      <c r="AB14" s="615"/>
      <c r="AC14" s="615"/>
      <c r="AD14" s="615"/>
    </row>
    <row r="15" spans="1:41" ht="40" customHeight="1">
      <c r="A15" s="1498">
        <f t="shared" si="1"/>
        <v>9</v>
      </c>
      <c r="B15" s="1499"/>
      <c r="C15" s="1500" t="s">
        <v>1443</v>
      </c>
      <c r="D15" s="1500"/>
      <c r="E15" s="1500"/>
      <c r="F15" s="1499" t="s">
        <v>1028</v>
      </c>
      <c r="G15" s="1499"/>
      <c r="H15" s="1501">
        <v>188.444</v>
      </c>
      <c r="I15" s="1501"/>
      <c r="J15" s="1501"/>
      <c r="K15" s="1499"/>
      <c r="L15" s="1499"/>
      <c r="M15" s="1499"/>
      <c r="N15" s="1501">
        <v>188.444</v>
      </c>
      <c r="O15" s="1501"/>
      <c r="P15" s="1502"/>
      <c r="Q15" s="607"/>
      <c r="R15" s="607"/>
      <c r="S15" s="1497" t="s">
        <v>1444</v>
      </c>
      <c r="T15" s="1497"/>
      <c r="U15" s="609"/>
      <c r="V15" s="609"/>
      <c r="W15" s="610"/>
      <c r="X15" s="619" t="s">
        <v>1142</v>
      </c>
      <c r="Y15" s="610"/>
      <c r="Z15" s="610"/>
      <c r="AA15" s="610"/>
      <c r="AB15" s="610"/>
      <c r="AC15" s="610"/>
      <c r="AD15" s="610"/>
      <c r="AO15" s="622"/>
    </row>
    <row r="16" spans="1:30" ht="40" customHeight="1">
      <c r="A16" s="1498">
        <f t="shared" si="1"/>
        <v>10</v>
      </c>
      <c r="B16" s="1499"/>
      <c r="C16" s="1500" t="s">
        <v>1445</v>
      </c>
      <c r="D16" s="1500"/>
      <c r="E16" s="1500"/>
      <c r="F16" s="1499" t="s">
        <v>1028</v>
      </c>
      <c r="G16" s="1499"/>
      <c r="H16" s="1501">
        <v>188.444</v>
      </c>
      <c r="I16" s="1501"/>
      <c r="J16" s="1501"/>
      <c r="K16" s="1499"/>
      <c r="L16" s="1499"/>
      <c r="M16" s="1499"/>
      <c r="N16" s="1501">
        <v>188.444</v>
      </c>
      <c r="O16" s="1501"/>
      <c r="P16" s="1502"/>
      <c r="Q16" s="623"/>
      <c r="R16" s="623"/>
      <c r="S16" s="623"/>
      <c r="T16" s="624"/>
      <c r="U16" s="624"/>
      <c r="V16" s="624"/>
      <c r="W16" s="625"/>
      <c r="X16" s="625"/>
      <c r="Y16" s="625"/>
      <c r="Z16" s="626" t="s">
        <v>1446</v>
      </c>
      <c r="AA16" s="627" t="s">
        <v>1447</v>
      </c>
      <c r="AB16" s="1493" t="s">
        <v>1448</v>
      </c>
      <c r="AC16" s="1493"/>
      <c r="AD16" s="1493"/>
    </row>
    <row r="17" spans="1:33" ht="67" customHeight="1">
      <c r="A17" s="1494" t="s">
        <v>1449</v>
      </c>
      <c r="B17" s="1495"/>
      <c r="C17" s="629"/>
      <c r="D17" s="628" t="s">
        <v>483</v>
      </c>
      <c r="E17" s="629"/>
      <c r="F17" s="1496" t="s">
        <v>1450</v>
      </c>
      <c r="G17" s="1496"/>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33"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v>
      </c>
      <c r="R20" s="637"/>
      <c r="S20" s="636">
        <v>356.262</v>
      </c>
      <c r="T20" s="637"/>
      <c r="U20" s="636">
        <v>343.074</v>
      </c>
      <c r="V20" s="637"/>
      <c r="W20" s="636">
        <v>381.329</v>
      </c>
      <c r="X20" s="637"/>
      <c r="Y20" s="636">
        <v>373.323</v>
      </c>
      <c r="Z20" s="637"/>
      <c r="AA20" s="636">
        <v>246.012</v>
      </c>
      <c r="AB20" s="637"/>
      <c r="AC20" s="638">
        <v>249.424</v>
      </c>
      <c r="AD20" s="632"/>
      <c r="AE20" s="642"/>
      <c r="AF20" s="642"/>
      <c r="AG20" s="642"/>
      <c r="AM20" s="809">
        <f>COUNTIF(B20:AB20,"U/P")</f>
        <v>0</v>
      </c>
      <c r="AN20" s="809">
        <f>COUNTIF(C20:AC20,"ROW")</f>
        <v>0</v>
      </c>
      <c r="AO20" s="809">
        <f>COUNTIF(D20:AD20,"C")</f>
        <v>0</v>
      </c>
    </row>
    <row r="21" spans="1:33"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9" customHeight="1">
      <c r="A23" s="1489" t="s">
        <v>1587</v>
      </c>
      <c r="B23" s="1484"/>
      <c r="C23" s="1484"/>
      <c r="D23" s="1484"/>
      <c r="E23" s="1484"/>
      <c r="F23" s="1484"/>
      <c r="G23" s="1484"/>
      <c r="H23" s="1484"/>
      <c r="I23" s="1484"/>
      <c r="J23" s="1484"/>
      <c r="K23" s="1484"/>
      <c r="L23" s="1484"/>
      <c r="M23" s="1484"/>
      <c r="N23" s="1484"/>
      <c r="O23" s="1484"/>
      <c r="P23" s="1484"/>
      <c r="Q23" s="1484"/>
      <c r="R23" s="1484"/>
      <c r="S23" s="1484"/>
      <c r="T23" s="1484"/>
      <c r="U23" s="1484"/>
      <c r="V23" s="1484"/>
      <c r="W23" s="1484"/>
      <c r="X23" s="1484"/>
      <c r="Y23" s="1484"/>
      <c r="Z23" s="1484"/>
      <c r="AA23" s="1484"/>
      <c r="AB23" s="1484"/>
      <c r="AC23" s="1484"/>
      <c r="AD23" s="1484"/>
      <c r="AE23" s="1484"/>
      <c r="AF23" s="1484"/>
      <c r="AG23" s="1484"/>
      <c r="AH23" s="1484"/>
      <c r="AI23" s="820"/>
      <c r="AJ23" s="820"/>
      <c r="AK23" s="820"/>
      <c r="AL23" s="820"/>
      <c r="AM23" s="809"/>
      <c r="AN23" s="809"/>
      <c r="AO23" s="809"/>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399.707</v>
      </c>
      <c r="D27" s="637"/>
      <c r="E27" s="653">
        <v>438.616</v>
      </c>
      <c r="F27" s="637"/>
      <c r="G27" s="653">
        <v>400.604</v>
      </c>
      <c r="H27" s="637"/>
      <c r="I27" s="653">
        <v>438.765</v>
      </c>
      <c r="J27" s="637"/>
      <c r="K27" s="653">
        <v>226.315</v>
      </c>
      <c r="L27" s="637"/>
      <c r="M27" s="653">
        <v>442.553</v>
      </c>
      <c r="N27" s="637"/>
      <c r="O27" s="653">
        <v>389.329</v>
      </c>
      <c r="P27" s="637"/>
      <c r="Q27" s="653">
        <v>359.361</v>
      </c>
      <c r="R27" s="637"/>
      <c r="S27" s="653">
        <v>405.006</v>
      </c>
      <c r="T27" s="637"/>
      <c r="U27" s="653">
        <v>426.518</v>
      </c>
      <c r="V27" s="637"/>
      <c r="W27" s="653">
        <v>356.055</v>
      </c>
      <c r="X27" s="637"/>
      <c r="Y27" s="653">
        <v>369.295</v>
      </c>
      <c r="Z27" s="637"/>
      <c r="AA27" s="653">
        <v>374.993</v>
      </c>
      <c r="AB27" s="637"/>
      <c r="AC27" s="654">
        <v>383.768</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38" ht="28.5" customHeight="1">
      <c r="A30" s="1489" t="s">
        <v>1587</v>
      </c>
      <c r="B30" s="1484"/>
      <c r="C30" s="1484"/>
      <c r="D30" s="1484"/>
      <c r="E30" s="1484"/>
      <c r="F30" s="1484"/>
      <c r="G30" s="1484"/>
      <c r="H30" s="1484"/>
      <c r="I30" s="1484"/>
      <c r="J30" s="1484"/>
      <c r="K30" s="1484"/>
      <c r="L30" s="1484"/>
      <c r="M30" s="1484"/>
      <c r="N30" s="1484"/>
      <c r="O30" s="1484"/>
      <c r="P30" s="1484"/>
      <c r="Q30" s="1484"/>
      <c r="R30" s="1484"/>
      <c r="S30" s="1484"/>
      <c r="T30" s="1484"/>
      <c r="U30" s="1484"/>
      <c r="V30" s="1484"/>
      <c r="W30" s="1484"/>
      <c r="X30" s="1484"/>
      <c r="Y30" s="1484"/>
      <c r="Z30" s="1484"/>
      <c r="AA30" s="1484"/>
      <c r="AB30" s="1484"/>
      <c r="AC30" s="1484"/>
      <c r="AD30" s="1484"/>
      <c r="AE30" s="1484"/>
      <c r="AF30" s="1484"/>
      <c r="AG30" s="1484"/>
      <c r="AH30" s="1484"/>
      <c r="AI30" s="820"/>
      <c r="AJ30" s="820"/>
      <c r="AK30" s="820"/>
      <c r="AL30" s="820"/>
    </row>
    <row r="31" spans="1:33"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33"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33"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392.534</v>
      </c>
      <c r="H34" s="637"/>
      <c r="I34" s="653">
        <v>332.162</v>
      </c>
      <c r="J34" s="637"/>
      <c r="K34" s="653">
        <v>352.112</v>
      </c>
      <c r="L34" s="637"/>
      <c r="M34" s="653">
        <v>389.393</v>
      </c>
      <c r="N34" s="637"/>
      <c r="O34" s="653">
        <v>374.477</v>
      </c>
      <c r="P34" s="637"/>
      <c r="Q34" s="653">
        <v>419.977</v>
      </c>
      <c r="R34" s="637"/>
      <c r="S34" s="653">
        <v>387.899</v>
      </c>
      <c r="T34" s="637"/>
      <c r="U34" s="653">
        <v>407.654</v>
      </c>
      <c r="V34" s="637"/>
      <c r="W34" s="653">
        <v>402.357</v>
      </c>
      <c r="X34" s="637"/>
      <c r="Y34" s="636">
        <v>372.259</v>
      </c>
      <c r="Z34" s="637"/>
      <c r="AA34" s="653">
        <v>410.949</v>
      </c>
      <c r="AB34" s="637"/>
      <c r="AC34" s="653">
        <v>379.075</v>
      </c>
      <c r="AD34" s="649"/>
      <c r="AE34" s="642"/>
      <c r="AF34" s="642"/>
      <c r="AG34" s="642"/>
      <c r="AM34" s="809">
        <f>COUNTIF(B34:AB34,"U/P")</f>
        <v>0</v>
      </c>
      <c r="AN34" s="809">
        <f>COUNTIF(C34:AC34,"ROW")</f>
        <v>0</v>
      </c>
      <c r="AO34" s="809">
        <f>COUNTIF(D34:AD34,"C")</f>
        <v>0</v>
      </c>
    </row>
    <row r="35" spans="1:33" ht="34"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33"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38" ht="30.5" customHeight="1">
      <c r="A37" s="1469" t="s">
        <v>1588</v>
      </c>
      <c r="B37" s="1459"/>
      <c r="C37" s="1459"/>
      <c r="D37" s="1459"/>
      <c r="E37" s="1459"/>
      <c r="F37" s="1459"/>
      <c r="G37" s="1459"/>
      <c r="H37" s="1459"/>
      <c r="I37" s="1459"/>
      <c r="J37" s="1459"/>
      <c r="K37" s="1459"/>
      <c r="L37" s="1459"/>
      <c r="M37" s="1459"/>
      <c r="N37" s="1459"/>
      <c r="O37" s="1459"/>
      <c r="P37" s="1459"/>
      <c r="Q37" s="1459"/>
      <c r="R37" s="1459"/>
      <c r="S37" s="1459"/>
      <c r="T37" s="1459"/>
      <c r="U37" s="1459"/>
      <c r="V37" s="1459"/>
      <c r="W37" s="1459"/>
      <c r="X37" s="1459"/>
      <c r="Y37" s="1459"/>
      <c r="Z37" s="1459"/>
      <c r="AA37" s="1459"/>
      <c r="AB37" s="1459"/>
      <c r="AC37" s="1459"/>
      <c r="AD37" s="1459"/>
      <c r="AE37" s="1459"/>
      <c r="AF37" s="1459"/>
      <c r="AG37" s="1459"/>
      <c r="AH37" s="1459"/>
      <c r="AI37" s="820"/>
      <c r="AJ37" s="820"/>
      <c r="AK37" s="820"/>
      <c r="AL37" s="820"/>
    </row>
    <row r="38" spans="1:33"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33"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33"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v>
      </c>
      <c r="F41" s="637"/>
      <c r="G41" s="653">
        <v>410.76</v>
      </c>
      <c r="H41" s="637"/>
      <c r="I41" s="653">
        <v>427.90</v>
      </c>
      <c r="J41" s="637"/>
      <c r="K41" s="653">
        <v>404.21</v>
      </c>
      <c r="L41" s="637"/>
      <c r="M41" s="653">
        <v>398.446</v>
      </c>
      <c r="N41" s="637"/>
      <c r="O41" s="653">
        <v>431.939</v>
      </c>
      <c r="P41" s="637"/>
      <c r="Q41" s="653">
        <v>486.196</v>
      </c>
      <c r="R41" s="637"/>
      <c r="S41" s="653">
        <v>369.717</v>
      </c>
      <c r="T41" s="637"/>
      <c r="U41" s="653">
        <v>389.344</v>
      </c>
      <c r="V41" s="637"/>
      <c r="W41" s="653">
        <v>395.602</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33"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33"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38" ht="30.5" customHeight="1">
      <c r="A44" s="1472" t="s">
        <v>1452</v>
      </c>
      <c r="B44" s="1462"/>
      <c r="C44" s="1462"/>
      <c r="D44" s="1462"/>
      <c r="E44" s="1462"/>
      <c r="F44" s="1462"/>
      <c r="G44" s="1462"/>
      <c r="H44" s="1462"/>
      <c r="I44" s="1462"/>
      <c r="J44" s="1462"/>
      <c r="K44" s="1462"/>
      <c r="L44" s="1462"/>
      <c r="M44" s="1462"/>
      <c r="N44" s="1462"/>
      <c r="O44" s="1462"/>
      <c r="P44" s="1462"/>
      <c r="Q44" s="1462"/>
      <c r="R44" s="1462"/>
      <c r="S44" s="1462"/>
      <c r="T44" s="1462"/>
      <c r="U44" s="1462"/>
      <c r="V44" s="1462"/>
      <c r="W44" s="1462"/>
      <c r="X44" s="1462"/>
      <c r="Y44" s="1462"/>
      <c r="Z44" s="1462"/>
      <c r="AA44" s="1462"/>
      <c r="AB44" s="1462"/>
      <c r="AC44" s="1462"/>
      <c r="AD44" s="1462"/>
      <c r="AE44" s="1462"/>
      <c r="AF44" s="1462"/>
      <c r="AG44" s="1462"/>
      <c r="AH44" s="1462"/>
      <c r="AI44" s="817"/>
      <c r="AJ44" s="817"/>
      <c r="AK44" s="817"/>
      <c r="AL44" s="817"/>
    </row>
    <row r="45" spans="1:33" ht="67" customHeight="1">
      <c r="A45" s="438"/>
      <c r="B45" s="630" t="s">
        <v>1186</v>
      </c>
      <c r="C45" s="629"/>
      <c r="D45" s="630" t="s">
        <v>1187</v>
      </c>
      <c r="E45" s="629"/>
      <c r="F45" s="630" t="s">
        <v>1188</v>
      </c>
      <c r="G45" s="629"/>
      <c r="H45" s="630" t="s">
        <v>1189</v>
      </c>
      <c r="I45" s="629"/>
      <c r="J45" s="630" t="s">
        <v>1190</v>
      </c>
      <c r="K45" s="629"/>
      <c r="L45" s="1492" t="s">
        <v>1191</v>
      </c>
      <c r="M45" s="1492"/>
      <c r="N45" s="1492" t="s">
        <v>1192</v>
      </c>
      <c r="O45" s="1492"/>
      <c r="P45" s="1492" t="s">
        <v>1193</v>
      </c>
      <c r="Q45" s="1492"/>
      <c r="R45" s="1492" t="s">
        <v>1194</v>
      </c>
      <c r="S45" s="1492"/>
      <c r="T45" s="1492" t="s">
        <v>1195</v>
      </c>
      <c r="U45" s="1492"/>
      <c r="V45" s="1492" t="s">
        <v>536</v>
      </c>
      <c r="W45" s="1492"/>
      <c r="X45" s="630" t="s">
        <v>1196</v>
      </c>
      <c r="Y45" s="629"/>
      <c r="Z45" s="630" t="s">
        <v>1197</v>
      </c>
      <c r="AA45" s="629"/>
      <c r="AB45" s="630" t="s">
        <v>1198</v>
      </c>
      <c r="AC45" s="648"/>
      <c r="AD45" s="649"/>
      <c r="AE45" s="642"/>
      <c r="AF45" s="642"/>
      <c r="AG45" s="642"/>
    </row>
    <row r="46" spans="1:33"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33"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400.126</v>
      </c>
      <c r="L48" s="637"/>
      <c r="M48" s="653">
        <v>384</v>
      </c>
      <c r="N48" s="637"/>
      <c r="O48" s="653">
        <v>406</v>
      </c>
      <c r="P48" s="637"/>
      <c r="Q48" s="653">
        <v>378</v>
      </c>
      <c r="R48" s="637"/>
      <c r="S48" s="653">
        <v>373</v>
      </c>
      <c r="T48" s="637"/>
      <c r="U48" s="653">
        <v>378.362</v>
      </c>
      <c r="V48" s="637"/>
      <c r="W48" s="653">
        <v>433.995</v>
      </c>
      <c r="X48" s="637"/>
      <c r="Y48" s="653">
        <v>370.685</v>
      </c>
      <c r="Z48" s="637"/>
      <c r="AA48" s="653">
        <v>323.972</v>
      </c>
      <c r="AB48" s="637"/>
      <c r="AC48" s="653">
        <v>384.462</v>
      </c>
      <c r="AD48" s="649"/>
      <c r="AE48" s="642"/>
      <c r="AF48" s="642"/>
      <c r="AG48" s="642"/>
      <c r="AM48" s="809">
        <f>COUNTIF(B48:AB48,"U/P")</f>
        <v>0</v>
      </c>
      <c r="AN48" s="809">
        <f>COUNTIF(C48:AC48,"ROW")</f>
        <v>0</v>
      </c>
      <c r="AO48" s="809">
        <f>COUNTIF(D48:AD48,"C")</f>
        <v>0</v>
      </c>
    </row>
    <row r="49" spans="1:33"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33"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33"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38" ht="41.5" customHeight="1">
      <c r="A52" s="1469" t="s">
        <v>1452</v>
      </c>
      <c r="B52" s="1459"/>
      <c r="C52" s="1459"/>
      <c r="D52" s="1459"/>
      <c r="E52" s="1459"/>
      <c r="F52" s="1459"/>
      <c r="G52" s="1459"/>
      <c r="H52" s="1459"/>
      <c r="I52" s="1459"/>
      <c r="J52" s="1459"/>
      <c r="K52" s="1459"/>
      <c r="L52" s="1459"/>
      <c r="M52" s="1459"/>
      <c r="N52" s="1459"/>
      <c r="O52" s="1459"/>
      <c r="P52" s="1459"/>
      <c r="Q52" s="1459"/>
      <c r="R52" s="1459"/>
      <c r="S52" s="1459"/>
      <c r="T52" s="1459"/>
      <c r="U52" s="1459"/>
      <c r="V52" s="1459"/>
      <c r="W52" s="1459"/>
      <c r="X52" s="1459"/>
      <c r="Y52" s="1459"/>
      <c r="Z52" s="1459"/>
      <c r="AA52" s="1459"/>
      <c r="AB52" s="1459"/>
      <c r="AC52" s="1459"/>
      <c r="AD52" s="1459"/>
      <c r="AE52" s="1459"/>
      <c r="AF52" s="1459"/>
      <c r="AG52" s="1459"/>
      <c r="AH52" s="1459"/>
      <c r="AI52" s="817"/>
      <c r="AJ52" s="817"/>
      <c r="AK52" s="817"/>
      <c r="AL52" s="817"/>
    </row>
    <row r="53" spans="1:38"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33" ht="67" customHeight="1">
      <c r="A54" s="438"/>
      <c r="B54" s="630" t="s">
        <v>1199</v>
      </c>
      <c r="C54" s="629"/>
      <c r="D54" s="630" t="s">
        <v>1200</v>
      </c>
      <c r="E54" s="629"/>
      <c r="F54" s="630" t="s">
        <v>1201</v>
      </c>
      <c r="G54" s="629"/>
      <c r="H54" s="630" t="s">
        <v>538</v>
      </c>
      <c r="I54" s="629"/>
      <c r="J54" s="630" t="s">
        <v>1202</v>
      </c>
      <c r="K54" s="629"/>
      <c r="L54" s="630" t="s">
        <v>1203</v>
      </c>
      <c r="M54" s="629"/>
      <c r="N54" s="1458" t="s">
        <v>547</v>
      </c>
      <c r="O54" s="1458"/>
      <c r="P54" s="630" t="s">
        <v>1204</v>
      </c>
      <c r="Q54" s="629"/>
      <c r="R54" s="630" t="s">
        <v>1205</v>
      </c>
      <c r="S54" s="629"/>
      <c r="T54" s="630" t="s">
        <v>1206</v>
      </c>
      <c r="U54" s="629"/>
      <c r="V54" s="1458" t="s">
        <v>552</v>
      </c>
      <c r="W54" s="1458"/>
      <c r="X54" s="630" t="s">
        <v>1207</v>
      </c>
      <c r="Y54" s="629"/>
      <c r="Z54" s="1458" t="s">
        <v>553</v>
      </c>
      <c r="AA54" s="1458"/>
      <c r="AB54" s="630" t="s">
        <v>1208</v>
      </c>
      <c r="AC54" s="648"/>
      <c r="AD54" s="666"/>
      <c r="AE54" s="642"/>
      <c r="AF54" s="642"/>
      <c r="AG54" s="642"/>
    </row>
    <row r="55" spans="1:33"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33"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381.188</v>
      </c>
      <c r="D57" s="637"/>
      <c r="E57" s="653">
        <v>336.409</v>
      </c>
      <c r="F57" s="637"/>
      <c r="G57" s="653">
        <v>438.97</v>
      </c>
      <c r="H57" s="637"/>
      <c r="I57" s="653">
        <v>395.179</v>
      </c>
      <c r="J57" s="637"/>
      <c r="K57" s="653">
        <v>388.12</v>
      </c>
      <c r="L57" s="637"/>
      <c r="M57" s="653">
        <v>364.446</v>
      </c>
      <c r="N57" s="637"/>
      <c r="O57" s="653">
        <v>404.572</v>
      </c>
      <c r="P57" s="637"/>
      <c r="Q57" s="653">
        <v>432.27</v>
      </c>
      <c r="R57" s="637"/>
      <c r="S57" s="653">
        <v>404.23</v>
      </c>
      <c r="T57" s="637"/>
      <c r="U57" s="653">
        <v>416.621</v>
      </c>
      <c r="V57" s="637"/>
      <c r="W57" s="653">
        <v>468.039</v>
      </c>
      <c r="X57" s="637"/>
      <c r="Y57" s="653">
        <v>432.318</v>
      </c>
      <c r="Z57" s="637"/>
      <c r="AA57" s="653">
        <v>464.521</v>
      </c>
      <c r="AB57" s="637"/>
      <c r="AC57" s="653">
        <v>369.743</v>
      </c>
      <c r="AD57" s="666"/>
      <c r="AE57" s="642"/>
      <c r="AF57" s="642"/>
      <c r="AG57" s="642"/>
      <c r="AM57" s="809">
        <f>COUNTIF(B57:AB57,"U/P")</f>
        <v>0</v>
      </c>
      <c r="AN57" s="809">
        <f>COUNTIF(C57:AC57,"ROW")</f>
        <v>0</v>
      </c>
      <c r="AO57" s="809">
        <f>COUNTIF(D57:AD57,"C")</f>
        <v>0</v>
      </c>
    </row>
    <row r="58" spans="1:33"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33"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33" ht="51" customHeight="1">
      <c r="A60" s="438"/>
      <c r="B60" s="644"/>
      <c r="C60" s="644"/>
      <c r="D60" s="644"/>
      <c r="E60" s="644"/>
      <c r="F60" s="644"/>
      <c r="G60" s="644"/>
      <c r="H60" s="644"/>
      <c r="I60" s="1490" t="s">
        <v>1453</v>
      </c>
      <c r="J60" s="1490"/>
      <c r="K60" s="653"/>
      <c r="L60" s="1491" t="s">
        <v>1454</v>
      </c>
      <c r="M60" s="1491"/>
      <c r="N60" s="644"/>
      <c r="O60" s="644"/>
      <c r="P60" s="644"/>
      <c r="Q60" s="644"/>
      <c r="R60" s="644"/>
      <c r="S60" s="644"/>
      <c r="T60" s="644"/>
      <c r="U60" s="644"/>
      <c r="V60" s="675" t="s">
        <v>1570</v>
      </c>
      <c r="W60" s="644"/>
      <c r="X60" s="644"/>
      <c r="Y60" s="644"/>
      <c r="Z60" s="644"/>
      <c r="AA60" s="644"/>
      <c r="AB60" s="644"/>
      <c r="AC60" s="648"/>
      <c r="AD60" s="666"/>
      <c r="AE60" s="642"/>
      <c r="AF60" s="642"/>
      <c r="AG60" s="642"/>
    </row>
    <row r="61" spans="1:38" ht="33.5" customHeight="1">
      <c r="A61" s="1469" t="s">
        <v>1452</v>
      </c>
      <c r="B61" s="1459"/>
      <c r="C61" s="1459"/>
      <c r="D61" s="1459"/>
      <c r="E61" s="1459"/>
      <c r="F61" s="1459"/>
      <c r="G61" s="1459"/>
      <c r="H61" s="1459"/>
      <c r="I61" s="1459"/>
      <c r="J61" s="1459"/>
      <c r="K61" s="1459"/>
      <c r="L61" s="1459"/>
      <c r="M61" s="1459"/>
      <c r="N61" s="1459"/>
      <c r="O61" s="1459"/>
      <c r="P61" s="1459"/>
      <c r="Q61" s="1459"/>
      <c r="R61" s="1459"/>
      <c r="S61" s="1459"/>
      <c r="T61" s="1459"/>
      <c r="U61" s="1459"/>
      <c r="V61" s="1459"/>
      <c r="W61" s="1459"/>
      <c r="X61" s="1459"/>
      <c r="Y61" s="1459"/>
      <c r="Z61" s="1459"/>
      <c r="AA61" s="1459"/>
      <c r="AB61" s="1459"/>
      <c r="AC61" s="1459"/>
      <c r="AD61" s="1459"/>
      <c r="AE61" s="1459"/>
      <c r="AF61" s="1459"/>
      <c r="AG61" s="1459"/>
      <c r="AH61" s="1459"/>
      <c r="AI61" s="817"/>
      <c r="AJ61" s="817"/>
      <c r="AK61" s="817"/>
      <c r="AL61" s="817"/>
    </row>
    <row r="62" spans="1:38"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38"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38"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v>
      </c>
      <c r="D65" s="637"/>
      <c r="E65" s="653">
        <v>270.742</v>
      </c>
      <c r="F65" s="637"/>
      <c r="G65" s="653">
        <v>286.64</v>
      </c>
      <c r="H65" s="637"/>
      <c r="I65" s="653">
        <v>291.699</v>
      </c>
      <c r="J65" s="637"/>
      <c r="K65" s="653">
        <v>398.719</v>
      </c>
      <c r="L65" s="637"/>
      <c r="M65" s="653">
        <v>425.465</v>
      </c>
      <c r="N65" s="637"/>
      <c r="O65" s="653">
        <v>383.813</v>
      </c>
      <c r="P65" s="637"/>
      <c r="Q65" s="653">
        <v>403.279</v>
      </c>
      <c r="R65" s="637"/>
      <c r="S65" s="653">
        <v>355.215</v>
      </c>
      <c r="T65" s="637"/>
      <c r="U65" s="653">
        <v>399.839</v>
      </c>
      <c r="V65" s="637"/>
      <c r="W65" s="653">
        <v>287.442</v>
      </c>
      <c r="X65" s="637"/>
      <c r="Y65" s="653">
        <v>390.748</v>
      </c>
      <c r="Z65" s="637"/>
      <c r="AA65" s="653">
        <v>364.274</v>
      </c>
      <c r="AB65" s="637"/>
      <c r="AC65" s="653">
        <v>337.546</v>
      </c>
      <c r="AD65" s="666"/>
      <c r="AE65" s="669"/>
      <c r="AF65" s="669"/>
      <c r="AG65" s="669"/>
      <c r="AH65" s="666"/>
      <c r="AI65" s="666"/>
      <c r="AJ65" s="666"/>
      <c r="AK65" s="666"/>
      <c r="AL65" s="666"/>
      <c r="AM65" s="809">
        <f>COUNTIF(B65:AB65,"U/P")</f>
        <v>0</v>
      </c>
      <c r="AN65" s="809">
        <f>COUNTIF(C65:AC65,"ROW")</f>
        <v>0</v>
      </c>
      <c r="AO65" s="809">
        <f>COUNTIF(D65:AD65,"C")</f>
        <v>0</v>
      </c>
    </row>
    <row r="66" spans="1:38"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38"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38" ht="37.5" customHeight="1">
      <c r="A68" s="438"/>
      <c r="B68" s="644"/>
      <c r="C68" s="644"/>
      <c r="D68" s="644"/>
      <c r="E68" s="644"/>
      <c r="F68" s="644"/>
      <c r="G68" s="644"/>
      <c r="H68" s="644"/>
      <c r="I68" s="644"/>
      <c r="J68" s="644"/>
      <c r="K68" s="644"/>
      <c r="L68" s="644"/>
      <c r="M68" s="1490" t="s">
        <v>1455</v>
      </c>
      <c r="N68" s="1490"/>
      <c r="O68" s="644"/>
      <c r="P68" s="644"/>
      <c r="Q68" s="644"/>
      <c r="R68" s="644"/>
      <c r="S68" s="644"/>
      <c r="T68" s="644"/>
      <c r="U68" s="644"/>
      <c r="V68" s="644"/>
      <c r="W68" s="644"/>
      <c r="X68" s="1491" t="s">
        <v>1456</v>
      </c>
      <c r="Y68" s="1491"/>
      <c r="Z68" s="644"/>
      <c r="AA68" s="644"/>
      <c r="AB68" s="644"/>
      <c r="AC68" s="648"/>
      <c r="AD68" s="666"/>
      <c r="AE68" s="669"/>
      <c r="AF68" s="669"/>
      <c r="AG68" s="669"/>
      <c r="AH68" s="666"/>
      <c r="AI68" s="666"/>
      <c r="AJ68" s="666"/>
      <c r="AK68" s="666"/>
      <c r="AL68" s="666"/>
    </row>
    <row r="69" spans="1:38" ht="41.5" customHeight="1">
      <c r="A69" s="1469" t="s">
        <v>1452</v>
      </c>
      <c r="B69" s="1459"/>
      <c r="C69" s="1459"/>
      <c r="D69" s="1459"/>
      <c r="E69" s="1459"/>
      <c r="F69" s="1459"/>
      <c r="G69" s="1459"/>
      <c r="H69" s="1459"/>
      <c r="I69" s="1459"/>
      <c r="J69" s="1459"/>
      <c r="K69" s="1459"/>
      <c r="L69" s="1459"/>
      <c r="M69" s="1459"/>
      <c r="N69" s="1459"/>
      <c r="O69" s="1459"/>
      <c r="P69" s="1459"/>
      <c r="Q69" s="1459"/>
      <c r="R69" s="1459"/>
      <c r="S69" s="1459"/>
      <c r="T69" s="1459"/>
      <c r="U69" s="1459"/>
      <c r="V69" s="1459"/>
      <c r="W69" s="1459"/>
      <c r="X69" s="1459"/>
      <c r="Y69" s="1459"/>
      <c r="Z69" s="1459"/>
      <c r="AA69" s="1459"/>
      <c r="AB69" s="1459"/>
      <c r="AC69" s="1459"/>
      <c r="AD69" s="1459"/>
      <c r="AE69" s="1459"/>
      <c r="AF69" s="1459"/>
      <c r="AG69" s="1459"/>
      <c r="AH69" s="1459"/>
      <c r="AI69" s="817"/>
      <c r="AJ69" s="817"/>
      <c r="AK69" s="817"/>
      <c r="AL69" s="817"/>
    </row>
    <row r="70" spans="1:38" ht="35.5" customHeight="1">
      <c r="A70" s="438"/>
      <c r="B70" s="630" t="s">
        <v>1218</v>
      </c>
      <c r="C70" s="629"/>
      <c r="D70" s="630" t="s">
        <v>1219</v>
      </c>
      <c r="E70" s="629"/>
      <c r="F70" s="630" t="s">
        <v>1220</v>
      </c>
      <c r="G70" s="629"/>
      <c r="H70" s="630" t="s">
        <v>579</v>
      </c>
      <c r="I70" s="629"/>
      <c r="J70" s="630" t="s">
        <v>1221</v>
      </c>
      <c r="K70" s="629"/>
      <c r="L70" s="630" t="s">
        <v>1222</v>
      </c>
      <c r="M70" s="629"/>
      <c r="N70" s="1458" t="s">
        <v>583</v>
      </c>
      <c r="O70" s="1458"/>
      <c r="P70" s="1458" t="s">
        <v>586</v>
      </c>
      <c r="Q70" s="1458"/>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38"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38"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348.292</v>
      </c>
      <c r="D73" s="637"/>
      <c r="E73" s="653">
        <v>418.835</v>
      </c>
      <c r="F73" s="637"/>
      <c r="G73" s="653">
        <v>408.963</v>
      </c>
      <c r="H73" s="637"/>
      <c r="I73" s="653">
        <v>365.467</v>
      </c>
      <c r="J73" s="637"/>
      <c r="K73" s="653">
        <v>437.074</v>
      </c>
      <c r="L73" s="637"/>
      <c r="M73" s="653">
        <v>363.142</v>
      </c>
      <c r="N73" s="637"/>
      <c r="O73" s="653">
        <v>159.789</v>
      </c>
      <c r="P73" s="637"/>
      <c r="Q73" s="653">
        <v>300.158</v>
      </c>
      <c r="R73" s="637"/>
      <c r="S73" s="653">
        <v>293.131</v>
      </c>
      <c r="T73" s="637"/>
      <c r="U73" s="653">
        <v>357.377</v>
      </c>
      <c r="V73" s="637"/>
      <c r="W73" s="653">
        <v>341.409</v>
      </c>
      <c r="X73" s="637"/>
      <c r="Y73" s="653">
        <v>362.905</v>
      </c>
      <c r="Z73" s="637"/>
      <c r="AA73" s="653">
        <v>421.052</v>
      </c>
      <c r="AB73" s="637"/>
      <c r="AC73" s="653">
        <v>216.448</v>
      </c>
      <c r="AD73" s="666"/>
      <c r="AE73" s="669"/>
      <c r="AF73" s="669"/>
      <c r="AG73" s="669"/>
      <c r="AH73" s="666"/>
      <c r="AI73" s="666"/>
      <c r="AJ73" s="666"/>
      <c r="AK73" s="666"/>
      <c r="AL73" s="666"/>
      <c r="AM73" s="809">
        <f>COUNTIF(B73:AB73,"U/P")</f>
        <v>0</v>
      </c>
      <c r="AN73" s="809">
        <f>COUNTIF(C73:AC73,"ROW")</f>
        <v>0</v>
      </c>
      <c r="AO73" s="809">
        <f>COUNTIF(D73:AD73,"C")</f>
        <v>0</v>
      </c>
    </row>
    <row r="74" spans="1:38"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38"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38"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38" ht="36" customHeight="1">
      <c r="A77" s="1469" t="s">
        <v>1452</v>
      </c>
      <c r="B77" s="1459"/>
      <c r="C77" s="1459"/>
      <c r="D77" s="1459"/>
      <c r="E77" s="1459"/>
      <c r="F77" s="1459"/>
      <c r="G77" s="1459"/>
      <c r="H77" s="1459"/>
      <c r="I77" s="1459"/>
      <c r="J77" s="1459"/>
      <c r="K77" s="1459"/>
      <c r="L77" s="1459"/>
      <c r="M77" s="1459"/>
      <c r="N77" s="1459"/>
      <c r="O77" s="1459"/>
      <c r="P77" s="1459"/>
      <c r="Q77" s="1459"/>
      <c r="R77" s="1459"/>
      <c r="S77" s="1459"/>
      <c r="T77" s="1459"/>
      <c r="U77" s="1459"/>
      <c r="V77" s="1459"/>
      <c r="W77" s="1459"/>
      <c r="X77" s="1484" t="s">
        <v>1502</v>
      </c>
      <c r="Y77" s="1484"/>
      <c r="Z77" s="1484"/>
      <c r="AA77" s="1484"/>
      <c r="AB77" s="1484"/>
      <c r="AC77" s="1484"/>
      <c r="AD77" s="1484"/>
      <c r="AE77" s="1484"/>
      <c r="AF77" s="1484"/>
      <c r="AG77" s="1484"/>
      <c r="AH77" s="1484"/>
      <c r="AI77" s="820"/>
      <c r="AJ77" s="820"/>
      <c r="AK77" s="820"/>
      <c r="AL77" s="820"/>
    </row>
    <row r="78" spans="1:33"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34" ht="44.5" customHeight="1">
      <c r="A79" s="438"/>
      <c r="B79" s="630" t="s">
        <v>1543</v>
      </c>
      <c r="C79" s="629"/>
      <c r="D79" s="1458" t="s">
        <v>1545</v>
      </c>
      <c r="E79" s="1458"/>
      <c r="F79" s="1458" t="s">
        <v>1547</v>
      </c>
      <c r="G79" s="1458"/>
      <c r="H79" s="1458" t="s">
        <v>1548</v>
      </c>
      <c r="I79" s="1458"/>
      <c r="J79" s="1458" t="s">
        <v>1549</v>
      </c>
      <c r="K79" s="1458"/>
      <c r="L79" s="1458" t="s">
        <v>1228</v>
      </c>
      <c r="M79" s="1458"/>
      <c r="N79" s="1458" t="s">
        <v>1229</v>
      </c>
      <c r="O79" s="1458"/>
      <c r="P79" s="1458" t="s">
        <v>1231</v>
      </c>
      <c r="Q79" s="1458"/>
      <c r="R79" s="1458" t="s">
        <v>1232</v>
      </c>
      <c r="S79" s="1458"/>
      <c r="T79" s="1458" t="s">
        <v>1233</v>
      </c>
      <c r="U79" s="1458"/>
      <c r="V79" s="1458" t="s">
        <v>1234</v>
      </c>
      <c r="W79" s="1458"/>
      <c r="X79" s="1458" t="s">
        <v>600</v>
      </c>
      <c r="Y79" s="1458"/>
      <c r="Z79" s="630" t="s">
        <v>601</v>
      </c>
      <c r="AA79" s="629"/>
      <c r="AB79" s="630" t="s">
        <v>605</v>
      </c>
      <c r="AC79" s="630"/>
      <c r="AD79" s="648"/>
      <c r="AE79" s="666"/>
      <c r="AF79" s="641"/>
      <c r="AG79" s="642"/>
      <c r="AH79" s="642"/>
    </row>
    <row r="80" spans="1:33"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1"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1" ht="100" customHeight="1" thickBot="1">
      <c r="A82" s="438"/>
      <c r="B82" s="637"/>
      <c r="C82" s="653">
        <v>439.695</v>
      </c>
      <c r="D82" s="637"/>
      <c r="E82" s="653">
        <v>243.188</v>
      </c>
      <c r="F82" s="637"/>
      <c r="G82" s="653">
        <v>333.219</v>
      </c>
      <c r="H82" s="637"/>
      <c r="I82" s="653">
        <v>333.219</v>
      </c>
      <c r="J82" s="637"/>
      <c r="K82" s="653">
        <v>363.001</v>
      </c>
      <c r="L82" s="637"/>
      <c r="M82" s="653">
        <v>363.001</v>
      </c>
      <c r="N82" s="637"/>
      <c r="O82" s="653">
        <v>356.124</v>
      </c>
      <c r="P82" s="637"/>
      <c r="Q82" s="653">
        <v>376.245</v>
      </c>
      <c r="R82" s="637"/>
      <c r="S82" s="653">
        <v>381.122</v>
      </c>
      <c r="T82" s="637"/>
      <c r="U82" s="653">
        <v>364.433</v>
      </c>
      <c r="V82" s="637"/>
      <c r="W82" s="653">
        <v>263.077</v>
      </c>
      <c r="X82" s="637"/>
      <c r="Y82" s="653">
        <v>356.193</v>
      </c>
      <c r="Z82" s="637"/>
      <c r="AA82" s="653">
        <v>352.42</v>
      </c>
      <c r="AB82" s="637"/>
      <c r="AC82" s="653">
        <v>381.028</v>
      </c>
      <c r="AD82" s="666"/>
      <c r="AE82" s="642"/>
      <c r="AF82" s="642"/>
      <c r="AG82" s="642"/>
      <c r="AM82" s="809">
        <f>COUNTIF(B82:AB82,"U/P")</f>
        <v>0</v>
      </c>
      <c r="AN82" s="809">
        <f>COUNTIF(C82:AC82,"ROW")</f>
        <v>0</v>
      </c>
      <c r="AO82" s="809">
        <f>COUNTIF(D82:AD82,"C")</f>
        <v>0</v>
      </c>
    </row>
    <row r="83" spans="1:3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3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38" ht="37" customHeight="1">
      <c r="A85" s="1489" t="s">
        <v>1501</v>
      </c>
      <c r="B85" s="1484"/>
      <c r="C85" s="1484"/>
      <c r="D85" s="1484"/>
      <c r="E85" s="1484"/>
      <c r="F85" s="1484"/>
      <c r="G85" s="1484"/>
      <c r="H85" s="1484"/>
      <c r="I85" s="1459" t="s">
        <v>1588</v>
      </c>
      <c r="J85" s="1459"/>
      <c r="K85" s="1459"/>
      <c r="L85" s="1459"/>
      <c r="M85" s="1459"/>
      <c r="N85" s="1459"/>
      <c r="O85" s="1459"/>
      <c r="P85" s="1459"/>
      <c r="Q85" s="1459"/>
      <c r="R85" s="1459"/>
      <c r="S85" s="1459"/>
      <c r="T85" s="1459"/>
      <c r="U85" s="1459"/>
      <c r="V85" s="1459"/>
      <c r="W85" s="1459"/>
      <c r="X85" s="1459"/>
      <c r="Y85" s="1459"/>
      <c r="Z85" s="1459"/>
      <c r="AA85" s="1459"/>
      <c r="AB85" s="1459"/>
      <c r="AC85" s="1459"/>
      <c r="AD85" s="1459"/>
      <c r="AE85" s="1459"/>
      <c r="AF85" s="1459"/>
      <c r="AG85" s="860"/>
      <c r="AH85" s="860"/>
      <c r="AI85" s="820"/>
      <c r="AJ85" s="820"/>
      <c r="AK85" s="820"/>
      <c r="AL85" s="820"/>
    </row>
    <row r="86" spans="1:3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35"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35"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35"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v>
      </c>
      <c r="D90" s="637"/>
      <c r="E90" s="653">
        <v>425.18</v>
      </c>
      <c r="F90" s="637"/>
      <c r="G90" s="653">
        <v>425.18</v>
      </c>
      <c r="H90" s="637"/>
      <c r="I90" s="653">
        <v>287.537</v>
      </c>
      <c r="J90" s="637"/>
      <c r="K90" s="653">
        <v>336.512</v>
      </c>
      <c r="L90" s="637"/>
      <c r="M90" s="653">
        <v>325.304</v>
      </c>
      <c r="N90" s="637"/>
      <c r="O90" s="653">
        <v>214.253</v>
      </c>
      <c r="P90" s="637"/>
      <c r="Q90" s="653">
        <v>455.946</v>
      </c>
      <c r="R90" s="637"/>
      <c r="S90" s="653">
        <v>421</v>
      </c>
      <c r="T90" s="637"/>
      <c r="U90" s="653">
        <v>419</v>
      </c>
      <c r="V90" s="637"/>
      <c r="W90" s="653">
        <v>408</v>
      </c>
      <c r="X90" s="637"/>
      <c r="Y90" s="653">
        <v>409.749</v>
      </c>
      <c r="Z90" s="637"/>
      <c r="AA90" s="653">
        <v>324.03</v>
      </c>
      <c r="AB90" s="637"/>
      <c r="AC90" s="653">
        <v>366.70</v>
      </c>
      <c r="AD90" s="637"/>
      <c r="AE90" s="636">
        <v>473.305</v>
      </c>
      <c r="AF90" s="666"/>
      <c r="AG90" s="642"/>
      <c r="AH90" s="642"/>
      <c r="AI90" s="642"/>
      <c r="AM90" s="809">
        <f>COUNTIF(A90:AB90,"U/P")</f>
        <v>0</v>
      </c>
      <c r="AN90" s="809">
        <f>COUNTIF(A90:AC90,"ROW")</f>
        <v>0</v>
      </c>
      <c r="AO90" s="809">
        <f>COUNTIF(B90:AD90,"C")</f>
        <v>0</v>
      </c>
      <c r="AP90" s="809"/>
      <c r="AQ90" s="809"/>
    </row>
    <row r="91" spans="1:35"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35"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38" ht="37" customHeight="1">
      <c r="A93" s="1469" t="s">
        <v>1589</v>
      </c>
      <c r="B93" s="1459"/>
      <c r="C93" s="1459"/>
      <c r="D93" s="1459"/>
      <c r="E93" s="1459"/>
      <c r="F93" s="1459"/>
      <c r="G93" s="1459"/>
      <c r="H93" s="1459"/>
      <c r="I93" s="1459"/>
      <c r="J93" s="1459"/>
      <c r="K93" s="1459"/>
      <c r="L93" s="1459"/>
      <c r="M93" s="1459"/>
      <c r="N93" s="1459"/>
      <c r="O93" s="1459"/>
      <c r="P93" s="1459"/>
      <c r="Q93" s="1459"/>
      <c r="R93" s="1459"/>
      <c r="S93" s="1459"/>
      <c r="T93" s="1459"/>
      <c r="U93" s="1459"/>
      <c r="V93" s="1459"/>
      <c r="W93" s="1459"/>
      <c r="X93" s="1459"/>
      <c r="Y93" s="1459"/>
      <c r="Z93" s="1459"/>
      <c r="AA93" s="1459"/>
      <c r="AB93" s="1459"/>
      <c r="AC93" s="1459"/>
      <c r="AD93" s="1459"/>
      <c r="AE93" s="1459"/>
      <c r="AF93" s="1459"/>
      <c r="AG93" s="1459"/>
      <c r="AH93" s="1459"/>
      <c r="AI93" s="820"/>
      <c r="AJ93" s="820"/>
      <c r="AK93" s="820"/>
      <c r="AL93" s="820"/>
    </row>
    <row r="94" spans="1:3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3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35"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3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3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v>
      </c>
      <c r="D99" s="637"/>
      <c r="E99" s="653">
        <v>477.815</v>
      </c>
      <c r="F99" s="637"/>
      <c r="G99" s="653">
        <v>415.464</v>
      </c>
      <c r="H99" s="637"/>
      <c r="I99" s="653">
        <v>402.229</v>
      </c>
      <c r="J99" s="637"/>
      <c r="K99" s="653">
        <v>437.434</v>
      </c>
      <c r="L99" s="637"/>
      <c r="M99" s="666"/>
      <c r="N99" s="637"/>
      <c r="O99" s="653">
        <v>455.922</v>
      </c>
      <c r="P99" s="637"/>
      <c r="Q99" s="653">
        <v>419.765</v>
      </c>
      <c r="R99" s="637"/>
      <c r="S99" s="653">
        <v>418.917</v>
      </c>
      <c r="T99" s="637"/>
      <c r="U99" s="653">
        <v>386.486</v>
      </c>
      <c r="V99" s="637"/>
      <c r="W99" s="653">
        <v>376.53</v>
      </c>
      <c r="X99" s="637"/>
      <c r="Y99" s="653"/>
      <c r="Z99" s="637"/>
      <c r="AA99" s="653"/>
      <c r="AB99" s="637"/>
      <c r="AC99" s="653">
        <v>404.739</v>
      </c>
      <c r="AD99" s="637"/>
      <c r="AE99" s="653">
        <v>366.729</v>
      </c>
      <c r="AF99" s="637"/>
      <c r="AG99" s="654">
        <v>274.587</v>
      </c>
      <c r="AH99" s="642"/>
      <c r="AI99" s="642"/>
      <c r="AM99" s="809">
        <f>COUNTIF(A99:AB99,"U/P")</f>
        <v>0</v>
      </c>
      <c r="AN99" s="809">
        <f>COUNTIF(A99:AC99,"ROW")</f>
        <v>0</v>
      </c>
      <c r="AO99" s="809">
        <f>COUNTIF(B99:AC99,"C")</f>
        <v>0</v>
      </c>
      <c r="AP99" s="809"/>
      <c r="AQ99" s="809"/>
      <c r="AR99" s="809"/>
      <c r="AS99" s="809"/>
    </row>
    <row r="100" spans="1:3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3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38" ht="35" customHeight="1">
      <c r="A102" s="1469" t="s">
        <v>1589</v>
      </c>
      <c r="B102" s="1459"/>
      <c r="C102" s="1459"/>
      <c r="D102" s="1459"/>
      <c r="E102" s="1459"/>
      <c r="F102" s="1459"/>
      <c r="G102" s="1459"/>
      <c r="H102" s="1459"/>
      <c r="I102" s="1459"/>
      <c r="J102" s="1459"/>
      <c r="K102" s="1459"/>
      <c r="L102" s="1459"/>
      <c r="M102" s="1459"/>
      <c r="N102" s="1459"/>
      <c r="O102" s="1459"/>
      <c r="P102" s="1459"/>
      <c r="Q102" s="1459"/>
      <c r="R102" s="1459"/>
      <c r="S102" s="1459"/>
      <c r="T102" s="1459"/>
      <c r="U102" s="1459"/>
      <c r="V102" s="1459"/>
      <c r="W102" s="1459"/>
      <c r="X102" s="1459"/>
      <c r="Y102" s="1459"/>
      <c r="Z102" s="1459"/>
      <c r="AA102" s="1459"/>
      <c r="AB102" s="1459"/>
      <c r="AC102" s="1459"/>
      <c r="AD102" s="1459"/>
      <c r="AE102" s="1459"/>
      <c r="AF102" s="1459"/>
      <c r="AG102" s="1459"/>
      <c r="AH102" s="1459"/>
      <c r="AI102" s="820"/>
      <c r="AJ102" s="820"/>
      <c r="AK102" s="820"/>
      <c r="AL102" s="820"/>
    </row>
    <row r="103" spans="1:33"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28"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28"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28"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1" ht="100" customHeight="1" thickBot="1">
      <c r="A107" s="438"/>
      <c r="B107" s="637"/>
      <c r="C107" s="653">
        <v>341.668</v>
      </c>
      <c r="D107" s="637"/>
      <c r="E107" s="653">
        <v>425.863</v>
      </c>
      <c r="F107" s="637"/>
      <c r="G107" s="653">
        <v>370.45</v>
      </c>
      <c r="H107" s="653">
        <v>397.61</v>
      </c>
      <c r="I107" s="637"/>
      <c r="J107" s="653">
        <v>413.40</v>
      </c>
      <c r="K107" s="637"/>
      <c r="L107" s="636">
        <v>423.65</v>
      </c>
      <c r="M107" s="637"/>
      <c r="N107" s="653">
        <v>415.97</v>
      </c>
      <c r="O107" s="637"/>
      <c r="P107" s="653">
        <v>415.35</v>
      </c>
      <c r="Q107" s="637"/>
      <c r="R107" s="636">
        <v>394.875</v>
      </c>
      <c r="S107" s="870" t="s">
        <v>353</v>
      </c>
      <c r="T107" s="636">
        <v>429.62</v>
      </c>
      <c r="U107" s="637"/>
      <c r="V107" s="636">
        <v>381.905</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28"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28"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33"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488" t="s">
        <v>1529</v>
      </c>
      <c r="X110" s="1488"/>
      <c r="Y110" s="1488"/>
      <c r="Z110" s="675"/>
      <c r="AA110" s="644"/>
      <c r="AB110" s="676"/>
      <c r="AC110" s="648"/>
      <c r="AD110" s="649"/>
      <c r="AE110" s="642"/>
      <c r="AF110" s="642"/>
      <c r="AG110" s="642"/>
    </row>
    <row r="111" spans="1:38" ht="41" customHeight="1">
      <c r="A111" s="1469" t="s">
        <v>1452</v>
      </c>
      <c r="B111" s="1459"/>
      <c r="C111" s="1459"/>
      <c r="D111" s="1459"/>
      <c r="E111" s="1459"/>
      <c r="F111" s="1459"/>
      <c r="G111" s="1459"/>
      <c r="H111" s="1459"/>
      <c r="I111" s="1459"/>
      <c r="J111" s="1459"/>
      <c r="K111" s="1459"/>
      <c r="L111" s="1459"/>
      <c r="M111" s="1459"/>
      <c r="N111" s="1459"/>
      <c r="O111" s="1459"/>
      <c r="P111" s="1459"/>
      <c r="Q111" s="1459"/>
      <c r="R111" s="1459"/>
      <c r="S111" s="1459"/>
      <c r="T111" s="1459"/>
      <c r="U111" s="1459"/>
      <c r="V111" s="1459"/>
      <c r="W111" s="1459"/>
      <c r="X111" s="1459"/>
      <c r="Y111" s="1459"/>
      <c r="Z111" s="1459"/>
      <c r="AA111" s="1459"/>
      <c r="AB111" s="1459"/>
      <c r="AC111" s="1459"/>
      <c r="AD111" s="1459"/>
      <c r="AE111" s="1459"/>
      <c r="AF111" s="1459"/>
      <c r="AG111" s="1459"/>
      <c r="AH111" s="1459"/>
      <c r="AI111" s="817"/>
      <c r="AJ111" s="817"/>
      <c r="AK111" s="817"/>
      <c r="AL111" s="817"/>
    </row>
    <row r="112" spans="1:33" ht="67" customHeight="1">
      <c r="A112" s="438"/>
      <c r="B112" s="630" t="s">
        <v>648</v>
      </c>
      <c r="C112" s="629"/>
      <c r="D112" s="630" t="s">
        <v>649</v>
      </c>
      <c r="E112" s="629"/>
      <c r="F112" s="630" t="s">
        <v>650</v>
      </c>
      <c r="G112" s="629"/>
      <c r="H112" s="630" t="s">
        <v>651</v>
      </c>
      <c r="I112" s="629"/>
      <c r="J112" s="630" t="s">
        <v>652</v>
      </c>
      <c r="K112" s="677" t="s">
        <v>1446</v>
      </c>
      <c r="L112" s="1458" t="s">
        <v>653</v>
      </c>
      <c r="M112" s="1458"/>
      <c r="N112" s="630" t="s">
        <v>654</v>
      </c>
      <c r="O112" s="629"/>
      <c r="P112" s="1458" t="s">
        <v>655</v>
      </c>
      <c r="Q112" s="1458"/>
      <c r="R112" s="630" t="s">
        <v>656</v>
      </c>
      <c r="S112" s="629"/>
      <c r="T112" s="630" t="s">
        <v>657</v>
      </c>
      <c r="U112" s="629"/>
      <c r="V112" s="630" t="s">
        <v>658</v>
      </c>
      <c r="W112" s="629"/>
      <c r="X112" s="630" t="s">
        <v>659</v>
      </c>
      <c r="Y112" s="629"/>
      <c r="Z112" s="1458" t="s">
        <v>660</v>
      </c>
      <c r="AA112" s="1458"/>
      <c r="AB112" s="630" t="s">
        <v>661</v>
      </c>
      <c r="AC112" s="648"/>
      <c r="AD112" s="649"/>
      <c r="AE112" s="642"/>
      <c r="AF112" s="642"/>
      <c r="AG112" s="642"/>
    </row>
    <row r="113" spans="1:33"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33"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v>
      </c>
      <c r="D115" s="637"/>
      <c r="E115" s="653">
        <v>288.303</v>
      </c>
      <c r="F115" s="637"/>
      <c r="G115" s="653">
        <v>297.15</v>
      </c>
      <c r="H115" s="637"/>
      <c r="I115" s="653">
        <v>195.903</v>
      </c>
      <c r="J115" s="637"/>
      <c r="K115" s="653">
        <v>249.66</v>
      </c>
      <c r="L115" s="637"/>
      <c r="M115" s="653">
        <v>374.48</v>
      </c>
      <c r="N115" s="637"/>
      <c r="O115" s="653">
        <v>430.30</v>
      </c>
      <c r="P115" s="637"/>
      <c r="Q115" s="653">
        <v>404.386</v>
      </c>
      <c r="R115" s="637"/>
      <c r="S115" s="653">
        <v>341.423</v>
      </c>
      <c r="T115" s="637"/>
      <c r="U115" s="653">
        <v>305.401</v>
      </c>
      <c r="V115" s="637"/>
      <c r="W115" s="653">
        <v>319.981</v>
      </c>
      <c r="X115" s="637"/>
      <c r="Y115" s="653">
        <v>345.621</v>
      </c>
      <c r="Z115" s="637"/>
      <c r="AA115" s="653">
        <v>223.151</v>
      </c>
      <c r="AB115" s="637"/>
      <c r="AC115" s="653">
        <v>393.817</v>
      </c>
      <c r="AD115" s="649"/>
      <c r="AE115" s="642"/>
      <c r="AF115" s="642"/>
      <c r="AG115" s="642"/>
      <c r="AM115" s="809">
        <f>COUNTIF(B115:AB115,"U/P")</f>
        <v>0</v>
      </c>
      <c r="AN115" s="809">
        <f>COUNTIF(C115:AC115,"ROW")</f>
        <v>0</v>
      </c>
      <c r="AO115" s="809">
        <f>COUNTIF(D115:AD115,"C")</f>
        <v>0</v>
      </c>
    </row>
    <row r="116" spans="1:33"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33"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33"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38" ht="35" customHeight="1">
      <c r="A119" s="1469" t="s">
        <v>1452</v>
      </c>
      <c r="B119" s="1459"/>
      <c r="C119" s="1459"/>
      <c r="D119" s="1459"/>
      <c r="E119" s="1459"/>
      <c r="F119" s="1459"/>
      <c r="G119" s="1459"/>
      <c r="H119" s="1459"/>
      <c r="I119" s="1459"/>
      <c r="J119" s="1459"/>
      <c r="K119" s="1459"/>
      <c r="L119" s="1459"/>
      <c r="M119" s="1459"/>
      <c r="N119" s="1459"/>
      <c r="O119" s="1459"/>
      <c r="P119" s="1459"/>
      <c r="Q119" s="1484" t="s">
        <v>1590</v>
      </c>
      <c r="R119" s="1484"/>
      <c r="S119" s="1484"/>
      <c r="T119" s="1484"/>
      <c r="U119" s="1484"/>
      <c r="V119" s="1484"/>
      <c r="W119" s="1484"/>
      <c r="X119" s="1484"/>
      <c r="Y119" s="1484"/>
      <c r="Z119" s="1484"/>
      <c r="AA119" s="1484"/>
      <c r="AB119" s="1484"/>
      <c r="AC119" s="1484"/>
      <c r="AD119" s="1484"/>
      <c r="AE119" s="1484"/>
      <c r="AF119" s="1484"/>
      <c r="AG119" s="860"/>
      <c r="AH119" s="860"/>
      <c r="AI119" s="820"/>
      <c r="AJ119" s="820"/>
      <c r="AK119" s="820"/>
      <c r="AL119" s="820"/>
    </row>
    <row r="120" spans="1:38"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38"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38"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v>
      </c>
      <c r="D123" s="637" t="s">
        <v>353</v>
      </c>
      <c r="E123" s="653">
        <v>403.209</v>
      </c>
      <c r="F123" s="679"/>
      <c r="G123" s="653">
        <v>422.554</v>
      </c>
      <c r="H123" s="637"/>
      <c r="I123" s="653">
        <v>353.484</v>
      </c>
      <c r="J123" s="637"/>
      <c r="K123" s="653">
        <v>274.9</v>
      </c>
      <c r="L123" s="637"/>
      <c r="M123" s="653">
        <v>465.033</v>
      </c>
      <c r="N123" s="678"/>
      <c r="O123" s="653">
        <v>373.98</v>
      </c>
      <c r="P123" s="679"/>
      <c r="Q123" s="653">
        <v>416.864</v>
      </c>
      <c r="R123" s="679"/>
      <c r="S123" s="653">
        <v>381.019</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38"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38"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38"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38" ht="38.5" customHeight="1">
      <c r="A127" s="1485" t="s">
        <v>1591</v>
      </c>
      <c r="B127" s="1486"/>
      <c r="C127" s="1486"/>
      <c r="D127" s="1486"/>
      <c r="E127" s="1486"/>
      <c r="F127" s="1487"/>
      <c r="G127" s="1472" t="s">
        <v>1459</v>
      </c>
      <c r="H127" s="1462"/>
      <c r="I127" s="1462"/>
      <c r="J127" s="1462"/>
      <c r="K127" s="1462"/>
      <c r="L127" s="1462"/>
      <c r="M127" s="1462"/>
      <c r="N127" s="1462"/>
      <c r="O127" s="1463"/>
      <c r="P127" s="681"/>
      <c r="Q127" s="681"/>
      <c r="R127" s="681"/>
      <c r="S127" s="1459" t="s">
        <v>1452</v>
      </c>
      <c r="T127" s="1459"/>
      <c r="U127" s="1459"/>
      <c r="V127" s="1459"/>
      <c r="W127" s="1459"/>
      <c r="X127" s="1459"/>
      <c r="Y127" s="1459"/>
      <c r="Z127" s="1459"/>
      <c r="AA127" s="1459"/>
      <c r="AB127" s="1459"/>
      <c r="AC127" s="1459"/>
      <c r="AD127" s="1459"/>
      <c r="AE127" s="1459"/>
      <c r="AF127" s="1459"/>
      <c r="AG127" s="1459"/>
      <c r="AH127" s="1459"/>
      <c r="AI127" s="817"/>
      <c r="AJ127" s="817"/>
      <c r="AK127" s="817"/>
      <c r="AL127" s="817"/>
    </row>
    <row r="128" spans="2:33"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33" ht="67" customHeight="1">
      <c r="A129" s="438"/>
      <c r="B129" s="630" t="s">
        <v>283</v>
      </c>
      <c r="C129" s="629"/>
      <c r="D129" s="630" t="s">
        <v>284</v>
      </c>
      <c r="E129" s="629"/>
      <c r="F129" s="1458" t="s">
        <v>285</v>
      </c>
      <c r="G129" s="1458"/>
      <c r="H129" s="630" t="s">
        <v>286</v>
      </c>
      <c r="I129" s="630"/>
      <c r="J129" s="630" t="s">
        <v>287</v>
      </c>
      <c r="K129" s="629"/>
      <c r="L129" s="630" t="s">
        <v>288</v>
      </c>
      <c r="M129" s="629"/>
      <c r="N129" s="630" t="s">
        <v>289</v>
      </c>
      <c r="O129" s="629"/>
      <c r="P129" s="630" t="s">
        <v>290</v>
      </c>
      <c r="Q129" s="629"/>
      <c r="R129" s="630" t="s">
        <v>291</v>
      </c>
      <c r="S129" s="629"/>
      <c r="T129" s="1458" t="s">
        <v>292</v>
      </c>
      <c r="U129" s="1458"/>
      <c r="V129" s="1458" t="s">
        <v>296</v>
      </c>
      <c r="W129" s="1458"/>
      <c r="X129" s="630" t="s">
        <v>297</v>
      </c>
      <c r="Y129" s="629"/>
      <c r="Z129" s="630" t="s">
        <v>298</v>
      </c>
      <c r="AA129" s="629"/>
      <c r="AB129" s="630" t="s">
        <v>299</v>
      </c>
      <c r="AC129" s="648"/>
      <c r="AD129" s="649"/>
      <c r="AE129" s="642"/>
      <c r="AF129" s="642"/>
      <c r="AG129" s="642"/>
    </row>
    <row r="130" spans="1:33"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33"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354.70</v>
      </c>
      <c r="F132" s="637"/>
      <c r="G132" s="653">
        <v>420.54</v>
      </c>
      <c r="H132" s="637"/>
      <c r="I132" s="653">
        <v>340.56</v>
      </c>
      <c r="J132" s="679"/>
      <c r="K132" s="653">
        <v>336.52</v>
      </c>
      <c r="L132" s="679"/>
      <c r="M132" s="653">
        <v>375.99</v>
      </c>
      <c r="N132" s="637"/>
      <c r="O132" s="636">
        <v>308.41</v>
      </c>
      <c r="P132" s="679"/>
      <c r="Q132" s="685">
        <v>444.84</v>
      </c>
      <c r="R132" s="679"/>
      <c r="S132" s="653">
        <v>392.02</v>
      </c>
      <c r="T132" s="679"/>
      <c r="U132" s="653">
        <v>407.803</v>
      </c>
      <c r="V132" s="679"/>
      <c r="W132" s="653">
        <v>206.062</v>
      </c>
      <c r="X132" s="679"/>
      <c r="Y132" s="636">
        <v>417.384</v>
      </c>
      <c r="Z132" s="637"/>
      <c r="AA132" s="653">
        <v>304.564</v>
      </c>
      <c r="AB132" s="637"/>
      <c r="AC132" s="636">
        <v>395.51</v>
      </c>
      <c r="AD132" s="649"/>
      <c r="AE132" s="642"/>
      <c r="AF132" s="642"/>
      <c r="AG132" s="642"/>
      <c r="AM132" s="809">
        <f>COUNTIF(B132:AB132,"U/P")</f>
        <v>0</v>
      </c>
      <c r="AN132" s="809">
        <f>COUNTIF(C132:AC132,"ROW")</f>
        <v>0</v>
      </c>
      <c r="AO132" s="809">
        <f>COUNTIF(B132:AD132,"C")</f>
        <v>1</v>
      </c>
    </row>
    <row r="133" spans="1:33"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33"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33" ht="33.5">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38" ht="36">
      <c r="A136" s="1469" t="s">
        <v>1452</v>
      </c>
      <c r="B136" s="1459"/>
      <c r="C136" s="1459"/>
      <c r="D136" s="1459"/>
      <c r="E136" s="1459"/>
      <c r="F136" s="1459"/>
      <c r="G136" s="1459"/>
      <c r="H136" s="1459"/>
      <c r="I136" s="1459"/>
      <c r="J136" s="1459"/>
      <c r="K136" s="787"/>
      <c r="L136" s="787"/>
      <c r="M136" s="787"/>
      <c r="N136" s="707" t="s">
        <v>191</v>
      </c>
      <c r="O136" s="787"/>
      <c r="P136" s="787"/>
      <c r="Q136" s="787"/>
      <c r="R136" s="787"/>
      <c r="S136" s="787"/>
      <c r="T136" s="787"/>
      <c r="U136" s="1459" t="s">
        <v>1452</v>
      </c>
      <c r="V136" s="1459"/>
      <c r="W136" s="1459"/>
      <c r="X136" s="1459"/>
      <c r="Y136" s="1459"/>
      <c r="Z136" s="1459"/>
      <c r="AA136" s="1459"/>
      <c r="AB136" s="1459"/>
      <c r="AC136" s="1459"/>
      <c r="AD136" s="1459"/>
      <c r="AE136" s="1459"/>
      <c r="AF136" s="1459"/>
      <c r="AG136" s="707"/>
      <c r="AH136" s="707"/>
      <c r="AI136" s="817"/>
      <c r="AJ136" s="817"/>
      <c r="AK136" s="817"/>
      <c r="AL136" s="817"/>
    </row>
    <row r="137" spans="1:33"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33"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33"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33"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v>
      </c>
      <c r="N141" s="637"/>
      <c r="O141" s="653">
        <v>272.69</v>
      </c>
      <c r="P141" s="637"/>
      <c r="Q141" s="653">
        <v>347.88</v>
      </c>
      <c r="R141" s="637"/>
      <c r="S141" s="653">
        <v>379.25</v>
      </c>
      <c r="T141" s="679"/>
      <c r="U141" s="653">
        <v>398.70</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33"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33"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33"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38" ht="27" customHeight="1">
      <c r="A145" s="1479" t="s">
        <v>1452</v>
      </c>
      <c r="B145" s="1479"/>
      <c r="C145" s="1479"/>
      <c r="D145" s="1479"/>
      <c r="E145" s="1479"/>
      <c r="F145" s="1479"/>
      <c r="G145" s="1479"/>
      <c r="H145" s="1479"/>
      <c r="I145" s="1479"/>
      <c r="J145" s="1479"/>
      <c r="K145" s="1479"/>
      <c r="L145" s="1479"/>
      <c r="M145" s="1479"/>
      <c r="N145" s="1479"/>
      <c r="O145" s="1479"/>
      <c r="P145" s="1479"/>
      <c r="Q145" s="1479"/>
      <c r="R145" s="1479"/>
      <c r="S145" s="1479"/>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33"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33"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33"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33"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33"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33"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33"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38" ht="46">
      <c r="A154" s="693"/>
      <c r="B154" s="1459" t="s">
        <v>191</v>
      </c>
      <c r="C154" s="1459"/>
      <c r="D154" s="1459"/>
      <c r="E154" s="681"/>
      <c r="F154" s="681"/>
      <c r="G154" s="681"/>
      <c r="H154" s="681"/>
      <c r="I154" s="681"/>
      <c r="J154" s="681"/>
      <c r="K154" s="681"/>
      <c r="L154" s="681"/>
      <c r="M154" s="681"/>
      <c r="N154" s="681"/>
      <c r="O154" s="681"/>
      <c r="P154" s="1483" t="s">
        <v>191</v>
      </c>
      <c r="Q154" s="1483"/>
      <c r="R154" s="1483"/>
      <c r="S154" s="1483"/>
      <c r="T154" s="1483"/>
      <c r="U154" s="681"/>
      <c r="V154" s="681"/>
      <c r="W154" s="681"/>
      <c r="X154" s="681"/>
      <c r="Y154" s="681"/>
      <c r="Z154" s="681"/>
      <c r="AA154" s="681"/>
      <c r="AB154" s="694" t="s">
        <v>191</v>
      </c>
      <c r="AC154" s="681"/>
      <c r="AD154" s="681"/>
      <c r="AE154" s="681"/>
      <c r="AF154" s="681"/>
      <c r="AG154" s="681"/>
      <c r="AH154" s="681"/>
      <c r="AI154" s="681"/>
      <c r="AJ154" s="681"/>
      <c r="AK154" s="681"/>
      <c r="AL154" s="681"/>
    </row>
    <row r="155" spans="1:33"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33"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468" t="s">
        <v>674</v>
      </c>
      <c r="R156" s="1468"/>
      <c r="S156" s="1468" t="s">
        <v>330</v>
      </c>
      <c r="T156" s="1468"/>
      <c r="U156" s="631" t="s">
        <v>1447</v>
      </c>
      <c r="V156" s="630" t="s">
        <v>250</v>
      </c>
      <c r="W156" s="629"/>
      <c r="X156" s="630" t="s">
        <v>331</v>
      </c>
      <c r="Y156" s="629"/>
      <c r="Z156" s="630" t="s">
        <v>332</v>
      </c>
      <c r="AA156" s="630"/>
      <c r="AB156" s="695" t="s">
        <v>333</v>
      </c>
      <c r="AC156" s="651"/>
      <c r="AD156" s="649"/>
      <c r="AE156" s="642"/>
      <c r="AF156" s="642"/>
      <c r="AG156" s="642"/>
    </row>
    <row r="157" spans="1:33"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33"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402.50</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389.30</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33"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33"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38"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478" t="s">
        <v>1539</v>
      </c>
      <c r="AC162" s="1478"/>
      <c r="AD162" s="1478"/>
      <c r="AE162" s="1478"/>
      <c r="AF162" s="1478"/>
      <c r="AG162" s="1478"/>
      <c r="AH162" s="1478"/>
      <c r="AI162" s="819"/>
      <c r="AJ162" s="819"/>
      <c r="AK162" s="819"/>
      <c r="AL162" s="819"/>
    </row>
    <row r="163" spans="1:38" ht="37.5" customHeight="1">
      <c r="A163" s="1479" t="s">
        <v>1452</v>
      </c>
      <c r="B163" s="1479"/>
      <c r="C163" s="1479"/>
      <c r="D163" s="1479"/>
      <c r="E163" s="1479"/>
      <c r="F163" s="1479"/>
      <c r="G163" s="1479"/>
      <c r="H163" s="1479"/>
      <c r="I163" s="1479"/>
      <c r="J163" s="1479"/>
      <c r="K163" s="1479"/>
      <c r="L163" s="1479"/>
      <c r="M163" s="1479"/>
      <c r="N163" s="1479"/>
      <c r="O163" s="1479"/>
      <c r="P163" s="1479"/>
      <c r="Q163" s="1479"/>
      <c r="R163" s="1479"/>
      <c r="S163" s="1479"/>
      <c r="T163" s="1479"/>
      <c r="U163" s="681"/>
      <c r="V163" s="681"/>
      <c r="W163" s="1479" t="s">
        <v>1452</v>
      </c>
      <c r="X163" s="1479"/>
      <c r="Y163" s="1479"/>
      <c r="Z163" s="1479"/>
      <c r="AA163" s="1479"/>
      <c r="AB163" s="1479"/>
      <c r="AC163" s="1479"/>
      <c r="AD163" s="1479"/>
      <c r="AE163" s="1479"/>
      <c r="AF163" s="1479"/>
      <c r="AG163" s="1479"/>
      <c r="AH163" s="1472"/>
      <c r="AI163" s="817"/>
      <c r="AJ163" s="817"/>
      <c r="AK163" s="817"/>
      <c r="AL163" s="817"/>
    </row>
    <row r="164" spans="1:38" ht="9.5" customHeight="1" hidden="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33"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33"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33"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33"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33"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33" ht="85" customHeight="1">
      <c r="A171" s="1480" t="s">
        <v>1575</v>
      </c>
      <c r="B171" s="1480"/>
      <c r="C171" s="1480"/>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33"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33"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33"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33"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344.60</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33"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33"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33"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33"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38"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33"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33"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33"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387.50</v>
      </c>
      <c r="H185" s="679"/>
      <c r="I185" s="653">
        <v>372.63</v>
      </c>
      <c r="J185" s="678"/>
      <c r="K185" s="653">
        <v>415.30</v>
      </c>
      <c r="L185" s="679"/>
      <c r="M185" s="653">
        <v>424.58</v>
      </c>
      <c r="N185" s="679"/>
      <c r="O185" s="653">
        <v>391.70</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33"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33"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33" ht="58.5" customHeight="1">
      <c r="A188" s="1481" t="s">
        <v>1461</v>
      </c>
      <c r="B188" s="1482"/>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38"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2:33"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2:33"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2:33"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2:33"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2:41" ht="100" customHeight="1" thickBot="1">
      <c r="B194" s="858" t="s">
        <v>353</v>
      </c>
      <c r="C194" s="653">
        <v>384.63</v>
      </c>
      <c r="D194" s="679"/>
      <c r="E194" s="653">
        <v>380.682</v>
      </c>
      <c r="F194" s="679"/>
      <c r="G194" s="653">
        <v>354.526</v>
      </c>
      <c r="H194" s="679"/>
      <c r="I194" s="653">
        <v>405.574</v>
      </c>
      <c r="J194" s="679"/>
      <c r="K194" s="653">
        <v>416.874</v>
      </c>
      <c r="L194" s="679"/>
      <c r="M194" s="653">
        <v>380.766</v>
      </c>
      <c r="N194" s="679"/>
      <c r="O194" s="653">
        <v>411.81</v>
      </c>
      <c r="P194" s="679"/>
      <c r="Q194" s="715">
        <v>392.08</v>
      </c>
      <c r="R194" s="679"/>
      <c r="S194" s="716">
        <v>296.87</v>
      </c>
      <c r="T194" s="637" t="s">
        <v>191</v>
      </c>
      <c r="U194" s="653">
        <v>412.40</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2:33" ht="34"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2:33"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38" ht="27" customHeight="1">
      <c r="A197" s="681"/>
      <c r="B197" s="857"/>
      <c r="C197" s="787"/>
      <c r="D197" s="787"/>
      <c r="E197" s="681"/>
      <c r="F197" s="681"/>
      <c r="G197" s="681"/>
      <c r="H197" s="681"/>
      <c r="I197" s="681"/>
      <c r="J197" s="681"/>
      <c r="K197" s="681"/>
      <c r="L197" s="681"/>
      <c r="M197" s="681"/>
      <c r="N197" s="787"/>
      <c r="O197" s="681"/>
      <c r="P197" s="681"/>
      <c r="Q197" s="681"/>
      <c r="R197" s="681"/>
      <c r="S197" s="681"/>
      <c r="T197" s="1479" t="s">
        <v>1452</v>
      </c>
      <c r="U197" s="1479"/>
      <c r="V197" s="1479"/>
      <c r="W197" s="1479"/>
      <c r="X197" s="1479"/>
      <c r="Y197" s="1479"/>
      <c r="Z197" s="1479"/>
      <c r="AA197" s="1479"/>
      <c r="AB197" s="1479"/>
      <c r="AC197" s="681"/>
      <c r="AD197" s="681"/>
      <c r="AE197" s="681"/>
      <c r="AF197" s="681"/>
      <c r="AG197" s="681"/>
      <c r="AH197" s="681"/>
      <c r="AI197" s="681"/>
      <c r="AJ197" s="681"/>
      <c r="AK197" s="681"/>
      <c r="AL197" s="681"/>
    </row>
    <row r="198" spans="2:33"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2:33" ht="28" customHeight="1">
      <c r="B199" s="630" t="s">
        <v>368</v>
      </c>
      <c r="C199" s="629"/>
      <c r="D199" s="630" t="s">
        <v>369</v>
      </c>
      <c r="E199" s="629"/>
      <c r="F199" s="630" t="s">
        <v>253</v>
      </c>
      <c r="G199" s="629"/>
      <c r="H199" s="630" t="s">
        <v>370</v>
      </c>
      <c r="I199" s="629"/>
      <c r="J199" s="630" t="s">
        <v>371</v>
      </c>
      <c r="K199" s="631" t="s">
        <v>1447</v>
      </c>
      <c r="L199" s="1458" t="s">
        <v>372</v>
      </c>
      <c r="M199" s="1458"/>
      <c r="N199" s="1458" t="s">
        <v>373</v>
      </c>
      <c r="O199" s="1458"/>
      <c r="P199" s="1458" t="s">
        <v>374</v>
      </c>
      <c r="Q199" s="1458"/>
      <c r="R199" s="630" t="s">
        <v>375</v>
      </c>
      <c r="S199" s="629"/>
      <c r="T199" s="630" t="s">
        <v>377</v>
      </c>
      <c r="U199" s="629"/>
      <c r="V199" s="687" t="s">
        <v>1242</v>
      </c>
      <c r="W199" s="629"/>
      <c r="X199" s="1458" t="s">
        <v>180</v>
      </c>
      <c r="Y199" s="1458"/>
      <c r="Z199" s="1458" t="s">
        <v>379</v>
      </c>
      <c r="AA199" s="1458"/>
      <c r="AB199" s="630" t="s">
        <v>257</v>
      </c>
      <c r="AC199" s="666"/>
      <c r="AD199" s="649"/>
      <c r="AE199" s="642"/>
      <c r="AF199" s="642"/>
      <c r="AG199" s="642"/>
    </row>
    <row r="200" spans="1:33"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0"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350.215</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33"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33"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38" ht="33.5" customHeight="1">
      <c r="A205" s="693"/>
      <c r="B205" s="707" t="s">
        <v>191</v>
      </c>
      <c r="C205" s="708"/>
      <c r="D205" s="708"/>
      <c r="E205" s="708"/>
      <c r="F205" s="708"/>
      <c r="G205" s="708"/>
      <c r="H205" s="1459" t="s">
        <v>191</v>
      </c>
      <c r="I205" s="1459"/>
      <c r="J205" s="1459"/>
      <c r="K205" s="1459"/>
      <c r="L205" s="1459"/>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33"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33"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458" t="s">
        <v>1244</v>
      </c>
      <c r="Q207" s="1458"/>
      <c r="R207" s="630" t="s">
        <v>386</v>
      </c>
      <c r="S207" s="629"/>
      <c r="T207" s="1458" t="s">
        <v>387</v>
      </c>
      <c r="U207" s="1458"/>
      <c r="V207" s="1458" t="s">
        <v>681</v>
      </c>
      <c r="W207" s="1458"/>
      <c r="X207" s="630" t="s">
        <v>242</v>
      </c>
      <c r="Y207" s="629"/>
      <c r="Z207" s="630" t="s">
        <v>389</v>
      </c>
      <c r="AA207" s="629"/>
      <c r="AB207" s="630" t="s">
        <v>390</v>
      </c>
      <c r="AC207" s="666"/>
      <c r="AD207" s="649"/>
      <c r="AE207" s="642"/>
      <c r="AF207" s="642"/>
      <c r="AG207" s="642"/>
    </row>
    <row r="208" spans="1:33"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33"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343.80</v>
      </c>
      <c r="J210" s="679"/>
      <c r="K210" s="653">
        <v>318.70</v>
      </c>
      <c r="L210" s="679"/>
      <c r="M210" s="653">
        <v>308</v>
      </c>
      <c r="N210" s="679"/>
      <c r="O210" s="716">
        <v>324.87</v>
      </c>
      <c r="P210" s="679"/>
      <c r="Q210" s="653">
        <v>365.39</v>
      </c>
      <c r="R210" s="637" t="s">
        <v>191</v>
      </c>
      <c r="S210" s="653">
        <v>269.53</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33"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33"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33"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38" ht="35.5" customHeight="1">
      <c r="A214" s="693"/>
      <c r="B214" s="681"/>
      <c r="C214" s="681"/>
      <c r="D214" s="681"/>
      <c r="E214" s="681"/>
      <c r="F214" s="1476"/>
      <c r="G214" s="1476"/>
      <c r="H214" s="1476"/>
      <c r="I214" s="681"/>
      <c r="J214" s="681"/>
      <c r="K214" s="681"/>
      <c r="L214" s="681"/>
      <c r="M214" s="681"/>
      <c r="N214" s="681"/>
      <c r="O214" s="681"/>
      <c r="P214" s="787"/>
      <c r="Q214" s="787"/>
      <c r="R214" s="1459" t="s">
        <v>191</v>
      </c>
      <c r="S214" s="1459"/>
      <c r="T214" s="1459"/>
      <c r="U214" s="787"/>
      <c r="V214" s="787"/>
      <c r="W214" s="681"/>
      <c r="X214" s="681"/>
      <c r="Y214" s="681"/>
      <c r="Z214" s="681"/>
      <c r="AA214" s="681"/>
      <c r="AB214" s="681"/>
      <c r="AC214" s="681"/>
      <c r="AD214" s="681"/>
      <c r="AE214" s="681"/>
      <c r="AF214" s="681"/>
      <c r="AG214" s="681"/>
      <c r="AH214" s="681"/>
      <c r="AI214" s="681"/>
      <c r="AJ214" s="681"/>
      <c r="AK214" s="681"/>
      <c r="AL214" s="681"/>
    </row>
    <row r="215" spans="1:33" ht="67" customHeight="1">
      <c r="A215" s="438"/>
      <c r="B215" s="630" t="s">
        <v>391</v>
      </c>
      <c r="C215" s="629"/>
      <c r="D215" s="1477" t="s">
        <v>135</v>
      </c>
      <c r="E215" s="1477"/>
      <c r="F215" s="1458" t="s">
        <v>1278</v>
      </c>
      <c r="G215" s="1458"/>
      <c r="H215" s="1458" t="s">
        <v>1462</v>
      </c>
      <c r="I215" s="1458"/>
      <c r="J215" s="630" t="s">
        <v>1280</v>
      </c>
      <c r="K215" s="629"/>
      <c r="L215" s="1458" t="s">
        <v>1281</v>
      </c>
      <c r="M215" s="1458"/>
      <c r="N215" s="1458" t="s">
        <v>397</v>
      </c>
      <c r="O215" s="1458"/>
      <c r="P215" s="1458" t="s">
        <v>398</v>
      </c>
      <c r="Q215" s="1458"/>
      <c r="R215" s="1458" t="s">
        <v>399</v>
      </c>
      <c r="S215" s="1458"/>
      <c r="T215" s="1458" t="s">
        <v>400</v>
      </c>
      <c r="U215" s="1458"/>
      <c r="V215" s="1458" t="s">
        <v>401</v>
      </c>
      <c r="W215" s="1458"/>
      <c r="X215" s="1458" t="s">
        <v>402</v>
      </c>
      <c r="Y215" s="1458"/>
      <c r="Z215" s="1458" t="s">
        <v>403</v>
      </c>
      <c r="AA215" s="1458"/>
      <c r="AB215" s="1458" t="s">
        <v>404</v>
      </c>
      <c r="AC215" s="1458"/>
      <c r="AD215" s="649"/>
      <c r="AE215" s="642"/>
      <c r="AF215" s="642"/>
      <c r="AG215" s="642"/>
    </row>
    <row r="216" spans="1:33"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33"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396.20</v>
      </c>
      <c r="AD218" s="649"/>
      <c r="AE218" s="642"/>
      <c r="AF218" s="642"/>
      <c r="AG218" s="642"/>
      <c r="AM218" s="809">
        <f>COUNTIF(B218:AB218,"U/P")</f>
        <v>0</v>
      </c>
      <c r="AN218" s="809">
        <f>COUNTIF(C218:AC218,"ROW")</f>
        <v>6</v>
      </c>
      <c r="AO218" s="809">
        <f>COUNTIF(D218:AD218,"C")</f>
        <v>0</v>
      </c>
    </row>
    <row r="219" spans="1:33"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33"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33" ht="27" customHeight="1">
      <c r="A221" s="438"/>
      <c r="B221" s="649"/>
      <c r="C221" s="649"/>
      <c r="D221" s="649"/>
      <c r="E221" s="649"/>
      <c r="F221" s="649"/>
      <c r="G221" s="649"/>
      <c r="H221" s="649"/>
      <c r="I221" s="649"/>
      <c r="J221" s="649"/>
      <c r="K221" s="649"/>
      <c r="L221" s="649"/>
      <c r="M221" s="649"/>
      <c r="N221" s="649"/>
      <c r="O221" s="649"/>
      <c r="P221" s="649"/>
      <c r="Q221" s="649"/>
      <c r="R221" s="1473" t="s">
        <v>1463</v>
      </c>
      <c r="S221" s="1473"/>
      <c r="T221" s="649"/>
      <c r="U221" s="649"/>
      <c r="V221" s="649"/>
      <c r="W221" s="649"/>
      <c r="X221" s="649"/>
      <c r="Y221" s="649"/>
      <c r="Z221" s="649"/>
      <c r="AA221" s="649"/>
      <c r="AB221" s="649"/>
      <c r="AC221" s="649"/>
      <c r="AD221" s="649"/>
      <c r="AE221" s="642"/>
      <c r="AF221" s="642"/>
      <c r="AG221" s="642"/>
    </row>
    <row r="222" spans="1:38" ht="27" customHeight="1">
      <c r="A222" s="863"/>
      <c r="B222" s="787"/>
      <c r="C222" s="787"/>
      <c r="D222" s="787"/>
      <c r="E222" s="787"/>
      <c r="F222" s="1459" t="s">
        <v>191</v>
      </c>
      <c r="G222" s="1459"/>
      <c r="H222" s="1459"/>
      <c r="I222" s="1459"/>
      <c r="J222" s="1459"/>
      <c r="K222" s="787"/>
      <c r="L222" s="681"/>
      <c r="M222" s="681"/>
      <c r="N222" s="707" t="s">
        <v>191</v>
      </c>
      <c r="O222" s="681"/>
      <c r="P222" s="681"/>
      <c r="Q222" s="681"/>
      <c r="R222" s="1459" t="s">
        <v>191</v>
      </c>
      <c r="S222" s="1459"/>
      <c r="T222" s="1459"/>
      <c r="U222" s="708"/>
      <c r="V222" s="708"/>
      <c r="W222" s="708"/>
      <c r="X222" s="708"/>
      <c r="Y222" s="708"/>
      <c r="Z222" s="1459" t="s">
        <v>191</v>
      </c>
      <c r="AA222" s="1459"/>
      <c r="AB222" s="1459"/>
      <c r="AC222" s="1459"/>
      <c r="AD222" s="708"/>
      <c r="AE222" s="708"/>
      <c r="AF222" s="708"/>
      <c r="AG222" s="707"/>
      <c r="AH222" s="707"/>
      <c r="AI222" s="817"/>
      <c r="AJ222" s="817"/>
      <c r="AK222" s="817"/>
      <c r="AL222" s="817"/>
    </row>
    <row r="223" spans="1:38" ht="54.5" customHeight="1">
      <c r="A223" s="1474" t="s">
        <v>406</v>
      </c>
      <c r="B223" s="1468"/>
      <c r="C223" s="1468" t="s">
        <v>1464</v>
      </c>
      <c r="D223" s="1468"/>
      <c r="E223" s="629"/>
      <c r="F223" s="1458" t="s">
        <v>1465</v>
      </c>
      <c r="G223" s="1458"/>
      <c r="H223" s="1475" t="s">
        <v>409</v>
      </c>
      <c r="I223" s="1475"/>
      <c r="J223" s="1458" t="s">
        <v>410</v>
      </c>
      <c r="K223" s="1458"/>
      <c r="L223" s="1458" t="s">
        <v>411</v>
      </c>
      <c r="M223" s="1458"/>
      <c r="N223" s="1458" t="s">
        <v>412</v>
      </c>
      <c r="O223" s="1458"/>
      <c r="P223" s="1458" t="s">
        <v>413</v>
      </c>
      <c r="Q223" s="1458"/>
      <c r="R223" s="1458" t="s">
        <v>414</v>
      </c>
      <c r="S223" s="1458"/>
      <c r="T223" s="1458" t="s">
        <v>415</v>
      </c>
      <c r="U223" s="1458"/>
      <c r="V223" s="1458" t="s">
        <v>691</v>
      </c>
      <c r="W223" s="1458"/>
      <c r="X223" s="725" t="s">
        <v>1466</v>
      </c>
      <c r="Y223" s="1468" t="s">
        <v>1467</v>
      </c>
      <c r="Z223" s="1468"/>
      <c r="AA223" s="666"/>
      <c r="AB223" s="1458" t="s">
        <v>420</v>
      </c>
      <c r="AC223" s="1458"/>
      <c r="AD223" s="666"/>
      <c r="AE223" s="669"/>
      <c r="AF223" s="669"/>
      <c r="AG223" s="669"/>
      <c r="AH223" s="666"/>
      <c r="AI223" s="666"/>
      <c r="AJ223" s="666"/>
      <c r="AK223" s="666"/>
      <c r="AL223" s="666"/>
    </row>
    <row r="224" spans="1:38"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38"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5" t="s">
        <v>1577</v>
      </c>
      <c r="G226" s="653">
        <v>423.02</v>
      </c>
      <c r="H226" s="679"/>
      <c r="I226" s="653">
        <v>248.69</v>
      </c>
      <c r="J226" s="679"/>
      <c r="K226" s="653">
        <v>282.03</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38"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38"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2:38"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38" ht="31" customHeight="1">
      <c r="A230" s="1469" t="s">
        <v>1452</v>
      </c>
      <c r="B230" s="1459"/>
      <c r="C230" s="1459"/>
      <c r="D230" s="1459"/>
      <c r="E230" s="1459"/>
      <c r="F230" s="1459"/>
      <c r="G230" s="1459"/>
      <c r="H230" s="1470"/>
      <c r="I230" s="1470"/>
      <c r="J230" s="1470"/>
      <c r="K230" s="1470"/>
      <c r="L230" s="1470"/>
      <c r="M230" s="1470"/>
      <c r="N230" s="1470"/>
      <c r="O230" s="1470"/>
      <c r="P230" s="1471"/>
      <c r="Q230" s="1472" t="s">
        <v>1452</v>
      </c>
      <c r="R230" s="1462"/>
      <c r="S230" s="1462"/>
      <c r="T230" s="1462"/>
      <c r="U230" s="1462"/>
      <c r="V230" s="1462"/>
      <c r="W230" s="1462"/>
      <c r="X230" s="1462"/>
      <c r="Y230" s="1461"/>
      <c r="Z230" s="1461"/>
      <c r="AA230" s="1461"/>
      <c r="AB230" s="1461"/>
      <c r="AC230" s="1461"/>
      <c r="AD230" s="1461"/>
      <c r="AE230" s="866"/>
      <c r="AF230" s="865"/>
      <c r="AG230" s="864"/>
      <c r="AH230" s="808"/>
      <c r="AI230" s="817"/>
      <c r="AJ230" s="817"/>
      <c r="AK230" s="817"/>
      <c r="AL230" s="817"/>
    </row>
    <row r="231" spans="2:33"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33" ht="36.5" customHeight="1">
      <c r="A232" s="1468" t="s">
        <v>421</v>
      </c>
      <c r="B232" s="1468"/>
      <c r="C232" s="666"/>
      <c r="D232" s="1458" t="s">
        <v>422</v>
      </c>
      <c r="E232" s="1458"/>
      <c r="F232" s="1458" t="s">
        <v>423</v>
      </c>
      <c r="G232" s="1458"/>
      <c r="H232" s="1458" t="s">
        <v>1468</v>
      </c>
      <c r="I232" s="1458"/>
      <c r="J232" s="1458" t="s">
        <v>425</v>
      </c>
      <c r="K232" s="1458"/>
      <c r="L232" s="1458" t="s">
        <v>426</v>
      </c>
      <c r="M232" s="1458"/>
      <c r="N232" s="1458" t="s">
        <v>427</v>
      </c>
      <c r="O232" s="1458"/>
      <c r="P232" s="1458" t="s">
        <v>428</v>
      </c>
      <c r="Q232" s="1458"/>
      <c r="R232" s="1458" t="s">
        <v>430</v>
      </c>
      <c r="S232" s="1458"/>
      <c r="T232" s="1458" t="s">
        <v>431</v>
      </c>
      <c r="U232" s="1458"/>
      <c r="V232" s="1458" t="s">
        <v>432</v>
      </c>
      <c r="W232" s="1458"/>
      <c r="X232" s="1458" t="s">
        <v>433</v>
      </c>
      <c r="Y232" s="1458"/>
      <c r="Z232" s="1458" t="s">
        <v>434</v>
      </c>
      <c r="AA232" s="1458"/>
      <c r="AB232" s="1458" t="s">
        <v>435</v>
      </c>
      <c r="AC232" s="1458"/>
      <c r="AD232" s="666"/>
      <c r="AE232" s="632"/>
      <c r="AF232" s="632"/>
      <c r="AG232" s="632"/>
    </row>
    <row r="233" spans="1:33"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33"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33"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33"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2:33"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38"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462" t="s">
        <v>191</v>
      </c>
      <c r="W239" s="1462"/>
      <c r="X239" s="1462"/>
      <c r="Y239" s="1462"/>
      <c r="Z239" s="1462"/>
      <c r="AA239" s="1462"/>
      <c r="AB239" s="1462"/>
      <c r="AC239" s="1461"/>
      <c r="AD239" s="1461"/>
      <c r="AE239" s="1461"/>
      <c r="AF239" s="1461"/>
      <c r="AG239" s="867"/>
      <c r="AH239" s="808"/>
      <c r="AI239" s="817"/>
      <c r="AJ239" s="817"/>
      <c r="AK239" s="817"/>
      <c r="AL239" s="817"/>
    </row>
    <row r="240" spans="2:33"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33" ht="30.5" customHeight="1">
      <c r="A241" s="1468" t="s">
        <v>436</v>
      </c>
      <c r="B241" s="1468"/>
      <c r="C241" s="729"/>
      <c r="D241" s="1458" t="s">
        <v>437</v>
      </c>
      <c r="E241" s="1458"/>
      <c r="F241" s="1458" t="s">
        <v>438</v>
      </c>
      <c r="G241" s="1458"/>
      <c r="H241" s="1458" t="s">
        <v>439</v>
      </c>
      <c r="I241" s="1458"/>
      <c r="J241" s="630" t="s">
        <v>440</v>
      </c>
      <c r="K241" s="1468" t="s">
        <v>441</v>
      </c>
      <c r="L241" s="1468"/>
      <c r="M241" s="631" t="s">
        <v>1446</v>
      </c>
      <c r="N241" s="1458" t="s">
        <v>696</v>
      </c>
      <c r="O241" s="1458"/>
      <c r="P241" s="1458" t="s">
        <v>697</v>
      </c>
      <c r="Q241" s="1458"/>
      <c r="R241" s="1458" t="s">
        <v>698</v>
      </c>
      <c r="S241" s="1458"/>
      <c r="T241" s="1458" t="s">
        <v>699</v>
      </c>
      <c r="U241" s="1458"/>
      <c r="V241" s="1458" t="s">
        <v>700</v>
      </c>
      <c r="W241" s="1458"/>
      <c r="X241" s="1458" t="s">
        <v>701</v>
      </c>
      <c r="Y241" s="1458"/>
      <c r="Z241" s="1458" t="s">
        <v>702</v>
      </c>
      <c r="AA241" s="1458"/>
      <c r="AB241" s="1458" t="s">
        <v>703</v>
      </c>
      <c r="AC241" s="1458"/>
      <c r="AD241" s="649"/>
      <c r="AE241" s="632"/>
      <c r="AF241" s="632"/>
      <c r="AG241" s="632"/>
    </row>
    <row r="242" spans="1:33"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33"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33"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33"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38" ht="62.5" customHeight="1">
      <c r="A247" s="681"/>
      <c r="B247" s="681"/>
      <c r="C247" s="681"/>
      <c r="D247" s="681"/>
      <c r="E247" s="681"/>
      <c r="F247" s="681"/>
      <c r="G247" s="681"/>
      <c r="H247" s="817" t="s">
        <v>191</v>
      </c>
      <c r="I247" s="681"/>
      <c r="J247" s="681"/>
      <c r="K247" s="681"/>
      <c r="M247" s="787"/>
      <c r="N247" s="787"/>
      <c r="O247" s="1462" t="s">
        <v>1452</v>
      </c>
      <c r="P247" s="1462"/>
      <c r="Q247" s="1462"/>
      <c r="R247" s="1462"/>
      <c r="S247" s="1463"/>
      <c r="T247" s="871"/>
      <c r="U247" s="1464" t="s">
        <v>1452</v>
      </c>
      <c r="V247" s="1465"/>
      <c r="W247" s="1466"/>
      <c r="X247" s="1467"/>
      <c r="Y247" s="1461"/>
      <c r="Z247" s="1461"/>
      <c r="AA247" s="1461"/>
      <c r="AB247" s="1461"/>
      <c r="AC247" s="1461"/>
      <c r="AD247" s="1461"/>
      <c r="AE247" s="1461"/>
      <c r="AF247" s="1461"/>
      <c r="AG247" s="1461"/>
      <c r="AH247" s="1461"/>
      <c r="AI247" s="818"/>
      <c r="AJ247" s="818"/>
      <c r="AK247" s="818"/>
      <c r="AL247" s="818"/>
    </row>
    <row r="248" spans="2:33"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38" ht="67" customHeight="1">
      <c r="A249" s="666"/>
      <c r="B249" s="630" t="s">
        <v>704</v>
      </c>
      <c r="C249" s="630"/>
      <c r="D249" s="1458" t="s">
        <v>705</v>
      </c>
      <c r="E249" s="1458"/>
      <c r="F249" s="1458" t="s">
        <v>706</v>
      </c>
      <c r="G249" s="1458"/>
      <c r="H249" s="1458" t="s">
        <v>707</v>
      </c>
      <c r="I249" s="1458"/>
      <c r="J249" s="630" t="s">
        <v>708</v>
      </c>
      <c r="K249" s="630"/>
      <c r="L249" s="1458" t="s">
        <v>709</v>
      </c>
      <c r="M249" s="1458"/>
      <c r="N249" s="1458" t="s">
        <v>710</v>
      </c>
      <c r="O249" s="1458"/>
      <c r="P249" s="1458" t="s">
        <v>711</v>
      </c>
      <c r="Q249" s="1458"/>
      <c r="R249" s="1458" t="s">
        <v>712</v>
      </c>
      <c r="S249" s="1458"/>
      <c r="T249" s="1458" t="s">
        <v>713</v>
      </c>
      <c r="U249" s="1458"/>
      <c r="V249" s="1458" t="s">
        <v>714</v>
      </c>
      <c r="W249" s="1458"/>
      <c r="X249" s="732" t="s">
        <v>715</v>
      </c>
      <c r="Y249" s="666"/>
      <c r="Z249" s="732" t="s">
        <v>716</v>
      </c>
      <c r="AA249" s="724"/>
      <c r="AB249" s="732" t="s">
        <v>717</v>
      </c>
      <c r="AC249" s="631" t="s">
        <v>1447</v>
      </c>
      <c r="AD249" s="666"/>
      <c r="AE249" s="666"/>
      <c r="AF249" s="666"/>
      <c r="AG249" s="666"/>
      <c r="AH249" s="666"/>
      <c r="AI249" s="666"/>
      <c r="AJ249" s="666"/>
      <c r="AK249" s="666"/>
      <c r="AL249" s="666"/>
    </row>
    <row r="250" spans="1:38"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38"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v>
      </c>
      <c r="D252" s="679"/>
      <c r="E252" s="653">
        <v>364</v>
      </c>
      <c r="F252" s="709"/>
      <c r="G252" s="653">
        <v>421</v>
      </c>
      <c r="H252" s="709"/>
      <c r="I252" s="653">
        <v>334</v>
      </c>
      <c r="J252" s="637" t="s">
        <v>1583</v>
      </c>
      <c r="K252" s="653">
        <v>388.22</v>
      </c>
      <c r="L252" s="637" t="s">
        <v>1583</v>
      </c>
      <c r="M252" s="653">
        <v>398</v>
      </c>
      <c r="N252" s="856" t="s">
        <v>1579</v>
      </c>
      <c r="O252" s="653">
        <v>442.515</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38"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38"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38" ht="31.5" customHeight="1">
      <c r="A255" s="868"/>
      <c r="B255" s="707"/>
      <c r="C255" s="708"/>
      <c r="D255" s="708"/>
      <c r="E255" s="708"/>
      <c r="F255" s="708"/>
      <c r="G255" s="708"/>
      <c r="H255" s="708"/>
      <c r="I255" s="708"/>
      <c r="J255" s="1459" t="s">
        <v>191</v>
      </c>
      <c r="K255" s="1459"/>
      <c r="L255" s="1459"/>
      <c r="M255" s="1459"/>
      <c r="N255" s="1459"/>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2:33"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2:33"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2:33"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33"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33"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33"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33"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38"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2:38"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38"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38"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383.90</v>
      </c>
      <c r="X268" s="709"/>
      <c r="Y268" s="653">
        <v>356.32</v>
      </c>
      <c r="Z268" s="880" t="s">
        <v>353</v>
      </c>
      <c r="AA268" s="653">
        <v>378.30</v>
      </c>
      <c r="AB268" s="709"/>
      <c r="AC268" s="653">
        <v>356.03</v>
      </c>
      <c r="AD268" s="709"/>
      <c r="AE268" s="690">
        <v>426.817</v>
      </c>
      <c r="AF268" s="669"/>
      <c r="AG268" s="669"/>
      <c r="AH268" s="653"/>
      <c r="AI268" s="653"/>
      <c r="AJ268" s="653"/>
      <c r="AK268" s="653"/>
      <c r="AL268" s="653"/>
      <c r="AM268" s="809">
        <f>COUNTIF(B268:AE268,"U/P")</f>
        <v>2</v>
      </c>
      <c r="AN268" s="809">
        <f>COUNTIF(C268:AC268,"ROW")</f>
        <v>0</v>
      </c>
      <c r="AO268" s="809">
        <f>COUNTIF(D268:AD268,"C")</f>
        <v>0</v>
      </c>
    </row>
    <row r="269" spans="1:38"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38"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38"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2:33"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2:38"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38"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38"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38"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38"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2:38" ht="31" customHeight="1">
      <c r="B279" s="644"/>
      <c r="C279" s="644"/>
      <c r="D279" s="644"/>
      <c r="E279" s="644"/>
      <c r="F279" s="644"/>
      <c r="G279" s="644"/>
      <c r="H279" s="644"/>
      <c r="I279" s="644"/>
      <c r="J279" s="726" t="s">
        <v>1537</v>
      </c>
      <c r="K279" s="644"/>
      <c r="L279" s="1460" t="s">
        <v>191</v>
      </c>
      <c r="M279" s="1460"/>
      <c r="N279" s="1460"/>
      <c r="O279" s="1460"/>
      <c r="P279" s="1460"/>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38"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2:38"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38"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38"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38"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38"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38"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2:33"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2:38"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2:38"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2:38"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2: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241.50</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2:38"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2:39"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38"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2:33"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38"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2:38"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2:38"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2: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v>
      </c>
      <c r="AF300" s="669"/>
      <c r="AG300" s="669"/>
      <c r="AH300" s="666"/>
      <c r="AI300" s="666"/>
      <c r="AJ300" s="666"/>
      <c r="AK300" s="666"/>
      <c r="AL300" s="666"/>
      <c r="AM300" s="809">
        <f>COUNTIF(B300:AB300,"U/P")</f>
        <v>1</v>
      </c>
      <c r="AN300" s="809">
        <f>COUNTIF(C300:AC300,"ROW")</f>
        <v>0</v>
      </c>
      <c r="AO300" s="809">
        <f>COUNTIF(B300:AD300,"C")</f>
        <v>1</v>
      </c>
    </row>
    <row r="301" spans="2:38"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2:38"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2:33"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38" ht="30" customHeight="1">
      <c r="A304" s="681"/>
      <c r="B304" s="681"/>
      <c r="C304" s="681"/>
      <c r="D304" s="708"/>
      <c r="E304" s="681"/>
      <c r="F304" s="681"/>
      <c r="G304" s="681"/>
      <c r="H304" s="681"/>
      <c r="I304" s="681"/>
      <c r="J304" s="1461"/>
      <c r="K304" s="1461"/>
      <c r="L304" s="1461"/>
      <c r="M304" s="1461"/>
      <c r="N304" s="1461"/>
      <c r="O304" s="1461"/>
      <c r="P304" s="1461"/>
      <c r="Q304" s="1461"/>
      <c r="R304" s="1461"/>
      <c r="S304" s="1461"/>
      <c r="T304" s="1461"/>
      <c r="U304" s="1461"/>
      <c r="V304" s="1461"/>
      <c r="W304" s="1461"/>
      <c r="X304" s="1461"/>
      <c r="Y304" s="1461"/>
      <c r="Z304" s="1462" t="s">
        <v>1475</v>
      </c>
      <c r="AA304" s="1462"/>
      <c r="AB304" s="1462"/>
      <c r="AC304" s="1462"/>
      <c r="AD304" s="1462"/>
      <c r="AE304" s="1462"/>
      <c r="AF304" s="1463"/>
      <c r="AG304" s="786"/>
      <c r="AH304" s="808"/>
      <c r="AI304" s="817"/>
      <c r="AJ304" s="817"/>
      <c r="AK304" s="817"/>
      <c r="AL304" s="817"/>
    </row>
    <row r="305" spans="1:38"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448" t="s">
        <v>1449</v>
      </c>
      <c r="Q305" s="1448"/>
      <c r="R305" s="666"/>
      <c r="S305" s="649"/>
      <c r="T305" s="869">
        <v>1</v>
      </c>
      <c r="U305" s="1449" t="s">
        <v>1469</v>
      </c>
      <c r="V305" s="1449"/>
      <c r="W305" s="1449"/>
      <c r="X305" s="1449"/>
      <c r="Y305" s="1449"/>
      <c r="Z305" s="1442"/>
      <c r="AA305" s="1442"/>
      <c r="AB305" s="1445"/>
      <c r="AC305" s="1445"/>
      <c r="AD305" s="1450"/>
      <c r="AE305" s="1451"/>
      <c r="AF305" s="1451"/>
      <c r="AG305" s="1451"/>
      <c r="AH305" s="1451"/>
      <c r="AI305" s="822"/>
      <c r="AJ305" s="822"/>
      <c r="AK305" s="822"/>
      <c r="AL305" s="822"/>
    </row>
    <row r="306" spans="2:38"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442" t="s">
        <v>1470</v>
      </c>
      <c r="V306" s="1442"/>
      <c r="W306" s="1442"/>
      <c r="X306" s="1442"/>
      <c r="Y306" s="1442"/>
      <c r="Z306" s="1442"/>
      <c r="AA306" s="1442"/>
      <c r="AB306" s="1443"/>
      <c r="AC306" s="1443"/>
      <c r="AD306" s="1452">
        <f>AB306+AB307+AB308</f>
        <v>0</v>
      </c>
      <c r="AE306" s="1452"/>
      <c r="AF306" s="1452"/>
      <c r="AG306" s="1452"/>
      <c r="AH306" s="1452"/>
      <c r="AI306" s="816"/>
      <c r="AJ306" s="816"/>
      <c r="AK306" s="816"/>
      <c r="AL306" s="816"/>
    </row>
    <row r="307" spans="1:38"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453" t="s">
        <v>1471</v>
      </c>
      <c r="V307" s="1454"/>
      <c r="W307" s="1454"/>
      <c r="X307" s="1454"/>
      <c r="Y307" s="1454"/>
      <c r="Z307" s="1454"/>
      <c r="AA307" s="1455"/>
      <c r="AB307" s="1443"/>
      <c r="AC307" s="1443"/>
      <c r="AD307" s="1452"/>
      <c r="AE307" s="1452"/>
      <c r="AF307" s="1452"/>
      <c r="AG307" s="1452"/>
      <c r="AH307" s="1452"/>
      <c r="AI307" s="816"/>
      <c r="AJ307" s="816"/>
      <c r="AK307" s="816"/>
      <c r="AL307" s="816"/>
    </row>
    <row r="308" spans="1:41" ht="100" customHeight="1" thickBot="1">
      <c r="A308" s="438"/>
      <c r="B308" s="709"/>
      <c r="C308" s="653">
        <v>242.63</v>
      </c>
      <c r="D308" s="637" t="s">
        <v>353</v>
      </c>
      <c r="E308" s="653">
        <v>342.727</v>
      </c>
      <c r="F308" s="679"/>
      <c r="G308" s="653">
        <v>389.221</v>
      </c>
      <c r="H308" s="637"/>
      <c r="I308" s="653">
        <v>220.253</v>
      </c>
      <c r="J308" s="637"/>
      <c r="K308" s="653">
        <v>241.312</v>
      </c>
      <c r="L308" s="637"/>
      <c r="M308" s="653">
        <v>214.902</v>
      </c>
      <c r="N308" s="637"/>
      <c r="O308" s="644">
        <v>113.742</v>
      </c>
      <c r="P308" s="740"/>
      <c r="Q308" s="666"/>
      <c r="R308" s="741"/>
      <c r="S308" s="654"/>
      <c r="T308" s="738">
        <v>4</v>
      </c>
      <c r="U308" s="1442" t="s">
        <v>1472</v>
      </c>
      <c r="V308" s="1442"/>
      <c r="W308" s="1442"/>
      <c r="X308" s="1442"/>
      <c r="Y308" s="1442"/>
      <c r="Z308" s="1442"/>
      <c r="AA308" s="1442"/>
      <c r="AB308" s="1456"/>
      <c r="AC308" s="1457"/>
      <c r="AD308" s="1452"/>
      <c r="AE308" s="1452"/>
      <c r="AF308" s="1452"/>
      <c r="AG308" s="1452"/>
      <c r="AH308" s="1452"/>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442" t="s">
        <v>1473</v>
      </c>
      <c r="V309" s="1442"/>
      <c r="W309" s="1442"/>
      <c r="X309" s="1442"/>
      <c r="Y309" s="1442"/>
      <c r="Z309" s="1442"/>
      <c r="AA309" s="1442"/>
      <c r="AB309" s="1443"/>
      <c r="AC309" s="1443"/>
      <c r="AD309" s="1444">
        <f>AB309+AB310</f>
        <v>0</v>
      </c>
      <c r="AE309" s="1444"/>
      <c r="AF309" s="1444"/>
      <c r="AG309" s="1444"/>
      <c r="AH309" s="1444"/>
      <c r="AI309" s="815"/>
      <c r="AJ309" s="815"/>
      <c r="AK309" s="815"/>
      <c r="AL309" s="815"/>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442" t="s">
        <v>1474</v>
      </c>
      <c r="V310" s="1442"/>
      <c r="W310" s="1442"/>
      <c r="X310" s="1442"/>
      <c r="Y310" s="1442"/>
      <c r="Z310" s="1442"/>
      <c r="AA310" s="1442"/>
      <c r="AB310" s="1445"/>
      <c r="AC310" s="1445"/>
      <c r="AD310" s="1444"/>
      <c r="AE310" s="1444"/>
      <c r="AF310" s="1444"/>
      <c r="AG310" s="1444"/>
      <c r="AH310" s="1444"/>
      <c r="AI310" s="815"/>
      <c r="AJ310" s="815"/>
      <c r="AK310" s="815"/>
      <c r="AL310" s="815"/>
      <c r="AM310" s="684" t="s">
        <v>353</v>
      </c>
      <c r="AN310" s="684" t="s">
        <v>191</v>
      </c>
      <c r="AO310" s="684" t="s">
        <v>338</v>
      </c>
    </row>
    <row r="311" spans="1:38" ht="39.5"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446" t="s">
        <v>1476</v>
      </c>
      <c r="V311" s="1446"/>
      <c r="W311" s="1446"/>
      <c r="X311" s="1446"/>
      <c r="Y311" s="1446"/>
      <c r="Z311" s="1446"/>
      <c r="AA311" s="1446"/>
      <c r="AB311" s="1447"/>
      <c r="AC311" s="1447"/>
      <c r="AD311" s="1444"/>
      <c r="AE311" s="1444"/>
      <c r="AF311" s="1444"/>
      <c r="AG311" s="1444"/>
      <c r="AH311" s="1444"/>
      <c r="AI311" s="815"/>
      <c r="AJ311" s="815"/>
      <c r="AK311" s="815"/>
      <c r="AL311" s="815"/>
    </row>
    <row r="312" spans="31:33" ht="14.5">
      <c r="AE312" s="632"/>
      <c r="AF312" s="632"/>
      <c r="AG312" s="632"/>
    </row>
    <row r="313" spans="1:33"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33"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33"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33" ht="16.5" customHeight="1">
      <c r="A316" s="438"/>
      <c r="B316" s="443"/>
      <c r="D316" s="443"/>
      <c r="F316" s="443"/>
      <c r="H316" s="443"/>
      <c r="J316" s="443"/>
      <c r="L316" s="443"/>
      <c r="N316" s="443"/>
      <c r="P316" s="443"/>
      <c r="R316" s="443"/>
      <c r="T316" s="443"/>
      <c r="V316" s="443"/>
      <c r="X316" s="443"/>
      <c r="Z316" s="443"/>
      <c r="AB316" s="443"/>
      <c r="AE316" s="446"/>
      <c r="AF316" s="446"/>
      <c r="AG316" s="446"/>
    </row>
    <row r="317" spans="1:33" ht="12">
      <c r="A317" s="438"/>
      <c r="B317" s="421"/>
      <c r="C317" s="421"/>
      <c r="D317" s="421"/>
      <c r="E317" s="421"/>
      <c r="F317" s="421"/>
      <c r="G317" s="421"/>
      <c r="H317" s="421"/>
      <c r="I317" s="421"/>
      <c r="J317" s="421"/>
      <c r="K317" s="421"/>
      <c r="L317" s="421"/>
      <c r="M317" s="421"/>
      <c r="N317" s="421"/>
      <c r="O317" s="444"/>
      <c r="P317" s="444"/>
      <c r="AE317" s="446"/>
      <c r="AF317" s="446"/>
      <c r="AG317" s="446"/>
    </row>
    <row r="319" spans="31:33" ht="12" thickBot="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priority="459" dxfId="66" operator="equal">
      <formula>0</formula>
    </cfRule>
  </conditionalFormatting>
  <conditionalFormatting sqref="A171">
    <cfRule type="cellIs" priority="409" dxfId="66" operator="equal">
      <formula>0</formula>
    </cfRule>
  </conditionalFormatting>
  <conditionalFormatting sqref="A188 D188 F188 H188 J188 L188 N188 P188 R188 T188 V188 X188 Z188 AB188">
    <cfRule type="cellIs" priority="1453" dxfId="66" operator="equal">
      <formula>0</formula>
    </cfRule>
  </conditionalFormatting>
  <conditionalFormatting sqref="B51 D51 F51 H51 J51 L51 N51 P51 R51 T51 V51 X51 Z51 AB51">
    <cfRule type="cellIs" priority="1513" dxfId="66" operator="equal">
      <formula>0</formula>
    </cfRule>
  </conditionalFormatting>
  <conditionalFormatting sqref="B60 D60 F60 N60 P60 R60 T60 V60 X60 Z60 AB60">
    <cfRule type="cellIs" priority="1512" dxfId="66" operator="equal">
      <formula>0</formula>
    </cfRule>
  </conditionalFormatting>
  <conditionalFormatting sqref="B68 D68 F68 H68 J68 L68:M68 P68 R68 T68 V68 X68 Z68 AB68">
    <cfRule type="cellIs" priority="1511" dxfId="66" operator="equal">
      <formula>0</formula>
    </cfRule>
  </conditionalFormatting>
  <conditionalFormatting sqref="B86 D86 F86 H86 J86 L86 N86 P86 R86 T86 V86 X86 Z86 AB86">
    <cfRule type="cellIs" priority="1501" dxfId="66" operator="equal">
      <formula>0</formula>
    </cfRule>
  </conditionalFormatting>
  <conditionalFormatting sqref="B94 D94 F94 H94 J94 L94 N94 P94 R94 T94 V94 X94 Z94 AB94">
    <cfRule type="cellIs" priority="1500" dxfId="66" operator="equal">
      <formula>0</formula>
    </cfRule>
  </conditionalFormatting>
  <conditionalFormatting sqref="B103 D103 F103 H103 J103 L103 N103 P103 R103 T103 V103 X103 Z103 AB103">
    <cfRule type="cellIs" priority="1499" dxfId="66" operator="equal">
      <formula>0</formula>
    </cfRule>
  </conditionalFormatting>
  <conditionalFormatting sqref="B110 D110 F110 H110 J110 L110 N110 P110 T110 AB110">
    <cfRule type="cellIs" priority="1498" dxfId="66" operator="equal">
      <formula>0</formula>
    </cfRule>
  </conditionalFormatting>
  <conditionalFormatting sqref="B135 D135 F135 H135 J135 L135 N135 P135 R135 T135 V135 X135 Z135 AB135">
    <cfRule type="cellIs" priority="1476" dxfId="66" operator="equal">
      <formula>0</formula>
    </cfRule>
  </conditionalFormatting>
  <conditionalFormatting sqref="B153 D153 F153 H153 J153 L153 N153 P153 R153 T153 V153 X153 Z153 AB153">
    <cfRule type="cellIs" priority="1475" dxfId="66" operator="equal">
      <formula>0</formula>
    </cfRule>
  </conditionalFormatting>
  <conditionalFormatting sqref="B162 D162 F162 H162 J162 L162 N162 P162 R162 T162 V162 X162 Z162 AB162 B164 D164 F164 H164 J164 L164 N164 P164 R164 T164 V164 X164 Z164 AB164">
    <cfRule type="cellIs" priority="1474" dxfId="66" operator="equal">
      <formula>0</formula>
    </cfRule>
  </conditionalFormatting>
  <conditionalFormatting sqref="B180 D180 F180 H180 J180 L180 N180 P180 R180 T180 V180 X180 Z180 AB180">
    <cfRule type="cellIs" priority="1472" dxfId="66" operator="equal">
      <formula>0</formula>
    </cfRule>
  </conditionalFormatting>
  <conditionalFormatting sqref="B206 D206 F206 H206 J206 L206 N206 P206 R206 T206 V206 X206 Z206 AB206">
    <cfRule type="cellIs" priority="1452" dxfId="66" operator="equal">
      <formula>0</formula>
    </cfRule>
  </conditionalFormatting>
  <conditionalFormatting sqref="D118">
    <cfRule type="cellIs" priority="458" dxfId="66" operator="equal">
      <formula>0</formula>
    </cfRule>
  </conditionalFormatting>
  <conditionalFormatting sqref="H118">
    <cfRule type="cellIs" priority="457" dxfId="66" operator="equal">
      <formula>0</formula>
    </cfRule>
  </conditionalFormatting>
  <conditionalFormatting sqref="H171">
    <cfRule type="cellIs" priority="410" dxfId="66" operator="equal">
      <formula>0</formula>
    </cfRule>
  </conditionalFormatting>
  <conditionalFormatting sqref="H60:I60">
    <cfRule type="cellIs" priority="463" dxfId="66" operator="equal">
      <formula>0</formula>
    </cfRule>
  </conditionalFormatting>
  <conditionalFormatting sqref="L60">
    <cfRule type="cellIs" priority="464" dxfId="66" operator="equal">
      <formula>0</formula>
    </cfRule>
  </conditionalFormatting>
  <conditionalFormatting sqref="L171 N171 P171 R171 V171 X171 Z171 AB171">
    <cfRule type="cellIs" priority="1473" dxfId="66" operator="equal">
      <formula>0</formula>
    </cfRule>
  </conditionalFormatting>
  <conditionalFormatting sqref="R110">
    <cfRule type="cellIs" priority="460" dxfId="66" operator="equal">
      <formula>0</formula>
    </cfRule>
  </conditionalFormatting>
  <conditionalFormatting sqref="T171">
    <cfRule type="cellIs" priority="432" dxfId="66" operator="equal">
      <formula>0</formula>
    </cfRule>
  </conditionalFormatting>
  <conditionalFormatting sqref="V110:W110">
    <cfRule type="cellIs" priority="461" dxfId="66" operator="equal">
      <formula>0</formula>
    </cfRule>
  </conditionalFormatting>
  <conditionalFormatting sqref="Z110">
    <cfRule type="cellIs" priority="462" dxfId="66"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zoomScale="70" zoomScaleNormal="70" zoomScaleSheetLayoutView="70" workbookViewId="0" topLeftCell="A187">
      <selection pane="topLeft" activeCell="P200" sqref="P200"/>
    </sheetView>
  </sheetViews>
  <sheetFormatPr defaultColWidth="8.81428571428571" defaultRowHeight="12"/>
  <cols>
    <col min="1" max="1" width="8.85714285714286" style="426"/>
    <col min="2" max="2" width="10" style="426" customWidth="1"/>
    <col min="3" max="3" width="6.57142857142857" style="426" customWidth="1"/>
    <col min="4" max="4" width="7.42857142857143" style="426" customWidth="1"/>
    <col min="5" max="5" width="6.57142857142857" style="426" customWidth="1"/>
    <col min="6" max="6" width="7.42857142857143" style="426" customWidth="1"/>
    <col min="7" max="7" width="6.57142857142857" style="426" customWidth="1"/>
    <col min="8" max="8" width="7.57142857142857" style="426" customWidth="1"/>
    <col min="9" max="13" width="6.57142857142857" style="426" customWidth="1"/>
    <col min="14" max="14" width="7.85714285714286" style="426" bestFit="1" customWidth="1"/>
    <col min="15" max="17" width="6.57142857142857" style="426" customWidth="1"/>
    <col min="18" max="18" width="7.85714285714286" style="426" bestFit="1" customWidth="1"/>
    <col min="19" max="21" width="6.57142857142857" style="426" customWidth="1"/>
    <col min="22" max="22" width="7.42857142857143" style="426" bestFit="1" customWidth="1"/>
    <col min="23" max="23" width="6.57142857142857" style="426" customWidth="1"/>
    <col min="24" max="24" width="7.42857142857143" style="426" customWidth="1"/>
    <col min="25" max="25" width="6.57142857142857" style="426" customWidth="1"/>
    <col min="26" max="26" width="7.42857142857143" style="426" customWidth="1"/>
    <col min="27" max="28" width="6.57142857142857" style="426" customWidth="1"/>
    <col min="29" max="29" width="8.85714285714286" style="426"/>
    <col min="30" max="30" width="6.14285714285714" style="426" customWidth="1"/>
    <col min="31" max="31" width="5" style="426" customWidth="1"/>
    <col min="32" max="32" width="6.85714285714286" style="426" customWidth="1"/>
    <col min="33" max="33" width="6.57142857142857" style="426" customWidth="1"/>
    <col min="34" max="34" width="6.14285714285714" style="426" customWidth="1"/>
    <col min="35" max="35" width="6.85714285714286" style="426" customWidth="1"/>
    <col min="36" max="36" width="11.8571428571429" style="426" customWidth="1"/>
    <col min="37" max="37" width="6.57142857142857" style="426" customWidth="1"/>
    <col min="38" max="16384" width="8.85714285714286" style="426"/>
  </cols>
  <sheetData>
    <row r="1" spans="1:37" ht="36.75" customHeight="1" thickBot="1">
      <c r="A1" s="1537">
        <v>52</v>
      </c>
      <c r="B1" s="1538"/>
      <c r="C1" s="1538"/>
      <c r="D1" s="1538"/>
      <c r="E1" s="1538"/>
      <c r="F1" s="1538"/>
      <c r="G1" s="1538"/>
      <c r="H1" s="1538"/>
      <c r="I1" s="1538"/>
      <c r="J1" s="1538"/>
      <c r="K1" s="1538"/>
      <c r="L1" s="1538"/>
      <c r="M1" s="1538"/>
      <c r="N1" s="1538"/>
      <c r="O1" s="1538"/>
      <c r="P1" s="1538"/>
      <c r="Q1" s="1538"/>
      <c r="R1" s="1538"/>
      <c r="S1" s="1538"/>
      <c r="T1" s="1538"/>
      <c r="U1" s="1538"/>
      <c r="V1" s="1538"/>
      <c r="W1" s="1538"/>
      <c r="X1" s="1538"/>
      <c r="Y1" s="1538"/>
      <c r="Z1" s="1538"/>
      <c r="AA1" s="1538"/>
      <c r="AB1" s="1538"/>
      <c r="AC1" s="1538"/>
      <c r="AD1" s="1538"/>
      <c r="AE1" s="1539"/>
      <c r="AF1" s="424"/>
      <c r="AG1" s="424"/>
      <c r="AH1" s="424"/>
      <c r="AI1" s="424"/>
      <c r="AJ1" s="424"/>
      <c r="AK1" s="425"/>
    </row>
    <row r="2" spans="1:37" ht="12">
      <c r="A2" s="1540">
        <f ca="1">NOW()-1</f>
        <v>46132.403846064815</v>
      </c>
      <c r="B2" s="1541"/>
      <c r="C2" s="1541"/>
      <c r="D2" s="1541"/>
      <c r="E2" s="1541"/>
      <c r="F2" s="1541"/>
      <c r="G2" s="1541"/>
      <c r="H2" s="1541"/>
      <c r="I2" s="1541"/>
      <c r="J2" s="1541"/>
      <c r="K2" s="1541"/>
      <c r="L2" s="1541"/>
      <c r="M2" s="1541"/>
      <c r="N2" s="1541"/>
      <c r="O2" s="1541"/>
      <c r="P2" s="1541"/>
      <c r="Q2" s="1541"/>
      <c r="R2" s="1541"/>
      <c r="S2" s="1541"/>
      <c r="T2" s="1541"/>
      <c r="U2" s="1541"/>
      <c r="V2" s="1541"/>
      <c r="W2" s="1541"/>
      <c r="X2" s="1541"/>
      <c r="Y2" s="1541"/>
      <c r="Z2" s="1541"/>
      <c r="AA2" s="1541"/>
      <c r="AB2" s="1541"/>
      <c r="AC2" s="1541"/>
      <c r="AD2" s="1541"/>
      <c r="AE2" s="427"/>
      <c r="AK2" s="428"/>
    </row>
    <row r="3" spans="1:37" ht="12.5" thickBot="1">
      <c r="A3" s="1542" t="s">
        <v>1125</v>
      </c>
      <c r="B3" s="1543"/>
      <c r="C3" s="1543"/>
      <c r="D3" s="1543"/>
      <c r="E3" s="1543"/>
      <c r="F3" s="1543"/>
      <c r="G3" s="1543"/>
      <c r="H3" s="1543"/>
      <c r="I3" s="1543"/>
      <c r="J3" s="1543"/>
      <c r="K3" s="1543"/>
      <c r="L3" s="1543"/>
      <c r="M3" s="1543"/>
      <c r="N3" s="1543"/>
      <c r="O3" s="1543"/>
      <c r="P3" s="1543"/>
      <c r="Q3" s="1543"/>
      <c r="R3" s="1543"/>
      <c r="S3" s="1543"/>
      <c r="T3" s="1543"/>
      <c r="U3" s="1543"/>
      <c r="V3" s="1543"/>
      <c r="W3" s="1543"/>
      <c r="X3" s="1543"/>
      <c r="Y3" s="1543"/>
      <c r="Z3" s="1543"/>
      <c r="AA3" s="1543"/>
      <c r="AB3" s="1543"/>
      <c r="AC3" s="1543"/>
      <c r="AD3" s="1543"/>
      <c r="AE3" s="1544"/>
      <c r="AK3" s="428"/>
    </row>
    <row r="4" spans="1:37" ht="12">
      <c r="A4" s="1545" t="s">
        <v>1126</v>
      </c>
      <c r="B4" s="1546"/>
      <c r="C4" s="1546"/>
      <c r="D4" s="1546"/>
      <c r="E4" s="1546"/>
      <c r="F4" s="1546"/>
      <c r="G4" s="1546"/>
      <c r="H4" s="1546"/>
      <c r="I4" s="1546"/>
      <c r="J4" s="1546"/>
      <c r="K4" s="1546"/>
      <c r="L4" s="1546"/>
      <c r="M4" s="1546"/>
      <c r="N4" s="1546"/>
      <c r="O4" s="1546"/>
      <c r="P4" s="1547"/>
      <c r="Q4" s="429"/>
      <c r="R4" s="429"/>
      <c r="S4" s="1551"/>
      <c r="T4" s="1551"/>
      <c r="U4" s="1551"/>
      <c r="V4" s="430"/>
      <c r="W4" s="1552"/>
      <c r="X4" s="1552"/>
      <c r="Y4" s="1552"/>
      <c r="Z4" s="1552"/>
      <c r="AA4" s="430"/>
      <c r="AB4" s="430"/>
      <c r="AC4" s="431"/>
      <c r="AD4" s="431"/>
      <c r="AE4" s="432"/>
      <c r="AK4" s="428"/>
    </row>
    <row r="5" spans="1:37" ht="12">
      <c r="A5" s="1548"/>
      <c r="B5" s="1549"/>
      <c r="C5" s="1549"/>
      <c r="D5" s="1549"/>
      <c r="E5" s="1549"/>
      <c r="F5" s="1549"/>
      <c r="G5" s="1549"/>
      <c r="H5" s="1549"/>
      <c r="I5" s="1549"/>
      <c r="J5" s="1549"/>
      <c r="K5" s="1549"/>
      <c r="L5" s="1549"/>
      <c r="M5" s="1549"/>
      <c r="N5" s="1549"/>
      <c r="O5" s="1549"/>
      <c r="P5" s="1550"/>
      <c r="Q5" s="429"/>
      <c r="R5" s="429"/>
      <c r="S5" s="1553" t="s">
        <v>1127</v>
      </c>
      <c r="T5" s="1553"/>
      <c r="U5" s="1553"/>
      <c r="V5" s="431"/>
      <c r="W5" s="1554" t="s">
        <v>1128</v>
      </c>
      <c r="X5" s="1554"/>
      <c r="Y5" s="1554"/>
      <c r="Z5" s="1554"/>
      <c r="AA5" s="431"/>
      <c r="AB5" s="431"/>
      <c r="AC5" s="431"/>
      <c r="AD5" s="431"/>
      <c r="AE5" s="432"/>
      <c r="AK5" s="428"/>
    </row>
    <row r="6" spans="1:37" ht="12">
      <c r="A6" s="1555" t="s">
        <v>975</v>
      </c>
      <c r="B6" s="1556"/>
      <c r="C6" s="1556" t="s">
        <v>13</v>
      </c>
      <c r="D6" s="1556"/>
      <c r="E6" s="1556"/>
      <c r="F6" s="1556" t="s">
        <v>1129</v>
      </c>
      <c r="G6" s="1556"/>
      <c r="H6" s="1535" t="s">
        <v>1130</v>
      </c>
      <c r="I6" s="1535"/>
      <c r="J6" s="1535"/>
      <c r="K6" s="1535" t="s">
        <v>1131</v>
      </c>
      <c r="L6" s="1535"/>
      <c r="M6" s="1535"/>
      <c r="N6" s="1535" t="s">
        <v>820</v>
      </c>
      <c r="O6" s="1535"/>
      <c r="P6" s="1536"/>
      <c r="Q6" s="429"/>
      <c r="R6" s="429"/>
      <c r="S6" s="429"/>
      <c r="T6" s="431"/>
      <c r="U6" s="431"/>
      <c r="V6" s="431"/>
      <c r="W6" s="431"/>
      <c r="X6" s="431"/>
      <c r="Y6" s="431"/>
      <c r="Z6" s="431"/>
      <c r="AA6" s="431"/>
      <c r="AB6" s="431"/>
      <c r="AC6" s="431"/>
      <c r="AD6" s="431" t="s">
        <v>44</v>
      </c>
      <c r="AE6" s="432"/>
      <c r="AK6" s="428"/>
    </row>
    <row r="7" spans="1:37" ht="12">
      <c r="A7" s="1555"/>
      <c r="B7" s="1556"/>
      <c r="C7" s="1556"/>
      <c r="D7" s="1556"/>
      <c r="E7" s="1556"/>
      <c r="F7" s="1556"/>
      <c r="G7" s="1556"/>
      <c r="H7" s="1535"/>
      <c r="I7" s="1535"/>
      <c r="J7" s="1535"/>
      <c r="K7" s="1535"/>
      <c r="L7" s="1535"/>
      <c r="M7" s="1535"/>
      <c r="N7" s="1535"/>
      <c r="O7" s="1535"/>
      <c r="P7" s="1536"/>
      <c r="Q7" s="429"/>
      <c r="R7" s="429"/>
      <c r="S7" s="429"/>
      <c r="T7" s="431"/>
      <c r="U7" s="431"/>
      <c r="V7" s="431"/>
      <c r="W7" s="431"/>
      <c r="X7" s="431"/>
      <c r="Y7" s="431"/>
      <c r="Z7" s="431"/>
      <c r="AA7" s="412"/>
      <c r="AB7" s="412"/>
      <c r="AC7" s="412"/>
      <c r="AD7" s="412"/>
      <c r="AE7" s="432"/>
      <c r="AK7" s="428"/>
    </row>
    <row r="8" spans="1:37" ht="20" customHeight="1">
      <c r="A8" s="1555">
        <v>1</v>
      </c>
      <c r="B8" s="1556"/>
      <c r="C8" s="1549" t="s">
        <v>1132</v>
      </c>
      <c r="D8" s="1549"/>
      <c r="E8" s="1549"/>
      <c r="F8" s="1535" t="s">
        <v>1028</v>
      </c>
      <c r="G8" s="1535"/>
      <c r="H8" s="1557">
        <v>187.175</v>
      </c>
      <c r="I8" s="1557"/>
      <c r="J8" s="1557"/>
      <c r="K8" s="1557">
        <v>187.175</v>
      </c>
      <c r="L8" s="1557"/>
      <c r="M8" s="1557"/>
      <c r="N8" s="1535">
        <f t="shared" si="0" ref="N8:N16">H8-K8</f>
        <v>0</v>
      </c>
      <c r="O8" s="1535"/>
      <c r="P8" s="1536"/>
      <c r="Q8" s="429" t="s">
        <v>1355</v>
      </c>
      <c r="R8" s="429"/>
      <c r="S8" s="429"/>
      <c r="T8" s="431"/>
      <c r="U8" s="431"/>
      <c r="V8" s="431"/>
      <c r="W8" s="431"/>
      <c r="X8" s="431"/>
      <c r="Y8" s="431"/>
      <c r="Z8" s="431"/>
      <c r="AA8" s="412"/>
      <c r="AB8" s="412"/>
      <c r="AC8" s="412"/>
      <c r="AD8" s="412"/>
      <c r="AE8" s="432"/>
      <c r="AK8" s="428"/>
    </row>
    <row r="9" spans="1:37" ht="30.65" customHeight="1">
      <c r="A9" s="1555">
        <f>A8+1</f>
        <v>2</v>
      </c>
      <c r="B9" s="1556"/>
      <c r="C9" s="1549" t="s">
        <v>1133</v>
      </c>
      <c r="D9" s="1549"/>
      <c r="E9" s="1549"/>
      <c r="F9" s="1535" t="s">
        <v>1028</v>
      </c>
      <c r="G9" s="1535"/>
      <c r="H9" s="1557">
        <v>187.175</v>
      </c>
      <c r="I9" s="1557"/>
      <c r="J9" s="1557"/>
      <c r="K9" s="1558">
        <v>169.168</v>
      </c>
      <c r="L9" s="1559"/>
      <c r="M9" s="1560"/>
      <c r="N9" s="1535">
        <f t="shared" si="0"/>
        <v>18.007000000000005</v>
      </c>
      <c r="O9" s="1535"/>
      <c r="P9" s="1536"/>
      <c r="Q9" s="429" t="s">
        <v>1354</v>
      </c>
      <c r="R9" s="429"/>
      <c r="S9" s="429"/>
      <c r="T9" s="431"/>
      <c r="U9" s="431"/>
      <c r="V9" s="431"/>
      <c r="W9" s="431"/>
      <c r="X9" s="431"/>
      <c r="Y9" s="431"/>
      <c r="Z9" s="431"/>
      <c r="AA9" s="412"/>
      <c r="AB9" s="412"/>
      <c r="AC9" s="412"/>
      <c r="AD9" s="412"/>
      <c r="AE9" s="432"/>
      <c r="AK9" s="428"/>
    </row>
    <row r="10" spans="1:37" ht="33" customHeight="1">
      <c r="A10" s="1555">
        <f t="shared" si="1" ref="A10:A16">A9+1</f>
        <v>3</v>
      </c>
      <c r="B10" s="1556"/>
      <c r="C10" s="1549" t="s">
        <v>1134</v>
      </c>
      <c r="D10" s="1549"/>
      <c r="E10" s="1549"/>
      <c r="F10" s="1561" t="s">
        <v>1135</v>
      </c>
      <c r="G10" s="1562"/>
      <c r="H10" s="1558">
        <v>73</v>
      </c>
      <c r="I10" s="1559"/>
      <c r="J10" s="1560"/>
      <c r="K10" s="1563">
        <v>73</v>
      </c>
      <c r="L10" s="1563"/>
      <c r="M10" s="1563"/>
      <c r="N10" s="1535">
        <f t="shared" si="0"/>
        <v>0</v>
      </c>
      <c r="O10" s="1535"/>
      <c r="P10" s="1536"/>
      <c r="Q10" s="429"/>
      <c r="R10" s="429"/>
      <c r="S10" s="429"/>
      <c r="T10" s="431"/>
      <c r="U10" s="431"/>
      <c r="V10" s="431"/>
      <c r="W10" s="431"/>
      <c r="X10" s="431"/>
      <c r="Y10" s="431"/>
      <c r="Z10" s="431"/>
      <c r="AA10" s="412"/>
      <c r="AB10" s="412"/>
      <c r="AC10" s="412"/>
      <c r="AD10" s="412"/>
      <c r="AE10" s="432"/>
      <c r="AK10" s="428"/>
    </row>
    <row r="11" spans="1:37" ht="25.75" customHeight="1">
      <c r="A11" s="1555">
        <f t="shared" si="1"/>
        <v>4</v>
      </c>
      <c r="B11" s="1556"/>
      <c r="C11" s="1549" t="s">
        <v>267</v>
      </c>
      <c r="D11" s="1549"/>
      <c r="E11" s="1549"/>
      <c r="F11" s="1561" t="s">
        <v>1135</v>
      </c>
      <c r="G11" s="1562"/>
      <c r="H11" s="1558">
        <v>495</v>
      </c>
      <c r="I11" s="1559"/>
      <c r="J11" s="1560"/>
      <c r="K11" s="1563">
        <v>79</v>
      </c>
      <c r="L11" s="1563"/>
      <c r="M11" s="1563"/>
      <c r="N11" s="1535">
        <f t="shared" si="0"/>
        <v>416</v>
      </c>
      <c r="O11" s="1535"/>
      <c r="P11" s="1536"/>
      <c r="Q11" s="429"/>
      <c r="R11" s="429"/>
      <c r="S11" s="431"/>
      <c r="T11" s="431"/>
      <c r="U11" s="431"/>
      <c r="V11" s="431"/>
      <c r="W11" s="431"/>
      <c r="X11" s="431"/>
      <c r="Y11" s="431"/>
      <c r="Z11" s="431"/>
      <c r="AA11" s="413" t="s">
        <v>1136</v>
      </c>
      <c r="AB11" s="412"/>
      <c r="AC11" s="412"/>
      <c r="AD11" s="412"/>
      <c r="AE11" s="432"/>
      <c r="AK11" s="428"/>
    </row>
    <row r="12" spans="1:37" ht="21" customHeight="1">
      <c r="A12" s="1555">
        <f t="shared" si="1"/>
        <v>5</v>
      </c>
      <c r="B12" s="1556"/>
      <c r="C12" s="1549" t="s">
        <v>268</v>
      </c>
      <c r="D12" s="1549"/>
      <c r="E12" s="1549"/>
      <c r="F12" s="1561" t="s">
        <v>1137</v>
      </c>
      <c r="G12" s="1562"/>
      <c r="H12" s="1558">
        <v>497</v>
      </c>
      <c r="I12" s="1559"/>
      <c r="J12" s="1560"/>
      <c r="K12" s="1563">
        <v>61</v>
      </c>
      <c r="L12" s="1563"/>
      <c r="M12" s="1563"/>
      <c r="N12" s="1535">
        <f t="shared" si="0"/>
        <v>436</v>
      </c>
      <c r="O12" s="1535"/>
      <c r="P12" s="1536"/>
      <c r="Q12" s="429"/>
      <c r="R12" s="429"/>
      <c r="S12" s="433" t="s">
        <v>1138</v>
      </c>
      <c r="T12" s="431"/>
      <c r="U12" s="431"/>
      <c r="V12" s="1554" t="s">
        <v>182</v>
      </c>
      <c r="W12" s="1554"/>
      <c r="X12" s="1554"/>
      <c r="Y12" s="431"/>
      <c r="Z12" s="431"/>
      <c r="AA12" s="412"/>
      <c r="AB12" s="1564"/>
      <c r="AC12" s="1564"/>
      <c r="AD12" s="412"/>
      <c r="AE12" s="434" t="s">
        <v>1139</v>
      </c>
      <c r="AK12" s="428"/>
    </row>
    <row r="13" spans="1:37" ht="12">
      <c r="A13" s="1555">
        <f t="shared" si="1"/>
        <v>6</v>
      </c>
      <c r="B13" s="1556"/>
      <c r="C13" s="1549" t="s">
        <v>1140</v>
      </c>
      <c r="D13" s="1549"/>
      <c r="E13" s="1549"/>
      <c r="F13" s="1561" t="s">
        <v>1135</v>
      </c>
      <c r="G13" s="1562"/>
      <c r="H13" s="1558">
        <v>495</v>
      </c>
      <c r="I13" s="1559"/>
      <c r="J13" s="1560"/>
      <c r="K13" s="1563"/>
      <c r="L13" s="1563"/>
      <c r="M13" s="1563"/>
      <c r="N13" s="1535">
        <f t="shared" si="0"/>
        <v>495</v>
      </c>
      <c r="O13" s="1535"/>
      <c r="P13" s="1536"/>
      <c r="Q13" s="429"/>
      <c r="R13" s="429"/>
      <c r="S13" s="431" t="s">
        <v>268</v>
      </c>
      <c r="T13" s="431"/>
      <c r="U13" s="431"/>
      <c r="V13" s="1565"/>
      <c r="W13" s="1565"/>
      <c r="X13" s="1565"/>
      <c r="Y13" s="431"/>
      <c r="Z13" s="431"/>
      <c r="AA13" s="435"/>
      <c r="AB13" s="412"/>
      <c r="AC13" s="412"/>
      <c r="AD13" s="412"/>
      <c r="AE13" s="432"/>
      <c r="AK13" s="428"/>
    </row>
    <row r="14" spans="1:37" ht="21" customHeight="1">
      <c r="A14" s="1555">
        <f t="shared" si="1"/>
        <v>7</v>
      </c>
      <c r="B14" s="1556"/>
      <c r="C14" s="1549" t="s">
        <v>480</v>
      </c>
      <c r="D14" s="1549"/>
      <c r="E14" s="1549"/>
      <c r="F14" s="1561" t="s">
        <v>1137</v>
      </c>
      <c r="G14" s="1562"/>
      <c r="H14" s="1558">
        <v>405</v>
      </c>
      <c r="I14" s="1559"/>
      <c r="J14" s="1560"/>
      <c r="K14" s="1563"/>
      <c r="L14" s="1563"/>
      <c r="M14" s="1563"/>
      <c r="N14" s="1535">
        <f t="shared" si="0"/>
        <v>405</v>
      </c>
      <c r="O14" s="1535"/>
      <c r="P14" s="1536"/>
      <c r="Q14" s="429"/>
      <c r="R14" s="429"/>
      <c r="S14" s="429"/>
      <c r="T14" s="431"/>
      <c r="U14" s="431"/>
      <c r="V14" s="431"/>
      <c r="W14" s="431"/>
      <c r="X14" s="431"/>
      <c r="Y14" s="431"/>
      <c r="Z14" s="431"/>
      <c r="AA14" s="412"/>
      <c r="AB14" s="412"/>
      <c r="AC14" s="412"/>
      <c r="AD14" s="412"/>
      <c r="AE14" s="432"/>
      <c r="AK14" s="428"/>
    </row>
    <row r="15" spans="1:37" ht="12">
      <c r="A15" s="1555">
        <f t="shared" si="1"/>
        <v>8</v>
      </c>
      <c r="B15" s="1556"/>
      <c r="C15" s="1566" t="s">
        <v>1141</v>
      </c>
      <c r="D15" s="1566"/>
      <c r="E15" s="1566"/>
      <c r="F15" s="1535" t="s">
        <v>1028</v>
      </c>
      <c r="G15" s="1535"/>
      <c r="H15" s="1557">
        <v>187.175</v>
      </c>
      <c r="I15" s="1557"/>
      <c r="J15" s="1557"/>
      <c r="K15" s="1535"/>
      <c r="L15" s="1535"/>
      <c r="M15" s="1535"/>
      <c r="N15" s="1535">
        <f t="shared" si="0"/>
        <v>187.175</v>
      </c>
      <c r="O15" s="1535"/>
      <c r="P15" s="1536"/>
      <c r="Q15" s="429"/>
      <c r="R15" s="429"/>
      <c r="S15" s="429"/>
      <c r="T15" s="431"/>
      <c r="U15" s="431"/>
      <c r="V15" s="431"/>
      <c r="W15" s="431"/>
      <c r="X15" s="431" t="s">
        <v>1142</v>
      </c>
      <c r="Y15" s="431"/>
      <c r="Z15" s="431"/>
      <c r="AA15" s="431"/>
      <c r="AB15" s="431"/>
      <c r="AC15" s="431"/>
      <c r="AD15" s="431"/>
      <c r="AE15" s="432"/>
      <c r="AK15" s="428"/>
    </row>
    <row r="16" spans="1:37" ht="20.25" customHeight="1">
      <c r="A16" s="1555">
        <f t="shared" si="1"/>
        <v>9</v>
      </c>
      <c r="B16" s="1556"/>
      <c r="C16" s="1566" t="s">
        <v>1143</v>
      </c>
      <c r="D16" s="1566"/>
      <c r="E16" s="1566"/>
      <c r="F16" s="1535" t="s">
        <v>1028</v>
      </c>
      <c r="G16" s="1535"/>
      <c r="H16" s="1557">
        <v>187.175</v>
      </c>
      <c r="I16" s="1557"/>
      <c r="J16" s="1557"/>
      <c r="K16" s="1535"/>
      <c r="L16" s="1535"/>
      <c r="M16" s="1535"/>
      <c r="N16" s="1535">
        <f t="shared" si="0"/>
        <v>187.175</v>
      </c>
      <c r="O16" s="1535"/>
      <c r="P16" s="1536"/>
      <c r="Q16" s="436"/>
      <c r="R16" s="436"/>
      <c r="S16" s="436"/>
      <c r="T16" s="437"/>
      <c r="U16" s="437"/>
      <c r="V16" s="437"/>
      <c r="W16" s="437"/>
      <c r="X16" s="437"/>
      <c r="Y16" s="437"/>
      <c r="Z16" s="1567" t="s">
        <v>1144</v>
      </c>
      <c r="AA16" s="1567"/>
      <c r="AB16" s="1568" t="s">
        <v>1145</v>
      </c>
      <c r="AC16" s="1568"/>
      <c r="AD16" s="1568"/>
      <c r="AE16" s="1569"/>
      <c r="AK16" s="428"/>
    </row>
    <row r="17" spans="1:1 37:37" ht="12">
      <c r="A17" s="438"/>
      <c r="AK17" s="428"/>
    </row>
    <row r="18" spans="1:37" ht="12">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1 28:37" ht="12">
      <c r="A19" s="438"/>
      <c r="AB19" s="439"/>
      <c r="AK19" s="428"/>
    </row>
    <row r="20" spans="1:37" ht="12">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ht="12">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v>
      </c>
      <c r="D23" s="417"/>
      <c r="E23" s="448">
        <v>114.097</v>
      </c>
      <c r="F23" s="417"/>
      <c r="G23" s="448">
        <v>290.581</v>
      </c>
      <c r="H23" s="417"/>
      <c r="I23" s="448">
        <v>214.485</v>
      </c>
      <c r="J23" s="417"/>
      <c r="K23" s="448">
        <v>451.783</v>
      </c>
      <c r="L23" s="417"/>
      <c r="M23" s="448">
        <v>419.226</v>
      </c>
      <c r="N23" s="417"/>
      <c r="O23" s="448">
        <v>420.01</v>
      </c>
      <c r="P23" s="417"/>
      <c r="Q23" s="448">
        <v>416.531</v>
      </c>
      <c r="R23" s="417"/>
      <c r="S23" s="448">
        <v>356.262</v>
      </c>
      <c r="T23" s="417"/>
      <c r="U23" s="448">
        <v>343.074</v>
      </c>
      <c r="V23" s="417"/>
      <c r="W23" s="448">
        <v>381.329</v>
      </c>
      <c r="X23" s="417"/>
      <c r="Y23" s="448">
        <v>373.323</v>
      </c>
      <c r="Z23" s="417"/>
      <c r="AA23" s="448">
        <v>246.012</v>
      </c>
      <c r="AB23" s="417"/>
      <c r="AC23" s="448">
        <v>249.424</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ht="12">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ht="12">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ht="12">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ht="12">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ht="12">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399.707</v>
      </c>
      <c r="D31" s="417"/>
      <c r="E31" s="448">
        <v>438.616</v>
      </c>
      <c r="F31" s="417"/>
      <c r="G31" s="448">
        <v>400.604</v>
      </c>
      <c r="H31" s="417"/>
      <c r="I31" s="448">
        <v>438.765</v>
      </c>
      <c r="J31" s="417"/>
      <c r="K31" s="448">
        <v>226.315</v>
      </c>
      <c r="L31" s="417"/>
      <c r="M31" s="448">
        <v>442.553</v>
      </c>
      <c r="N31" s="417"/>
      <c r="O31" s="448">
        <v>389.329</v>
      </c>
      <c r="P31" s="417"/>
      <c r="Q31" s="448">
        <v>359.361</v>
      </c>
      <c r="R31" s="417"/>
      <c r="S31" s="448">
        <v>405.006</v>
      </c>
      <c r="T31" s="417"/>
      <c r="U31" s="448">
        <v>426.518</v>
      </c>
      <c r="V31" s="417"/>
      <c r="W31" s="448">
        <v>356.055</v>
      </c>
      <c r="X31" s="417"/>
      <c r="Y31" s="448">
        <v>369.295</v>
      </c>
      <c r="Z31" s="417"/>
      <c r="AA31" s="448">
        <v>374.993</v>
      </c>
      <c r="AB31" s="417"/>
      <c r="AC31" s="448">
        <v>383.768</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ht="12">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ht="12">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ht="12">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ht="12">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383.768</v>
      </c>
      <c r="D39" s="417"/>
      <c r="E39" s="448">
        <v>396.38</v>
      </c>
      <c r="F39" s="417"/>
      <c r="G39" s="448">
        <v>392.534</v>
      </c>
      <c r="H39" s="417"/>
      <c r="I39" s="448">
        <v>332.162</v>
      </c>
      <c r="J39" s="417"/>
      <c r="K39" s="448">
        <v>352.112</v>
      </c>
      <c r="L39" s="417"/>
      <c r="M39" s="448">
        <v>389.393</v>
      </c>
      <c r="N39" s="417"/>
      <c r="O39" s="448">
        <v>374.477</v>
      </c>
      <c r="P39" s="417"/>
      <c r="Q39" s="448">
        <v>419.977</v>
      </c>
      <c r="R39" s="417"/>
      <c r="S39" s="448">
        <v>387.899</v>
      </c>
      <c r="T39" s="417"/>
      <c r="U39" s="448">
        <v>407.654</v>
      </c>
      <c r="V39" s="417"/>
      <c r="W39" s="448">
        <v>402.357</v>
      </c>
      <c r="X39" s="417"/>
      <c r="Y39" s="453">
        <v>372.259</v>
      </c>
      <c r="Z39" s="417"/>
      <c r="AA39" s="448">
        <v>410.949</v>
      </c>
      <c r="AB39" s="417"/>
      <c r="AC39" s="448">
        <v>379.075</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ht="12">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ht="12">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ht="12">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ht="12">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ht="12">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v>
      </c>
      <c r="F47" s="417"/>
      <c r="G47" s="448">
        <v>410.76</v>
      </c>
      <c r="H47" s="417"/>
      <c r="I47" s="448">
        <v>427.90</v>
      </c>
      <c r="J47" s="417"/>
      <c r="K47" s="448">
        <v>404.21</v>
      </c>
      <c r="L47" s="417"/>
      <c r="M47" s="448">
        <v>398.446</v>
      </c>
      <c r="N47" s="417"/>
      <c r="O47" s="448">
        <v>431.939</v>
      </c>
      <c r="P47" s="417"/>
      <c r="Q47" s="448">
        <v>486.196</v>
      </c>
      <c r="R47" s="417"/>
      <c r="S47" s="448">
        <v>369.717</v>
      </c>
      <c r="T47" s="417"/>
      <c r="U47" s="448">
        <v>389.344</v>
      </c>
      <c r="V47" s="417"/>
      <c r="W47" s="448">
        <v>395.602</v>
      </c>
      <c r="X47" s="417"/>
      <c r="Y47" s="448">
        <v>372.377</v>
      </c>
      <c r="Z47" s="417"/>
      <c r="AA47" s="448">
        <v>431.547</v>
      </c>
      <c r="AB47" s="417"/>
      <c r="AC47" s="448">
        <v>370.651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ht="12">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ht="12">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ht="12">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ht="12">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345.352</v>
      </c>
      <c r="D55" s="417"/>
      <c r="E55" s="448">
        <v>381.912</v>
      </c>
      <c r="F55" s="417"/>
      <c r="G55" s="448">
        <v>366.819</v>
      </c>
      <c r="H55" s="417"/>
      <c r="I55" s="448">
        <v>424.002</v>
      </c>
      <c r="J55" s="417"/>
      <c r="K55" s="448">
        <v>400.126</v>
      </c>
      <c r="L55" s="417"/>
      <c r="M55" s="448">
        <v>403.795</v>
      </c>
      <c r="N55" s="417"/>
      <c r="O55" s="448">
        <v>437.705</v>
      </c>
      <c r="P55" s="417"/>
      <c r="Q55" s="448">
        <v>399.87</v>
      </c>
      <c r="R55" s="417"/>
      <c r="S55" s="448">
        <v>437.786</v>
      </c>
      <c r="T55" s="417"/>
      <c r="U55" s="448">
        <v>378.362</v>
      </c>
      <c r="V55" s="417"/>
      <c r="W55" s="448">
        <v>433.995</v>
      </c>
      <c r="X55" s="417"/>
      <c r="Y55" s="448">
        <v>370.685</v>
      </c>
      <c r="Z55" s="417"/>
      <c r="AA55" s="448">
        <v>323.972</v>
      </c>
      <c r="AB55" s="417"/>
      <c r="AC55" s="448">
        <v>384.462</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ht="12">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ht="12">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ht="12">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ht="12">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ht="12">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381.188</v>
      </c>
      <c r="D63" s="417"/>
      <c r="E63" s="448">
        <v>336.409</v>
      </c>
      <c r="F63" s="417"/>
      <c r="G63" s="448">
        <v>438.97</v>
      </c>
      <c r="H63" s="417"/>
      <c r="I63" s="448">
        <v>395.179</v>
      </c>
      <c r="J63" s="417"/>
      <c r="K63" s="448">
        <v>388.12</v>
      </c>
      <c r="L63" s="417"/>
      <c r="M63" s="448">
        <v>364.446</v>
      </c>
      <c r="N63" s="417"/>
      <c r="O63" s="448">
        <v>404.572</v>
      </c>
      <c r="P63" s="417"/>
      <c r="Q63" s="448">
        <v>432.27</v>
      </c>
      <c r="R63" s="417"/>
      <c r="S63" s="448">
        <v>404.23</v>
      </c>
      <c r="T63" s="417"/>
      <c r="U63" s="448">
        <v>416.621</v>
      </c>
      <c r="V63" s="417"/>
      <c r="W63" s="448">
        <v>468.039</v>
      </c>
      <c r="X63" s="417"/>
      <c r="Y63" s="448">
        <v>432.318</v>
      </c>
      <c r="Z63" s="417"/>
      <c r="AA63" s="448">
        <v>464.521</v>
      </c>
      <c r="AB63" s="417"/>
      <c r="AC63" s="448">
        <v>369.743</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ht="12">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ht="12">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ht="12">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ht="12">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ht="12">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v>
      </c>
      <c r="D71" s="417"/>
      <c r="E71" s="448">
        <v>270.742</v>
      </c>
      <c r="F71" s="417"/>
      <c r="G71" s="448">
        <v>286.64</v>
      </c>
      <c r="H71" s="417"/>
      <c r="I71" s="448">
        <v>291.699</v>
      </c>
      <c r="J71" s="417"/>
      <c r="K71" s="448">
        <v>398.719</v>
      </c>
      <c r="L71" s="417"/>
      <c r="M71" s="448">
        <v>425.465</v>
      </c>
      <c r="N71" s="417"/>
      <c r="O71" s="448">
        <v>383.813</v>
      </c>
      <c r="P71" s="417"/>
      <c r="Q71" s="448">
        <v>403.279</v>
      </c>
      <c r="R71" s="417"/>
      <c r="S71" s="448">
        <v>355.215</v>
      </c>
      <c r="T71" s="417"/>
      <c r="U71" s="448">
        <v>399.839</v>
      </c>
      <c r="V71" s="417"/>
      <c r="W71" s="448">
        <v>287.442</v>
      </c>
      <c r="X71" s="417"/>
      <c r="Y71" s="448">
        <v>390.748</v>
      </c>
      <c r="Z71" s="417"/>
      <c r="AA71" s="448">
        <v>364.274</v>
      </c>
      <c r="AB71" s="417"/>
      <c r="AC71" s="448">
        <v>337.546</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ht="12">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ht="12">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ht="12">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ht="12">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ht="12">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348.292</v>
      </c>
      <c r="D79" s="417"/>
      <c r="E79" s="448">
        <v>418.835</v>
      </c>
      <c r="F79" s="417"/>
      <c r="G79" s="448">
        <v>408.963</v>
      </c>
      <c r="H79" s="417"/>
      <c r="I79" s="448">
        <v>365.467</v>
      </c>
      <c r="J79" s="417"/>
      <c r="K79" s="448">
        <v>437.074</v>
      </c>
      <c r="L79" s="417"/>
      <c r="M79" s="448">
        <v>363.142</v>
      </c>
      <c r="N79" s="417"/>
      <c r="O79" s="448">
        <v>159.789</v>
      </c>
      <c r="P79" s="417"/>
      <c r="Q79" s="448">
        <v>300.158</v>
      </c>
      <c r="R79" s="417"/>
      <c r="S79" s="448">
        <v>293.131</v>
      </c>
      <c r="T79" s="417"/>
      <c r="U79" s="448">
        <v>357.377</v>
      </c>
      <c r="V79" s="417"/>
      <c r="W79" s="448">
        <v>341.409</v>
      </c>
      <c r="X79" s="417"/>
      <c r="Y79" s="448">
        <v>362.905</v>
      </c>
      <c r="Z79" s="417"/>
      <c r="AA79" s="448">
        <v>421.052</v>
      </c>
      <c r="AB79" s="417"/>
      <c r="AC79" s="448">
        <v>216.448</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ht="12">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ht="12">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ht="12">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ht="12">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ht="12">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439.695</v>
      </c>
      <c r="D87" s="417"/>
      <c r="E87" s="448">
        <v>243.188</v>
      </c>
      <c r="F87" s="417"/>
      <c r="G87" s="448">
        <v>333.219</v>
      </c>
      <c r="H87" s="417"/>
      <c r="I87" s="448">
        <v>363.001</v>
      </c>
      <c r="J87" s="417"/>
      <c r="K87" s="448">
        <v>356.124</v>
      </c>
      <c r="L87" s="417"/>
      <c r="M87" s="448">
        <v>511.692</v>
      </c>
      <c r="N87" s="417"/>
      <c r="O87" s="448">
        <v>376.245</v>
      </c>
      <c r="P87" s="417"/>
      <c r="Q87" s="448">
        <v>381.122</v>
      </c>
      <c r="R87" s="417"/>
      <c r="S87" s="448">
        <v>364.433</v>
      </c>
      <c r="T87" s="417"/>
      <c r="U87" s="448">
        <v>263.077</v>
      </c>
      <c r="V87" s="417"/>
      <c r="W87" s="448">
        <v>356.193</v>
      </c>
      <c r="X87" s="417"/>
      <c r="Y87" s="448">
        <v>352.42</v>
      </c>
      <c r="Z87" s="417"/>
      <c r="AA87" s="448">
        <v>460.564</v>
      </c>
      <c r="AB87" s="417"/>
      <c r="AC87" s="448">
        <v>381.028</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ht="12">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ht="12">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ht="12">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ht="12">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ht="12">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v>
      </c>
      <c r="D95" s="417"/>
      <c r="E95" s="448">
        <v>425.18</v>
      </c>
      <c r="F95" s="417"/>
      <c r="G95" s="448">
        <v>287.537</v>
      </c>
      <c r="H95" s="417"/>
      <c r="I95" s="448">
        <v>336.512</v>
      </c>
      <c r="J95" s="417"/>
      <c r="K95" s="448">
        <v>325.304</v>
      </c>
      <c r="L95" s="417"/>
      <c r="M95" s="448">
        <v>214.253</v>
      </c>
      <c r="N95" s="417"/>
      <c r="O95" s="448">
        <v>455.946</v>
      </c>
      <c r="P95" s="417"/>
      <c r="Q95" s="448">
        <v>421</v>
      </c>
      <c r="R95" s="417"/>
      <c r="S95" s="448">
        <v>419</v>
      </c>
      <c r="T95" s="417"/>
      <c r="U95" s="448">
        <v>408</v>
      </c>
      <c r="V95" s="417"/>
      <c r="W95" s="448">
        <v>409.749</v>
      </c>
      <c r="X95" s="417"/>
      <c r="Y95" s="448">
        <v>324.03</v>
      </c>
      <c r="Z95" s="417"/>
      <c r="AA95" s="448">
        <v>366.70</v>
      </c>
      <c r="AB95" s="417"/>
      <c r="AC95" s="453">
        <v>473.305</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ht="12">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ht="12">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ht="12">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v>
      </c>
      <c r="D103" s="417"/>
      <c r="E103" s="448">
        <v>477.815</v>
      </c>
      <c r="F103" s="417"/>
      <c r="G103" s="448">
        <v>415.464</v>
      </c>
      <c r="H103" s="417"/>
      <c r="I103" s="448">
        <v>402.229</v>
      </c>
      <c r="J103" s="417"/>
      <c r="K103" s="448">
        <v>437.434</v>
      </c>
      <c r="L103" s="417"/>
      <c r="N103" s="417"/>
      <c r="O103" s="448">
        <v>455.922</v>
      </c>
      <c r="P103" s="417"/>
      <c r="Q103" s="448">
        <v>368.50</v>
      </c>
      <c r="R103" s="417"/>
      <c r="S103" s="448">
        <v>419.765</v>
      </c>
      <c r="T103" s="417"/>
      <c r="U103" s="448">
        <v>418.917</v>
      </c>
      <c r="V103" s="417"/>
      <c r="W103" s="448">
        <v>386.486</v>
      </c>
      <c r="X103" s="417"/>
      <c r="Y103" s="448">
        <v>376.53</v>
      </c>
      <c r="Z103" s="417"/>
      <c r="AA103" s="448">
        <v>404.739</v>
      </c>
      <c r="AB103" s="417"/>
      <c r="AC103" s="448">
        <v>366.729</v>
      </c>
      <c r="AD103" s="417"/>
      <c r="AE103" s="448">
        <v>274.587</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ht="12">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ht="12">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ht="12">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ht="12">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ht="12">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v>
      </c>
      <c r="D111" s="417"/>
      <c r="E111" s="448">
        <v>425.863</v>
      </c>
      <c r="F111" s="417"/>
      <c r="G111" s="448">
        <v>394.307</v>
      </c>
      <c r="H111" s="417"/>
      <c r="I111" s="448">
        <v>370.45</v>
      </c>
      <c r="J111" s="417"/>
      <c r="K111" s="448">
        <v>436.754</v>
      </c>
      <c r="L111" s="417"/>
      <c r="M111" s="448">
        <v>397.605</v>
      </c>
      <c r="N111" s="417"/>
      <c r="O111" s="448">
        <v>413.401</v>
      </c>
      <c r="P111" s="417"/>
      <c r="Q111" s="453">
        <v>423.645</v>
      </c>
      <c r="R111" s="417"/>
      <c r="S111" s="448">
        <v>415.968</v>
      </c>
      <c r="T111" s="417"/>
      <c r="U111" s="448">
        <v>415.349</v>
      </c>
      <c r="V111" s="417"/>
      <c r="W111" s="448">
        <v>394.875</v>
      </c>
      <c r="X111" s="417"/>
      <c r="Y111" s="448">
        <v>429.62</v>
      </c>
      <c r="Z111" s="417"/>
      <c r="AA111" s="448">
        <v>381.905</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ht="12">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ht="12">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ht="12">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ht="12">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ht="12">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v>
      </c>
      <c r="D119" s="417"/>
      <c r="E119" s="448">
        <v>288.303</v>
      </c>
      <c r="F119" s="417"/>
      <c r="G119" s="448">
        <v>297.148</v>
      </c>
      <c r="H119" s="417"/>
      <c r="I119" s="448">
        <v>195.903</v>
      </c>
      <c r="J119" s="417"/>
      <c r="K119" s="448">
        <v>249.66</v>
      </c>
      <c r="L119" s="417"/>
      <c r="M119" s="448">
        <v>374.475</v>
      </c>
      <c r="N119" s="417"/>
      <c r="O119" s="448">
        <v>443.95</v>
      </c>
      <c r="P119" s="417"/>
      <c r="Q119" s="448">
        <v>404.386</v>
      </c>
      <c r="R119" s="417"/>
      <c r="S119" s="448">
        <v>341.423</v>
      </c>
      <c r="T119" s="417"/>
      <c r="U119" s="448">
        <v>305.401</v>
      </c>
      <c r="V119" s="417"/>
      <c r="W119" s="448">
        <v>319.981</v>
      </c>
      <c r="X119" s="417"/>
      <c r="Y119" s="448">
        <v>345.621</v>
      </c>
      <c r="Z119" s="417"/>
      <c r="AA119" s="448">
        <v>223.151</v>
      </c>
      <c r="AB119" s="417"/>
      <c r="AC119" s="448">
        <v>393.817</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ht="12">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ht="12">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ht="12">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ht="12">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ht="12">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v>
      </c>
      <c r="D127" s="417"/>
      <c r="E127" s="448">
        <v>403.209</v>
      </c>
      <c r="F127" s="417"/>
      <c r="G127" s="448">
        <v>422.554</v>
      </c>
      <c r="H127" s="417"/>
      <c r="I127" s="448">
        <v>353.484</v>
      </c>
      <c r="J127" s="417"/>
      <c r="K127" s="448">
        <v>274.899</v>
      </c>
      <c r="L127" s="417"/>
      <c r="M127" s="448">
        <v>465.033</v>
      </c>
      <c r="N127" s="417"/>
      <c r="O127" s="448">
        <v>373.977</v>
      </c>
      <c r="P127" s="418"/>
      <c r="Q127" s="448">
        <v>416.864</v>
      </c>
      <c r="R127" s="418"/>
      <c r="S127" s="448">
        <v>381.019</v>
      </c>
      <c r="T127" s="417"/>
      <c r="U127" s="448">
        <v>391.519</v>
      </c>
      <c r="V127" s="417"/>
      <c r="W127" s="448">
        <v>374.934</v>
      </c>
      <c r="X127" s="417"/>
      <c r="Y127" s="453">
        <v>248.567</v>
      </c>
      <c r="Z127" s="417"/>
      <c r="AA127" s="448">
        <v>384.17</v>
      </c>
      <c r="AB127" s="417"/>
      <c r="AC127" s="453">
        <v>330.764</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ht="12">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ht="12">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ht="12">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ht="12">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v>
      </c>
      <c r="D135" s="417"/>
      <c r="E135" s="448">
        <v>354.70</v>
      </c>
      <c r="F135" s="417"/>
      <c r="G135" s="448">
        <v>420.541</v>
      </c>
      <c r="H135" s="417"/>
      <c r="I135" s="448">
        <v>340.559</v>
      </c>
      <c r="J135" s="417"/>
      <c r="K135" s="448">
        <v>336.519</v>
      </c>
      <c r="L135" s="417"/>
      <c r="M135" s="448">
        <v>375.992</v>
      </c>
      <c r="N135" s="417"/>
      <c r="O135" s="453">
        <v>308.407</v>
      </c>
      <c r="P135" s="417"/>
      <c r="Q135" s="471">
        <v>444.838</v>
      </c>
      <c r="R135" s="417"/>
      <c r="S135" s="448">
        <v>392.016</v>
      </c>
      <c r="T135" s="417"/>
      <c r="U135" s="448">
        <v>407.803</v>
      </c>
      <c r="V135" s="417"/>
      <c r="W135" s="448">
        <v>206.062</v>
      </c>
      <c r="X135" s="417"/>
      <c r="Y135" s="453">
        <v>417.384</v>
      </c>
      <c r="Z135" s="417"/>
      <c r="AA135" s="448">
        <v>304.564</v>
      </c>
      <c r="AB135" s="417"/>
      <c r="AC135" s="453">
        <v>395.509</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ht="12">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ht="12">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ht="12">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ht="12">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ht="12">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403.426</v>
      </c>
      <c r="F143" s="417"/>
      <c r="G143" s="448">
        <v>420.357</v>
      </c>
      <c r="H143" s="417"/>
      <c r="I143" s="448">
        <v>446.37</v>
      </c>
      <c r="J143" s="417"/>
      <c r="K143" s="448">
        <v>297.577</v>
      </c>
      <c r="L143" s="417"/>
      <c r="M143" s="448">
        <v>240.473</v>
      </c>
      <c r="N143" s="417"/>
      <c r="O143" s="448">
        <v>312.687</v>
      </c>
      <c r="P143" s="417"/>
      <c r="Q143" s="448">
        <v>347.884</v>
      </c>
      <c r="R143" s="417"/>
      <c r="S143" s="448">
        <v>379.249</v>
      </c>
      <c r="T143" s="418"/>
      <c r="U143" s="448">
        <v>398.697</v>
      </c>
      <c r="V143" s="418"/>
      <c r="W143" s="448">
        <v>439.062</v>
      </c>
      <c r="X143" s="417"/>
      <c r="Y143" s="453">
        <v>360.21</v>
      </c>
      <c r="Z143" s="417"/>
      <c r="AA143" s="448">
        <v>399.579</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ht="12">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ht="12">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ht="12">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ht="12">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ht="12">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v>
      </c>
      <c r="P151" s="417"/>
      <c r="Q151" s="448">
        <v>431.957</v>
      </c>
      <c r="R151" s="417"/>
      <c r="S151" s="448">
        <v>426.02</v>
      </c>
      <c r="T151" s="417"/>
      <c r="U151" s="448">
        <v>401</v>
      </c>
      <c r="V151" s="418"/>
      <c r="W151" s="448">
        <v>437</v>
      </c>
      <c r="X151" s="418"/>
      <c r="Y151" s="453">
        <v>402</v>
      </c>
      <c r="Z151" s="418"/>
      <c r="AA151" s="448">
        <v>436</v>
      </c>
      <c r="AB151" s="417"/>
      <c r="AC151" s="453">
        <v>392.283</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ht="12">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ht="12">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ht="12">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ht="12">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ht="12">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402.50</v>
      </c>
      <c r="D159" s="417"/>
      <c r="E159" s="448">
        <v>411.557</v>
      </c>
      <c r="F159" s="417"/>
      <c r="G159" s="448">
        <v>438.461</v>
      </c>
      <c r="H159" s="417"/>
      <c r="I159" s="448">
        <v>410.356</v>
      </c>
      <c r="J159" s="417"/>
      <c r="K159" s="448">
        <v>379.755</v>
      </c>
      <c r="L159" s="417"/>
      <c r="M159" s="448">
        <v>396.947</v>
      </c>
      <c r="N159" s="417"/>
      <c r="O159" s="448">
        <v>414.594</v>
      </c>
      <c r="P159" s="417"/>
      <c r="Q159" s="448">
        <v>352.994</v>
      </c>
      <c r="R159" s="417"/>
      <c r="S159" s="448">
        <v>389.303</v>
      </c>
      <c r="T159" s="417"/>
      <c r="U159" s="448">
        <v>237.59</v>
      </c>
      <c r="V159" s="418"/>
      <c r="W159" s="448">
        <v>290.877</v>
      </c>
      <c r="X159" s="417"/>
      <c r="Y159" s="453">
        <v>345.605</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ht="12">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ht="12">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ht="12">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ht="12">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ht="12">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300.193</v>
      </c>
      <c r="F167" s="417" t="s">
        <v>1313</v>
      </c>
      <c r="G167" s="448">
        <v>317</v>
      </c>
      <c r="H167" s="417"/>
      <c r="I167" s="448">
        <v>454</v>
      </c>
      <c r="J167" s="418"/>
      <c r="K167" s="448">
        <v>385</v>
      </c>
      <c r="L167" s="418"/>
      <c r="M167" s="448">
        <v>417.688</v>
      </c>
      <c r="N167" s="418"/>
      <c r="O167" s="448">
        <v>409.505</v>
      </c>
      <c r="P167" s="418"/>
      <c r="Q167" s="448">
        <v>385.169</v>
      </c>
      <c r="R167" s="418"/>
      <c r="S167" s="448">
        <v>345.191</v>
      </c>
      <c r="T167" s="418"/>
      <c r="U167" s="448">
        <v>332.383</v>
      </c>
      <c r="V167" s="418"/>
      <c r="W167" s="448">
        <v>393.622</v>
      </c>
      <c r="X167" s="418"/>
      <c r="Y167" s="448">
        <v>387.948</v>
      </c>
      <c r="Z167" s="418"/>
      <c r="AA167" s="448">
        <v>340.348</v>
      </c>
      <c r="AB167" s="418"/>
      <c r="AC167" s="448">
        <v>393.121</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ht="12">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ht="12">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ht="12">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ht="12">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ht="12">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398.515</v>
      </c>
      <c r="F175" s="417"/>
      <c r="G175" s="448">
        <v>425.848</v>
      </c>
      <c r="H175" s="418"/>
      <c r="I175" s="448">
        <v>409.369</v>
      </c>
      <c r="J175" s="417"/>
      <c r="K175" s="448">
        <v>388.455</v>
      </c>
      <c r="L175" s="418"/>
      <c r="M175" s="448">
        <v>380.961</v>
      </c>
      <c r="N175" s="418"/>
      <c r="O175" s="448">
        <v>381.389</v>
      </c>
      <c r="P175" s="418"/>
      <c r="Q175" s="448">
        <v>344.595</v>
      </c>
      <c r="R175" s="418"/>
      <c r="S175" s="448">
        <v>395.641</v>
      </c>
      <c r="T175" s="418"/>
      <c r="U175" s="448">
        <v>414.763</v>
      </c>
      <c r="V175" s="418"/>
      <c r="W175" s="448">
        <v>401.929</v>
      </c>
      <c r="X175" s="417"/>
      <c r="Y175" s="448">
        <v>354.949</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ht="12">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ht="12">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ht="12">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ht="12">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v>
      </c>
      <c r="D183" s="417"/>
      <c r="E183" s="448">
        <v>441.055</v>
      </c>
      <c r="F183" s="418"/>
      <c r="G183" s="448">
        <v>387.495</v>
      </c>
      <c r="H183" s="417"/>
      <c r="I183" s="448">
        <v>372.627</v>
      </c>
      <c r="J183" s="417"/>
      <c r="K183" s="448">
        <v>415.304</v>
      </c>
      <c r="L183" s="418"/>
      <c r="M183" s="448">
        <v>424.584</v>
      </c>
      <c r="N183" s="418"/>
      <c r="O183" s="448">
        <v>391.704</v>
      </c>
      <c r="P183" s="418"/>
      <c r="Q183" s="448">
        <v>410.466</v>
      </c>
      <c r="R183" s="418"/>
      <c r="S183" s="448">
        <v>385.541</v>
      </c>
      <c r="T183" s="417"/>
      <c r="U183" s="448">
        <v>418.313</v>
      </c>
      <c r="V183" s="418"/>
      <c r="W183" s="448">
        <v>421.473</v>
      </c>
      <c r="X183" s="418"/>
      <c r="Y183" s="448">
        <v>401.979</v>
      </c>
      <c r="Z183" s="527" t="s">
        <v>191</v>
      </c>
      <c r="AA183" s="448">
        <v>429.379</v>
      </c>
      <c r="AB183" s="418"/>
      <c r="AC183" s="448">
        <v>403.832</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ht="12">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ht="12">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ht="12">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ht="12">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ht="12">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v>
      </c>
      <c r="F191" s="418"/>
      <c r="G191" s="448">
        <v>354.526</v>
      </c>
      <c r="H191" s="417" t="s">
        <v>1313</v>
      </c>
      <c r="I191" s="448">
        <v>405.574</v>
      </c>
      <c r="J191" s="418"/>
      <c r="K191" s="448">
        <v>416.874</v>
      </c>
      <c r="L191" s="418"/>
      <c r="M191" s="448">
        <v>380.766</v>
      </c>
      <c r="N191" s="417"/>
      <c r="O191" s="448">
        <v>411.814</v>
      </c>
      <c r="P191" s="418"/>
      <c r="Q191" s="453">
        <v>392.08</v>
      </c>
      <c r="R191" s="418"/>
      <c r="S191" s="448">
        <v>296.873</v>
      </c>
      <c r="T191" s="417"/>
      <c r="U191" s="448">
        <v>412.399</v>
      </c>
      <c r="V191" s="417"/>
      <c r="W191" s="448">
        <v>382.173</v>
      </c>
      <c r="X191" s="417"/>
      <c r="Y191" s="448">
        <v>452.737</v>
      </c>
      <c r="Z191" s="417"/>
      <c r="AA191" s="448">
        <v>420.207</v>
      </c>
      <c r="AB191" s="417"/>
      <c r="AC191" s="448">
        <v>395.011</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ht="12">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ht="12">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ht="12">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ht="12">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v>
      </c>
      <c r="D199" s="418"/>
      <c r="E199" s="448">
        <v>378.624</v>
      </c>
      <c r="F199" s="418"/>
      <c r="G199" s="448">
        <v>350.215</v>
      </c>
      <c r="H199" s="417"/>
      <c r="I199" s="448">
        <v>357.906</v>
      </c>
      <c r="J199" s="417"/>
      <c r="K199" s="448">
        <v>237.476</v>
      </c>
      <c r="L199" s="417"/>
      <c r="M199" s="448">
        <v>440.03</v>
      </c>
      <c r="N199" s="417"/>
      <c r="O199" s="448">
        <v>503.74</v>
      </c>
      <c r="P199" s="417" t="s">
        <v>1313</v>
      </c>
      <c r="Q199" s="448">
        <v>437</v>
      </c>
      <c r="R199" s="417" t="s">
        <v>353</v>
      </c>
      <c r="S199" s="448">
        <v>430</v>
      </c>
      <c r="T199" s="418"/>
      <c r="U199" s="448">
        <v>409.273</v>
      </c>
      <c r="V199" s="418"/>
      <c r="W199" s="448">
        <v>312.446</v>
      </c>
      <c r="X199" s="418"/>
      <c r="Y199" s="448">
        <v>314.247</v>
      </c>
      <c r="Z199" s="418"/>
      <c r="AA199" s="448">
        <v>361.96</v>
      </c>
      <c r="AB199" s="418"/>
      <c r="AC199" s="454">
        <v>329.486</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ht="12">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ht="12">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ht="12">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ht="12">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ht="12">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417.917</v>
      </c>
      <c r="F207" s="417"/>
      <c r="G207" s="448">
        <v>376.988</v>
      </c>
      <c r="H207" s="417" t="s">
        <v>353</v>
      </c>
      <c r="I207" s="448">
        <v>343.797</v>
      </c>
      <c r="J207" s="418"/>
      <c r="K207" s="448">
        <v>318.696</v>
      </c>
      <c r="L207" s="418"/>
      <c r="M207" s="448">
        <v>308</v>
      </c>
      <c r="N207" s="418"/>
      <c r="O207" s="448">
        <v>324.874</v>
      </c>
      <c r="P207" s="417" t="s">
        <v>353</v>
      </c>
      <c r="Q207" s="448">
        <v>365.391</v>
      </c>
      <c r="R207" s="417"/>
      <c r="S207" s="448">
        <v>269.525</v>
      </c>
      <c r="T207" s="417"/>
      <c r="U207" s="448">
        <v>350.326</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4"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ht="12">
      <c r="A211" s="438"/>
      <c r="C211" s="421"/>
      <c r="E211" s="421"/>
      <c r="G211" s="444"/>
      <c r="I211" s="444"/>
      <c r="K211" s="444"/>
      <c r="M211" s="444"/>
      <c r="O211" s="444"/>
      <c r="AF211" s="445"/>
      <c r="AG211" s="446"/>
      <c r="AH211" s="446"/>
      <c r="AI211" s="446"/>
      <c r="AJ211" s="446"/>
      <c r="AK211" s="447"/>
    </row>
    <row r="212" spans="1:37" ht="12">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ht="12">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v>
      </c>
      <c r="H215" s="417"/>
      <c r="I215" s="448">
        <v>364.364</v>
      </c>
      <c r="J215" s="417"/>
      <c r="K215" s="448">
        <v>332.448</v>
      </c>
      <c r="L215" s="418"/>
      <c r="M215" s="448">
        <v>348.853</v>
      </c>
      <c r="N215" s="417"/>
      <c r="O215" s="448">
        <v>387.348</v>
      </c>
      <c r="P215" s="418"/>
      <c r="Q215" s="448">
        <v>452.637</v>
      </c>
      <c r="R215" s="417"/>
      <c r="S215" s="448">
        <v>386.957</v>
      </c>
      <c r="T215" s="417"/>
      <c r="U215" s="448">
        <v>382.143</v>
      </c>
      <c r="V215" s="417"/>
      <c r="W215" s="448">
        <v>336.469</v>
      </c>
      <c r="X215" s="417"/>
      <c r="Y215" s="448">
        <v>389.14</v>
      </c>
      <c r="Z215" s="417"/>
      <c r="AA215" s="448">
        <v>334.554</v>
      </c>
      <c r="AB215" s="417"/>
      <c r="AC215" s="448">
        <v>396.198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ht="12">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ht="12">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ht="12">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v>
      </c>
      <c r="F223" s="417"/>
      <c r="G223" s="448">
        <v>423.018</v>
      </c>
      <c r="H223" s="418"/>
      <c r="I223" s="448">
        <v>248.691</v>
      </c>
      <c r="J223" s="418"/>
      <c r="K223" s="448">
        <v>282.025</v>
      </c>
      <c r="L223" s="418"/>
      <c r="M223" s="448">
        <v>398</v>
      </c>
      <c r="N223" s="418"/>
      <c r="O223" s="448">
        <v>370.48</v>
      </c>
      <c r="P223" s="417" t="s">
        <v>1313</v>
      </c>
      <c r="Q223" s="448">
        <v>437.333</v>
      </c>
      <c r="R223" s="417"/>
      <c r="S223" s="448">
        <v>435</v>
      </c>
      <c r="T223" s="417"/>
      <c r="U223" s="448">
        <v>406.615</v>
      </c>
      <c r="V223" s="417"/>
      <c r="W223" s="448">
        <v>388.494</v>
      </c>
      <c r="X223" s="417"/>
      <c r="Y223" s="448">
        <v>440.626</v>
      </c>
      <c r="Z223" s="417"/>
      <c r="AA223" s="448">
        <v>410.342</v>
      </c>
      <c r="AB223" s="417"/>
      <c r="AC223" s="448">
        <v>444.331</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ht="12">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2:37" ht="12">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32:32" ht="12">
      <c r="AF227" s="478"/>
    </row>
    <row r="228" spans="2:32" ht="12">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ht="12">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v>
      </c>
      <c r="D231" s="417"/>
      <c r="E231" s="448">
        <v>157.883</v>
      </c>
      <c r="F231" s="417"/>
      <c r="G231" s="448">
        <v>200.685</v>
      </c>
      <c r="H231" s="417"/>
      <c r="I231" s="448">
        <v>165.49</v>
      </c>
      <c r="J231" s="417" t="s">
        <v>353</v>
      </c>
      <c r="K231" s="448">
        <v>403.859</v>
      </c>
      <c r="L231" s="417"/>
      <c r="M231" s="448">
        <v>434.788</v>
      </c>
      <c r="N231" s="417"/>
      <c r="O231" s="448">
        <v>425.384</v>
      </c>
      <c r="P231" s="417"/>
      <c r="Q231" s="448">
        <v>441.345</v>
      </c>
      <c r="R231" s="417"/>
      <c r="S231" s="448">
        <v>357.543</v>
      </c>
      <c r="T231" s="417"/>
      <c r="U231" s="448">
        <v>438.293</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ht="12">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2:37" ht="12">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32:32" ht="12">
      <c r="AF235" s="478"/>
    </row>
    <row r="236" spans="2:32" ht="12">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ht="12">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402.253</v>
      </c>
      <c r="L239" s="417"/>
      <c r="M239" s="448">
        <v>250.694</v>
      </c>
      <c r="N239" s="417"/>
      <c r="O239" s="448">
        <v>425.612</v>
      </c>
      <c r="P239" s="417"/>
      <c r="Q239" s="448">
        <v>381.675</v>
      </c>
      <c r="R239" s="417"/>
      <c r="S239" s="448">
        <v>351.869</v>
      </c>
      <c r="T239" s="417"/>
      <c r="U239" s="448">
        <v>419.361</v>
      </c>
      <c r="V239" s="417"/>
      <c r="W239" s="448">
        <v>421.739</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ht="12">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2:37" ht="12">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32:32" ht="12">
      <c r="AF243" s="478"/>
    </row>
    <row r="244" spans="2:32" ht="12">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ht="12">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v>
      </c>
      <c r="D247" s="417"/>
      <c r="E247" s="448">
        <v>364</v>
      </c>
      <c r="F247" s="417"/>
      <c r="G247" s="448">
        <v>421</v>
      </c>
      <c r="H247" s="417"/>
      <c r="I247" s="448">
        <v>334</v>
      </c>
      <c r="J247" s="417"/>
      <c r="K247" s="448">
        <v>388.22</v>
      </c>
      <c r="L247" s="417"/>
      <c r="M247" s="448">
        <v>398</v>
      </c>
      <c r="N247" s="417"/>
      <c r="O247" s="448">
        <v>442.515</v>
      </c>
      <c r="P247" s="417"/>
      <c r="Q247" s="448">
        <v>415</v>
      </c>
      <c r="R247" s="417"/>
      <c r="S247" s="448">
        <v>417.968</v>
      </c>
      <c r="T247" s="417"/>
      <c r="U247" s="448">
        <v>424</v>
      </c>
      <c r="V247" s="417"/>
      <c r="W247" s="448">
        <v>415</v>
      </c>
      <c r="X247" s="417"/>
      <c r="Y247" s="448">
        <v>412.205</v>
      </c>
      <c r="Z247" s="417"/>
      <c r="AA247" s="448">
        <v>278</v>
      </c>
      <c r="AB247" s="417"/>
      <c r="AC247" s="474">
        <v>249.272</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ht="12">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2:37" ht="12">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32:32" ht="12">
      <c r="AF251" s="478"/>
    </row>
    <row r="252" spans="2:32" ht="12">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ht="12">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v>
      </c>
      <c r="H255" s="417"/>
      <c r="I255" s="448">
        <v>373.572</v>
      </c>
      <c r="J255" s="417"/>
      <c r="K255" s="448">
        <v>367</v>
      </c>
      <c r="L255" s="417"/>
      <c r="M255" s="448">
        <v>384</v>
      </c>
      <c r="N255" s="417"/>
      <c r="O255" s="448">
        <v>385</v>
      </c>
      <c r="P255" s="417"/>
      <c r="Q255" s="474">
        <v>419.368</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ht="12">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2:37" ht="12">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32:32" ht="12">
      <c r="AF259" s="478"/>
    </row>
    <row r="260" spans="2:32" ht="12">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ht="12">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414.825</v>
      </c>
      <c r="F263" s="526"/>
      <c r="G263" s="448">
        <v>360.431</v>
      </c>
      <c r="H263" s="526"/>
      <c r="I263" s="448">
        <v>226</v>
      </c>
      <c r="J263" s="526"/>
      <c r="K263" s="448">
        <v>438.037</v>
      </c>
      <c r="L263" s="526"/>
      <c r="M263" s="448">
        <v>402.737</v>
      </c>
      <c r="N263" s="526"/>
      <c r="O263" s="448">
        <v>433.49</v>
      </c>
      <c r="P263" s="526"/>
      <c r="Q263" s="448">
        <v>409.206</v>
      </c>
      <c r="R263" s="526"/>
      <c r="S263" s="448">
        <v>436.605</v>
      </c>
      <c r="T263" s="526"/>
      <c r="U263" s="448">
        <v>394.613</v>
      </c>
      <c r="V263" s="526"/>
      <c r="W263" s="448">
        <v>383.901</v>
      </c>
      <c r="X263" s="526"/>
      <c r="Y263" s="448">
        <v>356.322</v>
      </c>
      <c r="Z263" s="526"/>
      <c r="AA263" s="448">
        <v>378.301</v>
      </c>
      <c r="AB263" s="526"/>
      <c r="AC263" s="448">
        <v>356.028</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ht="12">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2:37" ht="12">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32:32" ht="12">
      <c r="AF267" s="478"/>
    </row>
    <row r="268" spans="2:32" ht="12">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ht="12">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375.546</v>
      </c>
      <c r="J271" s="417"/>
      <c r="K271" s="448">
        <v>392</v>
      </c>
      <c r="L271" s="417"/>
      <c r="M271" s="448">
        <v>407.974</v>
      </c>
      <c r="N271" s="417"/>
      <c r="O271" s="448">
        <v>392</v>
      </c>
      <c r="P271" s="417"/>
      <c r="Q271" s="474">
        <v>405</v>
      </c>
      <c r="R271" s="417"/>
      <c r="S271" s="448">
        <v>435</v>
      </c>
      <c r="T271" s="417"/>
      <c r="U271" s="448">
        <v>378.328</v>
      </c>
      <c r="V271" s="417"/>
      <c r="W271" s="448">
        <v>386</v>
      </c>
      <c r="X271" s="417"/>
      <c r="Y271" s="448">
        <v>391</v>
      </c>
      <c r="Z271" s="417"/>
      <c r="AA271" s="448">
        <v>399.827</v>
      </c>
      <c r="AB271" s="417"/>
      <c r="AC271" s="479">
        <v>437.008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ht="12">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2:37" ht="12">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32:32" ht="12">
      <c r="AF275" s="478"/>
    </row>
    <row r="276" spans="2:32" ht="12">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ht="12">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v>
      </c>
      <c r="D279" s="417"/>
      <c r="E279" s="448">
        <v>416.243</v>
      </c>
      <c r="F279" s="417"/>
      <c r="G279" s="448">
        <v>417</v>
      </c>
      <c r="H279" s="417"/>
      <c r="I279" s="448">
        <v>399</v>
      </c>
      <c r="J279" s="417"/>
      <c r="K279" s="448">
        <v>420</v>
      </c>
      <c r="L279" s="417"/>
      <c r="M279" s="448">
        <v>409</v>
      </c>
      <c r="N279" s="417"/>
      <c r="O279" s="448">
        <v>412</v>
      </c>
      <c r="P279" s="417"/>
      <c r="Q279" s="474">
        <v>400.406</v>
      </c>
      <c r="R279" s="417"/>
      <c r="S279" s="448">
        <v>232.123</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ht="12">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2:37" ht="12">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32:32" ht="12">
      <c r="AF283" s="478"/>
    </row>
    <row r="284" spans="2:32" ht="12">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ht="12">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409.457</v>
      </c>
      <c r="H287" s="422"/>
      <c r="I287" s="448">
        <v>373.694</v>
      </c>
      <c r="J287" s="422"/>
      <c r="K287" s="448">
        <v>381.617</v>
      </c>
      <c r="L287" s="422"/>
      <c r="M287" s="448">
        <v>381.822</v>
      </c>
      <c r="N287" s="422"/>
      <c r="O287" s="448">
        <v>391.436</v>
      </c>
      <c r="P287" s="422"/>
      <c r="Q287" s="474">
        <v>385.784</v>
      </c>
      <c r="R287" s="422"/>
      <c r="S287" s="448">
        <v>367.452</v>
      </c>
      <c r="T287" s="417"/>
      <c r="U287" s="448">
        <v>379.63</v>
      </c>
      <c r="V287" s="422"/>
      <c r="W287" s="448">
        <v>380.459</v>
      </c>
      <c r="X287" s="417" t="s">
        <v>353</v>
      </c>
      <c r="Y287" s="448">
        <v>382.979</v>
      </c>
      <c r="Z287" s="417"/>
      <c r="AA287" s="448">
        <v>241.496</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ht="12">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2:37" ht="12">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32:32" ht="12">
      <c r="AF291" s="478"/>
    </row>
    <row r="292" spans="1:32" ht="12">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ht="12">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384.878</v>
      </c>
      <c r="F295" s="526"/>
      <c r="G295" s="479">
        <v>381.905</v>
      </c>
      <c r="H295" s="526"/>
      <c r="I295" s="479">
        <v>397.152</v>
      </c>
      <c r="J295" s="526"/>
      <c r="K295" s="479">
        <v>387.131</v>
      </c>
      <c r="L295" s="526"/>
      <c r="M295" s="479">
        <v>392.124</v>
      </c>
      <c r="N295" s="526"/>
      <c r="O295" s="479">
        <v>364.623</v>
      </c>
      <c r="P295" s="526"/>
      <c r="Q295" s="479">
        <v>188.369</v>
      </c>
      <c r="R295" s="526"/>
      <c r="S295" s="479">
        <v>396</v>
      </c>
      <c r="T295" s="526"/>
      <c r="U295" s="479">
        <v>425</v>
      </c>
      <c r="V295" s="526"/>
      <c r="W295" s="479">
        <v>407</v>
      </c>
      <c r="X295" s="526"/>
      <c r="Y295" s="479">
        <v>433</v>
      </c>
      <c r="Z295" s="526"/>
      <c r="AA295" s="479">
        <v>489.23</v>
      </c>
      <c r="AB295" s="417"/>
      <c r="AC295" s="479">
        <v>419.403</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ht="12">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32:32" ht="12">
      <c r="AF298" s="478"/>
    </row>
    <row r="299" spans="32:32" ht="12">
      <c r="AF299" s="478"/>
    </row>
    <row r="300" spans="1:32" ht="12">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ht="12">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342.727</v>
      </c>
      <c r="F303" s="526"/>
      <c r="G303" s="448">
        <v>389.221</v>
      </c>
      <c r="H303" s="526"/>
      <c r="I303" s="448">
        <v>220.253</v>
      </c>
      <c r="J303" s="526"/>
      <c r="K303" s="448">
        <v>241.312</v>
      </c>
      <c r="L303" s="526"/>
      <c r="M303" s="448">
        <v>214.902</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ht="12">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32:32" ht="12">
      <c r="AF306" s="478"/>
    </row>
    <row r="307" spans="32:32" ht="12">
      <c r="AF307" s="478"/>
    </row>
    <row r="308" spans="1:37" ht="12">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ht="12">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32:32" ht="12">
      <c r="AF313" s="478"/>
    </row>
    <row r="314" spans="32:37" ht="12" thickBot="1">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priority="1798" dxfId="66" operator="equal">
      <formula>0</formula>
    </cfRule>
  </conditionalFormatting>
  <conditionalFormatting sqref="B50 D50 F50 H50 J50 L50 N50 P50 R50 T50 V50 X50 Z50 AB50">
    <cfRule type="cellIs" priority="1797" dxfId="66" operator="equal">
      <formula>0</formula>
    </cfRule>
  </conditionalFormatting>
  <conditionalFormatting sqref="B58 D58 F58 H58 J58 L58 N58 P58 R58 T58 V58 X58 Z58 AB58">
    <cfRule type="cellIs" priority="1796" dxfId="66" operator="equal">
      <formula>0</formula>
    </cfRule>
  </conditionalFormatting>
  <conditionalFormatting sqref="B66 D66 F66 H66 J66 L66 N66 P66 R66 T66 V66 X66 Z66 AB66">
    <cfRule type="cellIs" priority="1795" dxfId="66" operator="equal">
      <formula>0</formula>
    </cfRule>
  </conditionalFormatting>
  <conditionalFormatting sqref="B74 D74 F74 H74 J74 L74 N74 P74 R74 T74 V74 X74 Z74 AB74">
    <cfRule type="cellIs" priority="1794" dxfId="66" operator="equal">
      <formula>0</formula>
    </cfRule>
  </conditionalFormatting>
  <conditionalFormatting sqref="B82 D82 F82 H82 J82 L82 N82 P82 R82 T82 V82 X82 Z82 AB82">
    <cfRule type="cellIs" priority="1781" dxfId="66" operator="equal">
      <formula>0</formula>
    </cfRule>
  </conditionalFormatting>
  <conditionalFormatting sqref="B90 D90 F90 H90 J90 L90 N90 P90 R90 T90 V90 X90 Z90 AB90">
    <cfRule type="cellIs" priority="1780" dxfId="66" operator="equal">
      <formula>0</formula>
    </cfRule>
  </conditionalFormatting>
  <conditionalFormatting sqref="B98 D98 F98 H98 J98 L98 N98 P98 R98 T98 V98 X98 Z98 AB98">
    <cfRule type="cellIs" priority="1779" dxfId="66" operator="equal">
      <formula>0</formula>
    </cfRule>
  </conditionalFormatting>
  <conditionalFormatting sqref="B106 D106 F106 H106 J106 L106 N106 P106 R106 T106 V106 X106 Z106 AB106">
    <cfRule type="cellIs" priority="1778" dxfId="66" operator="equal">
      <formula>0</formula>
    </cfRule>
  </conditionalFormatting>
  <conditionalFormatting sqref="B114 D114 F114 H114 J114 L114 N114 P114 R114 T114 V114 X114 Z114 AB114">
    <cfRule type="cellIs" priority="1777" dxfId="66" operator="equal">
      <formula>0</formula>
    </cfRule>
  </conditionalFormatting>
  <conditionalFormatting sqref="B122 D122 F122 H122 J122 L122 N122 P122 R122 T122 V122 X122 Z122 AB122">
    <cfRule type="cellIs" priority="1734" dxfId="66" operator="equal">
      <formula>0</formula>
    </cfRule>
  </conditionalFormatting>
  <conditionalFormatting sqref="B138 D138 F138 H138 J138 L138 N138 P138 R138 T138 V138 X138 Z138 AB138">
    <cfRule type="cellIs" priority="1733" dxfId="66" operator="equal">
      <formula>0</formula>
    </cfRule>
  </conditionalFormatting>
  <conditionalFormatting sqref="B154 D154 F154 H154 J154 L154 N154 P154 R154 T154 V154 X154 Z154 AB154">
    <cfRule type="cellIs" priority="1732" dxfId="66" operator="equal">
      <formula>0</formula>
    </cfRule>
  </conditionalFormatting>
  <conditionalFormatting sqref="B162 D162 F162 H162 J162 L162 N162 P162 R162 T162 V162 X162 Z162 AB162">
    <cfRule type="cellIs" priority="1731" dxfId="66" operator="equal">
      <formula>0</formula>
    </cfRule>
  </conditionalFormatting>
  <conditionalFormatting sqref="B170">
    <cfRule type="cellIs" priority="231" dxfId="66" operator="equal">
      <formula>0</formula>
    </cfRule>
  </conditionalFormatting>
  <conditionalFormatting sqref="B178 D178 F178 H178 J178 L178 N178 P178 R178 T178 V178 X178 Z178 AB178">
    <cfRule type="cellIs" priority="1729" dxfId="66" operator="equal">
      <formula>0</formula>
    </cfRule>
  </conditionalFormatting>
  <conditionalFormatting sqref="B186 D186 F186 H186 J186 L186 N186 P186 R186 T186 V186 X186 Z186 AB186">
    <cfRule type="cellIs" priority="1668" dxfId="66" operator="equal">
      <formula>0</formula>
    </cfRule>
  </conditionalFormatting>
  <conditionalFormatting sqref="B194">
    <cfRule type="cellIs" priority="166" dxfId="66" operator="equal">
      <formula>0</formula>
    </cfRule>
  </conditionalFormatting>
  <conditionalFormatting sqref="B202 D202 F202 H202 J202 L202 N202 P202 R202 T202 V202 X202 Z202 AB202">
    <cfRule type="cellIs" priority="1666" dxfId="66" operator="equal">
      <formula>0</formula>
    </cfRule>
  </conditionalFormatting>
  <conditionalFormatting sqref="D26 F26 H26 J26 L26 N26 P26 R26 T26 V26 X26 Z26 AB26">
    <cfRule type="cellIs" priority="1799" dxfId="66" operator="equal">
      <formula>0</formula>
    </cfRule>
  </conditionalFormatting>
  <conditionalFormatting sqref="D170 F170 J170 L170 N170 P170 R170 T170 V170 X170 Z170 AB170">
    <cfRule type="cellIs" priority="1730" dxfId="66" operator="equal">
      <formula>0</formula>
    </cfRule>
  </conditionalFormatting>
  <conditionalFormatting sqref="D194 F194 H194 J194 L194 N194 P194 R194 T194 V194 X194 Z194 AB194">
    <cfRule type="cellIs" priority="1667" dxfId="66" operator="equal">
      <formula>0</formula>
    </cfRule>
  </conditionalFormatting>
  <conditionalFormatting sqref="H170">
    <cfRule type="cellIs" priority="230" dxfId="66" operator="equal">
      <formula>0</formula>
    </cfRule>
  </conditionalFormatting>
  <pageMargins left="0.7" right="0.7" top="0.75" bottom="0.75" header="0.3" footer="0.3"/>
  <pageSetup orientation="portrait" paperSize="9" scale="33" r:id="rId2"/>
  <rowBreaks count="3" manualBreakCount="3">
    <brk id="131" max="16383" man="1"/>
    <brk id="258" max="16383" man="1"/>
    <brk id="274" max="16383" man="1"/>
  </rowBreaks>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workbookViewId="0" topLeftCell="A19">
      <selection pane="topLeft" activeCell="I38" sqref="I38"/>
    </sheetView>
  </sheetViews>
  <sheetFormatPr defaultRowHeight="14.5"/>
  <cols>
    <col min="5" max="5" width="10.5714285714286" bestFit="1" customWidth="1"/>
  </cols>
  <sheetData>
    <row r="3" spans="2:7" ht="14.5">
      <c r="B3" s="402" t="s">
        <v>51</v>
      </c>
      <c r="C3" s="402" t="s">
        <v>1081</v>
      </c>
      <c r="D3" s="402" t="s">
        <v>1055</v>
      </c>
      <c r="E3" s="402" t="s">
        <v>1082</v>
      </c>
      <c r="F3" s="406" t="s">
        <v>1083</v>
      </c>
      <c r="G3" s="406" t="s">
        <v>1084</v>
      </c>
    </row>
    <row r="4" spans="2:7" ht="14.5">
      <c r="B4" s="318">
        <v>1</v>
      </c>
      <c r="C4" s="319" t="s">
        <v>188</v>
      </c>
      <c r="D4" s="319" t="s">
        <v>149</v>
      </c>
      <c r="E4" s="403" t="s">
        <v>173</v>
      </c>
      <c r="F4" s="310">
        <v>1.86</v>
      </c>
      <c r="G4" s="407">
        <v>12.47</v>
      </c>
    </row>
    <row r="5" spans="2:7" ht="14.5">
      <c r="B5" s="318">
        <f>B4+1</f>
        <v>2</v>
      </c>
      <c r="C5" s="319" t="s">
        <v>194</v>
      </c>
      <c r="D5" s="319" t="s">
        <v>146</v>
      </c>
      <c r="E5" s="403" t="s">
        <v>173</v>
      </c>
      <c r="F5" s="310">
        <v>1.57</v>
      </c>
      <c r="G5" s="310">
        <v>11.05</v>
      </c>
    </row>
    <row r="6" spans="2:7" ht="14.5">
      <c r="B6" s="318">
        <f t="shared" si="0" ref="B6:B41">B5+1</f>
        <v>3</v>
      </c>
      <c r="C6" s="319" t="s">
        <v>172</v>
      </c>
      <c r="D6" s="319" t="s">
        <v>146</v>
      </c>
      <c r="E6" s="403" t="s">
        <v>173</v>
      </c>
      <c r="F6" s="310">
        <v>1.57</v>
      </c>
      <c r="G6" s="310">
        <v>11.05</v>
      </c>
    </row>
    <row r="7" spans="2:7" ht="14.5">
      <c r="B7" s="318">
        <f t="shared" si="0"/>
        <v>4</v>
      </c>
      <c r="C7" s="313" t="s">
        <v>175</v>
      </c>
      <c r="D7" s="313" t="s">
        <v>146</v>
      </c>
      <c r="E7" s="404" t="s">
        <v>173</v>
      </c>
      <c r="F7" s="310">
        <v>1.57</v>
      </c>
      <c r="G7" s="310">
        <v>11.05</v>
      </c>
    </row>
    <row r="8" spans="2:7" ht="14.5">
      <c r="B8" s="318">
        <f t="shared" si="0"/>
        <v>5</v>
      </c>
      <c r="C8" s="313" t="s">
        <v>176</v>
      </c>
      <c r="D8" s="313" t="s">
        <v>146</v>
      </c>
      <c r="E8" s="404" t="s">
        <v>173</v>
      </c>
      <c r="F8" s="310">
        <v>1.57</v>
      </c>
      <c r="G8" s="310">
        <v>11.05</v>
      </c>
    </row>
    <row r="9" spans="2:7" ht="14.5">
      <c r="B9" s="318">
        <f t="shared" si="0"/>
        <v>6</v>
      </c>
      <c r="C9" s="313" t="s">
        <v>177</v>
      </c>
      <c r="D9" s="313" t="s">
        <v>149</v>
      </c>
      <c r="E9" s="404" t="s">
        <v>173</v>
      </c>
      <c r="F9" s="310">
        <v>1.86</v>
      </c>
      <c r="G9" s="407">
        <v>12.47</v>
      </c>
    </row>
    <row r="10" spans="2:7" ht="14.5">
      <c r="B10" s="318">
        <f t="shared" si="0"/>
        <v>7</v>
      </c>
      <c r="C10" s="313" t="s">
        <v>199</v>
      </c>
      <c r="D10" s="313" t="s">
        <v>146</v>
      </c>
      <c r="E10" s="404" t="s">
        <v>173</v>
      </c>
      <c r="F10" s="310">
        <v>1.57</v>
      </c>
      <c r="G10" s="310">
        <v>11.05</v>
      </c>
    </row>
    <row r="11" spans="2:7" ht="14.5">
      <c r="B11" s="318">
        <f t="shared" si="0"/>
        <v>8</v>
      </c>
      <c r="C11" s="313" t="s">
        <v>200</v>
      </c>
      <c r="D11" s="313" t="s">
        <v>146</v>
      </c>
      <c r="E11" s="404" t="s">
        <v>173</v>
      </c>
      <c r="F11" s="310">
        <v>1.57</v>
      </c>
      <c r="G11" s="310">
        <v>11.05</v>
      </c>
    </row>
    <row r="12" spans="2:7" ht="14.5">
      <c r="B12" s="318">
        <f t="shared" si="0"/>
        <v>9</v>
      </c>
      <c r="C12" s="313" t="s">
        <v>178</v>
      </c>
      <c r="D12" s="313" t="s">
        <v>146</v>
      </c>
      <c r="E12" s="404" t="s">
        <v>173</v>
      </c>
      <c r="F12" s="310">
        <v>1.57</v>
      </c>
      <c r="G12" s="310">
        <v>11.05</v>
      </c>
    </row>
    <row r="13" spans="2:7" ht="14.5">
      <c r="B13" s="318">
        <f t="shared" si="0"/>
        <v>10</v>
      </c>
      <c r="C13" s="313" t="s">
        <v>179</v>
      </c>
      <c r="D13" s="313" t="s">
        <v>149</v>
      </c>
      <c r="E13" s="404" t="s">
        <v>173</v>
      </c>
      <c r="F13" s="310">
        <v>1.86</v>
      </c>
      <c r="G13" s="407">
        <v>12.47</v>
      </c>
    </row>
    <row r="14" spans="2:7" ht="14.5">
      <c r="B14" s="318">
        <f t="shared" si="0"/>
        <v>11</v>
      </c>
      <c r="C14" s="313" t="s">
        <v>202</v>
      </c>
      <c r="D14" s="313" t="s">
        <v>146</v>
      </c>
      <c r="E14" s="404" t="s">
        <v>173</v>
      </c>
      <c r="F14" s="310">
        <v>1.57</v>
      </c>
      <c r="G14" s="310">
        <v>11.05</v>
      </c>
    </row>
    <row r="15" spans="2:7" ht="14.5">
      <c r="B15" s="318">
        <f t="shared" si="0"/>
        <v>12</v>
      </c>
      <c r="C15" s="313" t="s">
        <v>203</v>
      </c>
      <c r="D15" s="313" t="s">
        <v>149</v>
      </c>
      <c r="E15" s="404" t="s">
        <v>173</v>
      </c>
      <c r="F15" s="310">
        <v>1.86</v>
      </c>
      <c r="G15" s="407">
        <v>12.47</v>
      </c>
    </row>
    <row r="16" spans="2:7" ht="14.5">
      <c r="B16" s="318">
        <f t="shared" si="0"/>
        <v>13</v>
      </c>
      <c r="C16" s="313" t="s">
        <v>204</v>
      </c>
      <c r="D16" s="313" t="s">
        <v>205</v>
      </c>
      <c r="E16" s="404" t="s">
        <v>173</v>
      </c>
      <c r="F16" s="310">
        <v>1.86</v>
      </c>
      <c r="G16" s="407">
        <v>12.47</v>
      </c>
    </row>
    <row r="17" spans="2:7" ht="14.5">
      <c r="B17" s="318">
        <f t="shared" si="0"/>
        <v>14</v>
      </c>
      <c r="C17" s="319" t="s">
        <v>214</v>
      </c>
      <c r="D17" s="319" t="s">
        <v>211</v>
      </c>
      <c r="E17" s="403" t="s">
        <v>173</v>
      </c>
      <c r="F17" s="310">
        <v>1.86</v>
      </c>
      <c r="G17" s="407">
        <v>12.47</v>
      </c>
    </row>
    <row r="18" spans="2:7" ht="14.5">
      <c r="B18" s="318">
        <f t="shared" si="0"/>
        <v>15</v>
      </c>
      <c r="C18" s="313" t="s">
        <v>207</v>
      </c>
      <c r="D18" s="313" t="s">
        <v>146</v>
      </c>
      <c r="E18" s="404" t="s">
        <v>173</v>
      </c>
      <c r="F18" s="310">
        <v>1.57</v>
      </c>
      <c r="G18" s="310">
        <v>11.05</v>
      </c>
    </row>
    <row r="19" spans="2:7" ht="14.5">
      <c r="B19" s="318">
        <f t="shared" si="0"/>
        <v>16</v>
      </c>
      <c r="C19" s="321" t="s">
        <v>216</v>
      </c>
      <c r="D19" s="313" t="s">
        <v>211</v>
      </c>
      <c r="E19" s="404" t="s">
        <v>173</v>
      </c>
      <c r="F19" s="310">
        <v>1.86</v>
      </c>
      <c r="G19" s="407">
        <v>12.47</v>
      </c>
    </row>
    <row r="20" spans="2:7" ht="14.5">
      <c r="B20" s="318">
        <f t="shared" si="0"/>
        <v>17</v>
      </c>
      <c r="C20" s="323" t="s">
        <v>180</v>
      </c>
      <c r="D20" s="319" t="s">
        <v>146</v>
      </c>
      <c r="E20" s="403" t="s">
        <v>255</v>
      </c>
      <c r="F20" s="310">
        <v>1.08</v>
      </c>
      <c r="G20" s="310">
        <v>8.68</v>
      </c>
    </row>
    <row r="21" spans="2:7" ht="14.5">
      <c r="B21" s="318">
        <f t="shared" si="0"/>
        <v>18</v>
      </c>
      <c r="C21" s="323" t="s">
        <v>222</v>
      </c>
      <c r="D21" s="319" t="s">
        <v>211</v>
      </c>
      <c r="E21" s="403" t="s">
        <v>173</v>
      </c>
      <c r="F21" s="310">
        <v>1.86</v>
      </c>
      <c r="G21" s="407">
        <v>12.47</v>
      </c>
    </row>
    <row r="22" spans="2:7" ht="14.5">
      <c r="B22" s="318">
        <f t="shared" si="0"/>
        <v>19</v>
      </c>
      <c r="C22" s="324" t="s">
        <v>210</v>
      </c>
      <c r="D22" s="319" t="s">
        <v>211</v>
      </c>
      <c r="E22" s="403" t="s">
        <v>173</v>
      </c>
      <c r="F22" s="310">
        <v>1.86</v>
      </c>
      <c r="G22" s="407">
        <v>12.47</v>
      </c>
    </row>
    <row r="23" spans="2:7" ht="14.5">
      <c r="B23" s="318">
        <f t="shared" si="0"/>
        <v>20</v>
      </c>
      <c r="C23" s="325" t="s">
        <v>220</v>
      </c>
      <c r="D23" s="313" t="s">
        <v>211</v>
      </c>
      <c r="E23" s="404" t="s">
        <v>173</v>
      </c>
      <c r="F23" s="310">
        <v>1.86</v>
      </c>
      <c r="G23" s="407">
        <v>12.47</v>
      </c>
    </row>
    <row r="24" spans="2:7" ht="14.5">
      <c r="B24" s="318">
        <f t="shared" si="0"/>
        <v>21</v>
      </c>
      <c r="C24" s="326" t="s">
        <v>225</v>
      </c>
      <c r="D24" s="313" t="s">
        <v>205</v>
      </c>
      <c r="E24" s="404" t="s">
        <v>173</v>
      </c>
      <c r="F24" s="310">
        <v>1.86</v>
      </c>
      <c r="G24" s="407">
        <v>12.47</v>
      </c>
    </row>
    <row r="25" spans="2:7" ht="14.5">
      <c r="B25" s="318">
        <f t="shared" si="0"/>
        <v>22</v>
      </c>
      <c r="C25" s="327" t="s">
        <v>226</v>
      </c>
      <c r="D25" s="313" t="s">
        <v>205</v>
      </c>
      <c r="E25" s="404" t="s">
        <v>173</v>
      </c>
      <c r="F25" s="310">
        <v>1.86</v>
      </c>
      <c r="G25" s="407">
        <v>12.47</v>
      </c>
    </row>
    <row r="26" spans="2:7" ht="14.5">
      <c r="B26" s="318">
        <f t="shared" si="0"/>
        <v>23</v>
      </c>
      <c r="C26" s="324" t="s">
        <v>256</v>
      </c>
      <c r="D26" s="319" t="s">
        <v>146</v>
      </c>
      <c r="E26" s="403" t="s">
        <v>173</v>
      </c>
      <c r="F26" s="310">
        <v>1.57</v>
      </c>
      <c r="G26" s="310">
        <v>11.05</v>
      </c>
    </row>
    <row r="27" spans="2:7" ht="14.5">
      <c r="B27" s="318">
        <f t="shared" si="0"/>
        <v>24</v>
      </c>
      <c r="C27" s="315" t="s">
        <v>257</v>
      </c>
      <c r="D27" s="315" t="s">
        <v>146</v>
      </c>
      <c r="E27" s="404" t="s">
        <v>173</v>
      </c>
      <c r="F27" s="310">
        <v>1.57</v>
      </c>
      <c r="G27" s="310">
        <v>11.05</v>
      </c>
    </row>
    <row r="28" spans="2:7" ht="14.5">
      <c r="B28" s="318">
        <f t="shared" si="0"/>
        <v>25</v>
      </c>
      <c r="C28" s="315" t="s">
        <v>242</v>
      </c>
      <c r="D28" s="315" t="s">
        <v>205</v>
      </c>
      <c r="E28" s="404" t="s">
        <v>173</v>
      </c>
      <c r="F28" s="310">
        <v>1.86</v>
      </c>
      <c r="G28" s="407">
        <v>12.47</v>
      </c>
    </row>
    <row r="29" spans="2:7" ht="14.5">
      <c r="B29" s="318">
        <f t="shared" si="0"/>
        <v>26</v>
      </c>
      <c r="C29" s="315" t="s">
        <v>223</v>
      </c>
      <c r="D29" s="315" t="s">
        <v>146</v>
      </c>
      <c r="E29" s="404" t="s">
        <v>173</v>
      </c>
      <c r="F29" s="310">
        <v>1.57</v>
      </c>
      <c r="G29" s="310">
        <v>11.05</v>
      </c>
    </row>
    <row r="30" spans="2:7" ht="14.5">
      <c r="B30" s="318">
        <f t="shared" si="0"/>
        <v>27</v>
      </c>
      <c r="C30" s="315" t="s">
        <v>239</v>
      </c>
      <c r="D30" s="315" t="s">
        <v>146</v>
      </c>
      <c r="E30" s="404" t="s">
        <v>173</v>
      </c>
      <c r="F30" s="310">
        <v>1.57</v>
      </c>
      <c r="G30" s="310">
        <v>11.05</v>
      </c>
    </row>
    <row r="31" spans="2:7" ht="14.5">
      <c r="B31" s="318">
        <f t="shared" si="0"/>
        <v>28</v>
      </c>
      <c r="C31" s="315" t="s">
        <v>231</v>
      </c>
      <c r="D31" s="315" t="s">
        <v>149</v>
      </c>
      <c r="E31" s="404" t="s">
        <v>173</v>
      </c>
      <c r="F31" s="310">
        <v>1.86</v>
      </c>
      <c r="G31" s="407">
        <v>12.47</v>
      </c>
    </row>
    <row r="32" spans="2:7" ht="14.5">
      <c r="B32" s="318">
        <f t="shared" si="0"/>
        <v>29</v>
      </c>
      <c r="C32" s="315" t="s">
        <v>237</v>
      </c>
      <c r="D32" s="315" t="s">
        <v>211</v>
      </c>
      <c r="E32" s="404" t="s">
        <v>173</v>
      </c>
      <c r="F32" s="310">
        <v>1.86</v>
      </c>
      <c r="G32" s="407">
        <v>12.47</v>
      </c>
    </row>
    <row r="33" spans="2:7" ht="14.5">
      <c r="B33" s="318">
        <f t="shared" si="0"/>
        <v>30</v>
      </c>
      <c r="C33" s="315" t="s">
        <v>224</v>
      </c>
      <c r="D33" s="315" t="s">
        <v>211</v>
      </c>
      <c r="E33" s="404" t="s">
        <v>173</v>
      </c>
      <c r="F33" s="310">
        <v>1.86</v>
      </c>
      <c r="G33" s="407">
        <v>12.47</v>
      </c>
    </row>
    <row r="34" spans="2:7" ht="14.5">
      <c r="B34" s="318">
        <f t="shared" si="0"/>
        <v>31</v>
      </c>
      <c r="C34" s="315" t="s">
        <v>238</v>
      </c>
      <c r="D34" s="315" t="s">
        <v>211</v>
      </c>
      <c r="E34" s="404" t="s">
        <v>173</v>
      </c>
      <c r="F34" s="310">
        <v>1.86</v>
      </c>
      <c r="G34" s="407">
        <v>12.47</v>
      </c>
    </row>
    <row r="35" spans="2:7" ht="14.5">
      <c r="B35" s="318">
        <f t="shared" si="0"/>
        <v>32</v>
      </c>
      <c r="C35" s="315" t="s">
        <v>221</v>
      </c>
      <c r="D35" s="315" t="s">
        <v>146</v>
      </c>
      <c r="E35" s="404" t="s">
        <v>173</v>
      </c>
      <c r="F35" s="310">
        <v>1.57</v>
      </c>
      <c r="G35" s="310">
        <v>11.05</v>
      </c>
    </row>
    <row r="36" spans="2:7" ht="14.5">
      <c r="B36" s="318">
        <f t="shared" si="0"/>
        <v>33</v>
      </c>
      <c r="C36" s="315" t="s">
        <v>240</v>
      </c>
      <c r="D36" s="315" t="s">
        <v>149</v>
      </c>
      <c r="E36" s="405" t="s">
        <v>173</v>
      </c>
      <c r="F36" s="310">
        <v>1.86</v>
      </c>
      <c r="G36" s="407">
        <v>12.47</v>
      </c>
    </row>
    <row r="37" spans="2:7" ht="14.5">
      <c r="B37" s="318">
        <f t="shared" si="0"/>
        <v>34</v>
      </c>
      <c r="C37" s="315" t="s">
        <v>248</v>
      </c>
      <c r="D37" s="315" t="s">
        <v>149</v>
      </c>
      <c r="E37" s="405" t="s">
        <v>173</v>
      </c>
      <c r="F37" s="310">
        <v>1.86</v>
      </c>
      <c r="G37" s="407">
        <v>12.47</v>
      </c>
    </row>
    <row r="38" spans="2:9" ht="14.5">
      <c r="B38" s="318">
        <f t="shared" si="0"/>
        <v>35</v>
      </c>
      <c r="C38" s="315" t="s">
        <v>252</v>
      </c>
      <c r="D38" s="315" t="s">
        <v>146</v>
      </c>
      <c r="E38" s="404" t="s">
        <v>255</v>
      </c>
      <c r="F38" s="310">
        <v>1.08</v>
      </c>
      <c r="G38" s="310">
        <v>8.68</v>
      </c>
      <c r="I38" s="402" t="s">
        <v>1085</v>
      </c>
    </row>
    <row r="39" spans="2:7" ht="14.5">
      <c r="B39" s="318">
        <f t="shared" si="0"/>
        <v>36</v>
      </c>
      <c r="C39" s="315" t="s">
        <v>243</v>
      </c>
      <c r="D39" s="315" t="s">
        <v>211</v>
      </c>
      <c r="E39" s="405" t="s">
        <v>173</v>
      </c>
      <c r="F39" s="310">
        <v>1.86</v>
      </c>
      <c r="G39" s="407">
        <v>12.47</v>
      </c>
    </row>
    <row r="40" spans="2:7" ht="14.5">
      <c r="B40" s="318">
        <f t="shared" si="0"/>
        <v>37</v>
      </c>
      <c r="C40" s="315" t="s">
        <v>247</v>
      </c>
      <c r="D40" s="315" t="s">
        <v>149</v>
      </c>
      <c r="E40" s="405" t="s">
        <v>173</v>
      </c>
      <c r="F40" s="310">
        <v>1.86</v>
      </c>
      <c r="G40" s="407">
        <v>12.47</v>
      </c>
    </row>
    <row r="41" spans="2:7" ht="14.5">
      <c r="B41" s="318">
        <f t="shared" si="0"/>
        <v>38</v>
      </c>
      <c r="C41" s="315" t="s">
        <v>318</v>
      </c>
      <c r="D41" s="315" t="s">
        <v>211</v>
      </c>
      <c r="E41" s="405" t="s">
        <v>173</v>
      </c>
      <c r="F41" s="310">
        <v>1.86</v>
      </c>
      <c r="G41" s="407">
        <v>12.47</v>
      </c>
    </row>
    <row r="42" spans="6:8" ht="14.5" thickBot="1">
      <c r="F42">
        <f>SUM(F4:F41)</f>
        <v>65.05999999999999</v>
      </c>
      <c r="G42">
        <f>SUM(G4:G41)</f>
        <v>446.4000000000004</v>
      </c>
      <c r="H42">
        <f>SUM(F42:G42)</f>
        <v>511.4600000000004</v>
      </c>
    </row>
  </sheetData>
  <conditionalFormatting sqref="C4:C41">
    <cfRule type="duplicateValues" priority="266" dxfId="299"/>
  </conditionalFormatting>
  <conditionalFormatting sqref="C6:C26">
    <cfRule type="duplicateValues" priority="21" dxfId="299"/>
  </conditionalFormatting>
  <conditionalFormatting sqref="C6:C41">
    <cfRule type="duplicateValues" priority="17" dxfId="299"/>
    <cfRule type="duplicateValues" priority="22" dxfId="299" stopIfTrue="1"/>
  </conditionalFormatting>
  <conditionalFormatting sqref="D10">
    <cfRule type="duplicateValues" priority="8" dxfId="299"/>
    <cfRule type="duplicateValues" priority="9" dxfId="299"/>
    <cfRule type="duplicateValues" priority="10" dxfId="299" stopIfTrue="1"/>
  </conditionalFormatting>
  <conditionalFormatting sqref="D11">
    <cfRule type="duplicateValues" priority="5" dxfId="299"/>
    <cfRule type="duplicateValues" priority="6" dxfId="299"/>
    <cfRule type="duplicateValues" priority="7" dxfId="299" stopIfTrue="1"/>
  </conditionalFormatting>
  <conditionalFormatting sqref="D16">
    <cfRule type="duplicateValues" priority="18" dxfId="299"/>
    <cfRule type="duplicateValues" priority="19" dxfId="299"/>
    <cfRule type="duplicateValues" priority="20" dxfId="299" stopIfTrue="1"/>
  </conditionalFormatting>
  <conditionalFormatting sqref="D5:E5">
    <cfRule type="duplicateValues" priority="260" dxfId="299"/>
    <cfRule type="duplicateValues" priority="261" dxfId="299"/>
    <cfRule type="duplicateValues" priority="262" dxfId="299"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zoomScale="90" zoomScaleNormal="90" workbookViewId="0" topLeftCell="A148">
      <selection pane="topLeft" activeCell="B171" sqref="B171"/>
    </sheetView>
  </sheetViews>
  <sheetFormatPr defaultColWidth="9.00428571428571" defaultRowHeight="14.5"/>
  <cols>
    <col min="4" max="4" width="12" customWidth="1"/>
    <col min="24" max="43" width="9" hidden="1" customWidth="1"/>
  </cols>
  <sheetData>
    <row r="1" spans="1:22" ht="14.5">
      <c r="A1" s="1570" t="s">
        <v>261</v>
      </c>
      <c r="B1" s="1570"/>
      <c r="C1" s="1570"/>
      <c r="D1" s="1570"/>
      <c r="E1" s="1570"/>
      <c r="F1" s="1570"/>
      <c r="G1" s="1570"/>
      <c r="H1" s="1570"/>
      <c r="I1" s="1570"/>
      <c r="J1" s="1570"/>
      <c r="K1" s="1570"/>
      <c r="L1" s="1570"/>
      <c r="M1" s="1570"/>
      <c r="N1" s="1570"/>
      <c r="O1" s="1570"/>
      <c r="P1" s="1570"/>
      <c r="Q1" s="1570"/>
      <c r="R1" s="1570"/>
      <c r="S1" s="1570"/>
      <c r="T1" s="1570"/>
      <c r="U1" s="1570"/>
      <c r="V1" s="1571"/>
    </row>
    <row r="2" spans="1:22" ht="15" thickBot="1">
      <c r="A2" s="1572" t="s">
        <v>262</v>
      </c>
      <c r="B2" s="1310"/>
      <c r="C2" s="1310"/>
      <c r="D2" s="1310"/>
      <c r="E2" s="1310"/>
      <c r="F2" s="1310"/>
      <c r="G2" s="1310"/>
      <c r="H2" s="1310"/>
      <c r="I2" s="1310"/>
      <c r="J2" s="1310"/>
      <c r="K2" s="1310"/>
      <c r="L2" s="1310"/>
      <c r="M2" s="1310"/>
      <c r="N2" s="1310"/>
      <c r="O2" s="1310"/>
      <c r="P2" s="1310"/>
      <c r="Q2" s="1310"/>
      <c r="R2" s="1310"/>
      <c r="S2" s="1310"/>
      <c r="T2" s="1310"/>
      <c r="U2" s="1310"/>
      <c r="V2" s="1573"/>
    </row>
    <row r="3" spans="1:22" ht="14.5">
      <c r="A3" s="125"/>
      <c r="B3" s="126"/>
      <c r="C3" s="126"/>
      <c r="D3" s="126"/>
      <c r="E3" s="126"/>
      <c r="F3" s="126"/>
      <c r="G3" s="126"/>
      <c r="H3" s="126"/>
      <c r="I3" s="126"/>
      <c r="J3" s="126"/>
      <c r="K3" s="126"/>
      <c r="L3" s="126"/>
      <c r="M3" s="126"/>
      <c r="N3" s="126"/>
      <c r="O3" s="126"/>
      <c r="P3" s="126"/>
      <c r="Q3" s="126"/>
      <c r="R3" s="126"/>
      <c r="S3" s="126"/>
      <c r="T3" s="126"/>
      <c r="U3" s="163"/>
      <c r="V3" s="164"/>
    </row>
    <row r="4" spans="1:22" ht="14.5" customHeight="1">
      <c r="A4" s="1579" t="s">
        <v>263</v>
      </c>
      <c r="B4" s="1324"/>
      <c r="C4" s="127"/>
      <c r="D4" s="1580" t="s">
        <v>1049</v>
      </c>
      <c r="E4" s="1581"/>
      <c r="F4" s="1575" t="s">
        <v>265</v>
      </c>
      <c r="G4" s="1577" t="s">
        <v>266</v>
      </c>
      <c r="H4" s="1313" t="s">
        <v>267</v>
      </c>
      <c r="I4" s="1314"/>
      <c r="J4" s="1315"/>
      <c r="K4" s="128" t="s">
        <v>268</v>
      </c>
      <c r="L4" s="1313" t="s">
        <v>269</v>
      </c>
      <c r="M4" s="1314"/>
      <c r="N4" s="1315"/>
      <c r="O4" s="1313" t="s">
        <v>270</v>
      </c>
      <c r="P4" s="1314"/>
      <c r="Q4" s="1315"/>
      <c r="R4" s="1574"/>
      <c r="S4" s="1316"/>
      <c r="T4" s="1316"/>
      <c r="U4" s="166"/>
      <c r="V4" s="167"/>
    </row>
    <row r="5" spans="1:22" ht="14.5" customHeight="1">
      <c r="A5" s="1579"/>
      <c r="B5" s="1324"/>
      <c r="C5" s="127"/>
      <c r="D5" s="1582"/>
      <c r="E5" s="1583"/>
      <c r="F5" s="1576"/>
      <c r="G5" s="1578"/>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ht="14.5" customHeight="1">
      <c r="A6" s="129"/>
      <c r="B6" s="127"/>
      <c r="C6" s="127"/>
      <c r="D6" s="1317" t="s">
        <v>1048</v>
      </c>
      <c r="E6" s="1318"/>
      <c r="F6" s="130">
        <v>196</v>
      </c>
      <c r="G6" s="131">
        <v>74.398</v>
      </c>
      <c r="H6" s="130">
        <v>39</v>
      </c>
      <c r="I6" s="130">
        <v>4</v>
      </c>
      <c r="J6" s="130">
        <f>F6-H6-I6</f>
        <v>153</v>
      </c>
      <c r="K6" s="130">
        <v>25</v>
      </c>
      <c r="L6" s="130"/>
      <c r="M6" s="130"/>
      <c r="N6" s="130">
        <f>F6-L6</f>
        <v>196</v>
      </c>
      <c r="O6" s="130"/>
      <c r="P6" s="130"/>
      <c r="Q6" s="168">
        <f>G6-O6</f>
        <v>74.398</v>
      </c>
      <c r="R6" s="165"/>
      <c r="S6" s="165"/>
      <c r="T6" s="169"/>
      <c r="U6" s="166"/>
      <c r="V6" s="167"/>
    </row>
    <row r="7" spans="1:22"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22" ht="14.5">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1" ht="14.5">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351.40</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COUNTIF($C$14:$V$14,"DA+0")</f>
        <v>1</v>
      </c>
      <c r="Y12" s="310">
        <f>COUNTIF($C$14:$V$14,"DA+3")</f>
        <v>3</v>
      </c>
      <c r="Z12" s="310">
        <f>COUNTIF($C$14:$V$14,"DA+6")</f>
        <v>1</v>
      </c>
      <c r="AA12" s="310">
        <f>COUNTIF($C$14:$V$14,"DA+9")</f>
        <v>0</v>
      </c>
      <c r="AD12" s="310">
        <f>COUNTIF($C$14:$V$14,"DB+0")</f>
        <v>1</v>
      </c>
      <c r="AE12" s="310">
        <f>COUNTIF($C$14:$V$14,"DB+3")</f>
        <v>0</v>
      </c>
      <c r="AF12" s="310">
        <f>COUNTIF($C$14:$V$14,"DB+6")</f>
        <v>0</v>
      </c>
      <c r="AG12" s="310">
        <f>COUNTIF($C$14:$V$14,"DB+9")</f>
        <v>0</v>
      </c>
      <c r="AI12" s="310">
        <f>COUNTIF($C$14:$V$14,"DC+0")</f>
        <v>0</v>
      </c>
      <c r="AJ12" s="310">
        <f>COUNTIF($C$14:$V$14,"DC+3")</f>
        <v>0</v>
      </c>
      <c r="AK12" s="310">
        <f>COUNTIF($C$14:$V$14,"DC+6")</f>
        <v>0</v>
      </c>
      <c r="AL12" s="310">
        <f>COUNTIF($C$14:$V$14,"DC+9")</f>
        <v>0</v>
      </c>
      <c r="AN12" s="310">
        <f>COUNTIF($C$14:$V$14,"DD+0")</f>
        <v>1</v>
      </c>
      <c r="AO12" s="310">
        <f>COUNTIF($C$14:$V$14,"DD+3")</f>
        <v>0</v>
      </c>
      <c r="AP12" s="310">
        <f>COUNTIF($C$14:$V$14,"DD+6")</f>
        <v>0</v>
      </c>
      <c r="AQ12" s="310">
        <f>COUNTIF($C$14:$V$14,"DD+9")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ht="14.5">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ht="14.5">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ht="14.5">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ht="14.5">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ht="14.5">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v>
      </c>
      <c r="N19" s="133"/>
      <c r="O19" s="135">
        <v>448.76</v>
      </c>
      <c r="P19" s="135"/>
      <c r="Q19" s="135">
        <v>393.09</v>
      </c>
      <c r="R19" s="135"/>
      <c r="S19" s="135">
        <v>407.80</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COUNTIF($B$23:$V$23,"DA+0")</f>
        <v>1</v>
      </c>
      <c r="Y22" s="310">
        <f>COUNTIF($B$23:$V$23,"DA+3")</f>
        <v>1</v>
      </c>
      <c r="Z22" s="310">
        <f>COUNTIF($B$23:$V$23,"DA+6")</f>
        <v>3</v>
      </c>
      <c r="AA22" s="310">
        <f>COUNTIF($B$23:$V$23,"DA+9")</f>
        <v>0</v>
      </c>
      <c r="AD22" s="310">
        <f>COUNTIF($B$23:$V$23,"DB+0")</f>
        <v>0</v>
      </c>
      <c r="AE22" s="310">
        <f>COUNTIF($B$23:$V$23,"DB+3")</f>
        <v>0</v>
      </c>
      <c r="AF22" s="310">
        <f>COUNTIF($B$23:$V$23,"DB+6")</f>
        <v>0</v>
      </c>
      <c r="AG22" s="310">
        <f>COUNTIF($B$23:$V$23,"DB+9")</f>
        <v>2</v>
      </c>
      <c r="AI22" s="310">
        <f>COUNTIF($B$23:$V$23,"DC+0")</f>
        <v>0</v>
      </c>
      <c r="AJ22" s="310">
        <f>COUNTIF($B$23:$V$23,"DC+3")</f>
        <v>0</v>
      </c>
      <c r="AK22" s="310">
        <f>COUNTIF($B$23:$V$23,"DC+6")</f>
        <v>0</v>
      </c>
      <c r="AL22" s="310">
        <f>COUNTIF($B$23:$V$23,"DC+9")</f>
        <v>0</v>
      </c>
      <c r="AN22" s="310">
        <f>COUNTIF($B$23:$V$23,"DD+0")</f>
        <v>0</v>
      </c>
      <c r="AO22" s="310">
        <f>COUNTIF($B$23:$V$23,"DD+3")</f>
        <v>0</v>
      </c>
      <c r="AP22" s="310">
        <f>COUNTIF($B$23:$V$23,"DD+6")</f>
        <v>0</v>
      </c>
      <c r="AQ22" s="310">
        <f>COUNTIF($B$23:$V$23,"DD+9")</f>
        <v>0</v>
      </c>
    </row>
    <row r="23" spans="1:43" ht="14.5">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ht="14.5">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ht="14.5">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ht="14.5">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ht="14.5">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ht="14.5">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COUNTIF($B$32:$V$32,"DA+0")</f>
        <v>2</v>
      </c>
      <c r="Y32" s="310">
        <f>COUNTIF($B$32:$V$32,"DA+3")</f>
        <v>0</v>
      </c>
      <c r="Z32" s="310">
        <f>COUNTIF($B$32:$V$32,"DA+6")</f>
        <v>0</v>
      </c>
      <c r="AA32" s="310">
        <f>COUNTIF($B$32:$V$32,"DA+9")</f>
        <v>3</v>
      </c>
      <c r="AD32" s="310">
        <f>COUNTIF($B$32:$V$32,"DB+0")</f>
        <v>0</v>
      </c>
      <c r="AE32" s="310">
        <f>COUNTIF($B$32:$V$32,"DB+3")</f>
        <v>0</v>
      </c>
      <c r="AF32" s="310">
        <f>COUNTIF($B$32:$V$32,"DB+6")</f>
        <v>0</v>
      </c>
      <c r="AG32" s="310">
        <f>COUNTIF($B$32:$V$32,"DB+9")</f>
        <v>0</v>
      </c>
      <c r="AI32" s="310">
        <f>COUNTIF($B$32:$V$32,"DC+0")</f>
        <v>0</v>
      </c>
      <c r="AJ32" s="310">
        <f>COUNTIF($B$32:$V$32,"DC+3")</f>
        <v>0</v>
      </c>
      <c r="AK32" s="310">
        <f>COUNTIF($B$32:$V$32,"DC+6")</f>
        <v>0</v>
      </c>
      <c r="AL32" s="310">
        <f>COUNTIF($B$32:$V$32,"DC+9")</f>
        <v>0</v>
      </c>
      <c r="AN32" s="310">
        <f>COUNTIF($B$32:$V$32,"DD+0")</f>
        <v>0</v>
      </c>
      <c r="AO32" s="310">
        <f>COUNTIF($B$32:$V$32,"DD+3")</f>
        <v>0</v>
      </c>
      <c r="AP32" s="310">
        <f>COUNTIF($B$32:$V$32,"DD+6")</f>
        <v>0</v>
      </c>
      <c r="AQ32" s="310">
        <f>COUNTIF($B$32:$V$32,"DD+9")</f>
        <v>0</v>
      </c>
    </row>
    <row r="33" spans="1:43" ht="14.5">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ht="14.5">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ht="14.5">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ht="14.5">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398.70</v>
      </c>
      <c r="H37" s="133"/>
      <c r="I37" s="135">
        <v>439.06</v>
      </c>
      <c r="J37" s="133"/>
      <c r="K37" s="135">
        <v>381.53</v>
      </c>
      <c r="L37" s="135"/>
      <c r="M37" s="135">
        <v>379.71</v>
      </c>
      <c r="N37" s="133"/>
      <c r="O37" s="135">
        <v>426.30</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ht="14.5">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COUNTIF($B$41:$V$41,"DA+0")</f>
        <v>3</v>
      </c>
      <c r="Y41" s="310">
        <f>COUNTIF($B$41:$V$41,"DA+3")</f>
        <v>0</v>
      </c>
      <c r="Z41" s="310">
        <f>COUNTIF($B$41:$V$41,"DA+6")</f>
        <v>2</v>
      </c>
      <c r="AA41" s="310">
        <f>COUNTIF($B$41:$V$41,"DA+9")</f>
        <v>3</v>
      </c>
      <c r="AD41" s="310">
        <f>COUNTIF($B$41:$V$41,"DB+0")</f>
        <v>0</v>
      </c>
      <c r="AE41" s="310">
        <f>COUNTIF($B$41:$V$41,"DB+3")</f>
        <v>0</v>
      </c>
      <c r="AF41" s="310">
        <f>COUNTIF($B$41:$V$41,"DB+6")</f>
        <v>0</v>
      </c>
      <c r="AG41" s="310">
        <f>COUNTIF($B$41:$V$41,"DB+9")</f>
        <v>0</v>
      </c>
      <c r="AI41" s="310">
        <f>COUNTIF($B$41:$V$41,"DC+0")</f>
        <v>0</v>
      </c>
      <c r="AJ41" s="310">
        <f>COUNTIF($B$41:$V$41,"DC+3")</f>
        <v>0</v>
      </c>
      <c r="AK41" s="310">
        <f>COUNTIF($B$41:$V$41,"DC+6")</f>
        <v>0</v>
      </c>
      <c r="AL41" s="310">
        <f>COUNTIF($B$41:$V$41,"DC+9")</f>
        <v>0</v>
      </c>
      <c r="AN41" s="310">
        <f>COUNTIF($B$41:$V$41,"DD+0")</f>
        <v>0</v>
      </c>
      <c r="AO41" s="310">
        <f>COUNTIF($B$41:$V$41,"DD+3")</f>
        <v>0</v>
      </c>
      <c r="AP41" s="310">
        <f>COUNTIF($B$41:$V$41,"DD+6")</f>
        <v>0</v>
      </c>
      <c r="AQ41" s="310">
        <f>COUNTIF($B$41:$V$41,"DD+9")</f>
        <v>0</v>
      </c>
    </row>
    <row r="42" spans="1:43" ht="14.5">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ht="14.5">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ht="14.5">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407.90</v>
      </c>
      <c r="D45" s="149"/>
      <c r="E45" s="156">
        <v>426.63</v>
      </c>
      <c r="F45" s="149"/>
      <c r="G45" s="156">
        <v>392.27</v>
      </c>
      <c r="H45" s="149"/>
      <c r="I45" s="156">
        <v>431.96</v>
      </c>
      <c r="J45" s="156"/>
      <c r="K45" s="156">
        <v>426.02</v>
      </c>
      <c r="L45" s="149"/>
      <c r="M45" s="156">
        <v>405.36</v>
      </c>
      <c r="N45" s="156"/>
      <c r="O45" s="156">
        <v>411.93</v>
      </c>
      <c r="P45" s="156"/>
      <c r="Q45" s="156">
        <v>423.77</v>
      </c>
      <c r="R45" s="156"/>
      <c r="S45" s="156">
        <v>407.90</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ht="14.5">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COUNTIF($B$49:$V$49,"DA+0")</f>
        <v>1</v>
      </c>
      <c r="Y49" s="310">
        <f>COUNTIF($C$14:$V$14,"DA+3")</f>
        <v>3</v>
      </c>
      <c r="Z49" s="310">
        <f>COUNTIF($C$14:$V$14,"DA+6")</f>
        <v>1</v>
      </c>
      <c r="AA49" s="310">
        <f>COUNTIF($C$14:$V$14,"DA+9")</f>
        <v>0</v>
      </c>
      <c r="AD49" s="310">
        <f>COUNTIF($B$49:$V$49,"DB+0")</f>
        <v>0</v>
      </c>
      <c r="AE49" s="310">
        <f>COUNTIF($C$14:$V$14,"DB+3")</f>
        <v>0</v>
      </c>
      <c r="AF49" s="310">
        <f>COUNTIF($C$14:$V$14,"DB+6")</f>
        <v>0</v>
      </c>
      <c r="AG49" s="310">
        <f>COUNTIF($C$14:$V$14,"DB+9")</f>
        <v>0</v>
      </c>
      <c r="AI49" s="310">
        <f>COUNTIF($B$49:$V$49,"DC+0")</f>
        <v>0</v>
      </c>
      <c r="AJ49" s="310">
        <f>COUNTIF($C$14:$V$14,"DC+3")</f>
        <v>0</v>
      </c>
      <c r="AK49" s="310">
        <f>COUNTIF($C$14:$V$14,"DC+6")</f>
        <v>0</v>
      </c>
      <c r="AL49" s="310">
        <f>COUNTIF($C$14:$V$14,"DC+9")</f>
        <v>0</v>
      </c>
      <c r="AN49" s="310">
        <f>COUNTIF($B$49:$V$49,"DD+0")</f>
        <v>2</v>
      </c>
      <c r="AO49" s="310">
        <f>COUNTIF($C$14:$V$14,"DD+3")</f>
        <v>0</v>
      </c>
      <c r="AP49" s="310">
        <f>COUNTIF($C$14:$V$14,"DD+6")</f>
        <v>0</v>
      </c>
      <c r="AQ49" s="310">
        <f>COUNTIF($C$14:$V$14,"DD+9")</f>
        <v>0</v>
      </c>
    </row>
    <row r="50" spans="1:43" ht="14.5">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ht="14.5">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ht="14.5">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378.30</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ht="14.5">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COUNTIF($B$57:$V$57,"DA+0")</f>
        <v>2</v>
      </c>
      <c r="Y57" s="310">
        <f>COUNTIF($B$57:$V$57,"DA+3")</f>
        <v>1</v>
      </c>
      <c r="Z57" s="310">
        <f>COUNTIF($B$57:$V$57,"DA+6")</f>
        <v>2</v>
      </c>
      <c r="AA57" s="310">
        <f>COUNTIF($B$57:$V$57,"DA+9")</f>
        <v>1</v>
      </c>
      <c r="AD57" s="310">
        <f>COUNTIF($B$57:$V$57,"DB+0")</f>
        <v>1</v>
      </c>
      <c r="AE57" s="310">
        <f>COUNTIF($B$57:$V$57,"DB+3")</f>
        <v>0</v>
      </c>
      <c r="AF57" s="310">
        <f>COUNTIF($B$57:$V$57,"DB+6")</f>
        <v>0</v>
      </c>
      <c r="AG57" s="310">
        <f>COUNTIF($B$57:$V$57,"DB+9")</f>
        <v>0</v>
      </c>
      <c r="AI57" s="310">
        <f>COUNTIF($B$57:$V$57,"DC+0")</f>
        <v>0</v>
      </c>
      <c r="AJ57" s="310">
        <f>COUNTIF($B$57:$V$57,"DC+3")</f>
        <v>0</v>
      </c>
      <c r="AK57" s="310">
        <f>COUNTIF($B$57:$V$57,"DC+6")</f>
        <v>1</v>
      </c>
      <c r="AL57" s="310">
        <f>COUNTIF($B$57:$V$57,"DC+9")</f>
        <v>0</v>
      </c>
      <c r="AN57" s="310">
        <f>COUNTIF($B$57:$V$57,"DD+0")</f>
        <v>0</v>
      </c>
      <c r="AO57" s="310">
        <f>COUNTIF($B$57:$V$57,"DD+3")</f>
        <v>1</v>
      </c>
      <c r="AP57" s="310">
        <f>COUNTIF($B$57:$V$57,"DD+6")</f>
        <v>0</v>
      </c>
      <c r="AQ57" s="310">
        <f>COUNTIF($B$57:$V$57,"DD+9")</f>
        <v>0</v>
      </c>
    </row>
    <row r="58" spans="1:43" ht="14.5">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ht="14.5">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ht="14.5">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378.30</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ht="14.5">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COUNTIF($B$65:$V$65,"DA+0")</f>
        <v>3</v>
      </c>
      <c r="Y65" s="310">
        <f>COUNTIF($B$65:$V$65,"DA+3")</f>
        <v>2</v>
      </c>
      <c r="Z65" s="310">
        <f>COUNTIF($B$65:$V$65,"DA+6")</f>
        <v>0</v>
      </c>
      <c r="AA65" s="310">
        <f>COUNTIF($B$65:$V$65,"DA+9")</f>
        <v>2</v>
      </c>
      <c r="AD65" s="310">
        <f>COUNTIF($B$65:$V$65,"DB+0")</f>
        <v>0</v>
      </c>
      <c r="AE65" s="310">
        <f>COUNTIF($B$65:$V$65,"DA+3")</f>
        <v>2</v>
      </c>
      <c r="AF65" s="310">
        <f>COUNTIF($B$65:$V$65,"DB+6")</f>
        <v>0</v>
      </c>
      <c r="AG65" s="310">
        <f>COUNTIF($B$65:$V$65,"DB+9")</f>
        <v>0</v>
      </c>
      <c r="AI65" s="310">
        <f>COUNTIF($B$65:$V$65,"DC+0")</f>
        <v>0</v>
      </c>
      <c r="AJ65" s="310">
        <f>COUNTIF($B$65:$V$65,"DC+3")</f>
        <v>0</v>
      </c>
      <c r="AK65" s="310">
        <f>COUNTIF($B$65:$V$65,"DC+6")</f>
        <v>0</v>
      </c>
      <c r="AL65" s="310">
        <f>COUNTIF($B$65:$V$65,"DC+9")</f>
        <v>0</v>
      </c>
      <c r="AN65" s="310">
        <f>COUNTIF($B$65:$V$65,"DD+0")</f>
        <v>0</v>
      </c>
      <c r="AO65" s="310">
        <f>COUNTIF($B$65:$V$65,"DD+3")</f>
        <v>0</v>
      </c>
      <c r="AP65" s="310">
        <f>COUNTIF($B$65:$V$65,"DD+6")</f>
        <v>0</v>
      </c>
      <c r="AQ65" s="310">
        <f>COUNTIF($B$65:$V$65,"DD+9")</f>
        <v>0</v>
      </c>
    </row>
    <row r="66" spans="1:43" ht="14.5">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ht="14.5">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ht="14.5">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ht="14.5">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COUNTIF($B$73:$V$73,"DA+0")</f>
        <v>6</v>
      </c>
      <c r="Y73" s="310">
        <f>COUNTIF($B$73:$V$73,"DA+3")</f>
        <v>1</v>
      </c>
      <c r="Z73" s="310">
        <f>COUNTIF($B$73:$V$73,"DA+6")</f>
        <v>0</v>
      </c>
      <c r="AA73" s="310">
        <f>COUNTIF($B$73:$V$73,"DA+9")</f>
        <v>1</v>
      </c>
      <c r="AD73" s="310">
        <f>COUNTIF($B$73:$V$73,"DB+0")</f>
        <v>0</v>
      </c>
      <c r="AE73" s="310">
        <f>COUNTIF($B$73:$V$73,"DB+3")</f>
        <v>0</v>
      </c>
      <c r="AF73" s="310">
        <f>COUNTIF($B$73:$V$73,"DB+6")</f>
        <v>0</v>
      </c>
      <c r="AG73" s="310">
        <f>COUNTIF($B$73:$V$73,"DB+9")</f>
        <v>0</v>
      </c>
      <c r="AI73" s="310">
        <f>COUNTIF($B$73:$V$73,"DC+0")</f>
        <v>1</v>
      </c>
      <c r="AJ73" s="310">
        <f>COUNTIF($B$73:$V$73,"DC+3")</f>
        <v>0</v>
      </c>
      <c r="AK73" s="310">
        <f>COUNTIF($B$73:$V$73,"DC+6")</f>
        <v>0</v>
      </c>
      <c r="AL73" s="310">
        <f>COUNTIF($B$73:$V$73,"DC+9")</f>
        <v>0</v>
      </c>
      <c r="AN73" s="310">
        <f>COUNTIF($B$73:$V$73,"DD+0")</f>
        <v>0</v>
      </c>
      <c r="AO73" s="310">
        <f>COUNTIF($B$73:$V$73,"DD+3")</f>
        <v>0</v>
      </c>
      <c r="AP73" s="310">
        <f>COUNTIF($B$73:$V$73,"DD+6")</f>
        <v>0</v>
      </c>
      <c r="AQ73" s="310">
        <f>COUNTIF($B$73:$V$73,"DD+9")</f>
        <v>0</v>
      </c>
    </row>
    <row r="74" spans="1:43" ht="14.5">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ht="14.5">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ht="14.5">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ht="14.5">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COUNTIF($C$81:$V$81,"DA+0")</f>
        <v>2</v>
      </c>
      <c r="Y81" s="310">
        <f>COUNTIF($C$81:$V$81,"DA+3")</f>
        <v>2</v>
      </c>
      <c r="Z81" s="310">
        <f>COUNTIF($C$81:$V$81,"DA+6")</f>
        <v>2</v>
      </c>
      <c r="AA81" s="310">
        <f>COUNTIF($C$81:$V$81,"DA+9")</f>
        <v>0</v>
      </c>
      <c r="AD81" s="310">
        <f>COUNTIF($C$81:$V$81,"DB+0")</f>
        <v>0</v>
      </c>
      <c r="AE81" s="310">
        <f>COUNTIF($C$81:$V$81,"DB+3")</f>
        <v>0</v>
      </c>
      <c r="AF81" s="310">
        <f>COUNTIF($C$81:$V$81,"DB+6")</f>
        <v>0</v>
      </c>
      <c r="AG81" s="310">
        <f>COUNTIF($C$81:$V$81,"DB+9")</f>
        <v>0</v>
      </c>
      <c r="AI81" s="310">
        <f>COUNTIF($C$81:$V$81,"DC+0")</f>
        <v>0</v>
      </c>
      <c r="AJ81" s="310">
        <f>COUNTIF($C$81:$V$81,"DC+3")</f>
        <v>0</v>
      </c>
      <c r="AK81" s="310">
        <f>COUNTIF($C$81:$V$81,"DC+6")</f>
        <v>0</v>
      </c>
      <c r="AL81" s="310">
        <f>COUNTIF($C$81:$V$81,"DC+9")</f>
        <v>0</v>
      </c>
      <c r="AN81" s="310">
        <f>COUNTIF($C$81:$V$81,"DD+0")</f>
        <v>0</v>
      </c>
      <c r="AO81" s="310">
        <f>COUNTIF($C$81:$V$81,"DD+3")</f>
        <v>0</v>
      </c>
      <c r="AP81" s="310">
        <f>COUNTIF($C$81:$V$81,"DD+6")</f>
        <v>0</v>
      </c>
      <c r="AQ81" s="310">
        <f>COUNTIF($C$81:$V$81,"DD+9")</f>
        <v>0</v>
      </c>
    </row>
    <row r="82" spans="1:43" ht="14.5">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ht="14.5">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ht="14.5">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387.50</v>
      </c>
      <c r="L85" s="133"/>
      <c r="M85" s="135">
        <v>372.63</v>
      </c>
      <c r="N85" s="135"/>
      <c r="O85" s="135">
        <v>415.30</v>
      </c>
      <c r="P85" s="133"/>
      <c r="Q85" s="135">
        <v>424.58</v>
      </c>
      <c r="R85" s="135"/>
      <c r="S85" s="135">
        <v>391.70</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ht="14.5">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COUNTIF($B$89:$V$89,"DA+0")</f>
        <v>3</v>
      </c>
      <c r="Y89" s="310">
        <f>COUNTIF($B$89:$V$89,"DA+3")</f>
        <v>2</v>
      </c>
      <c r="Z89" s="310">
        <f>COUNTIF($B$89:$V$89,"DA+6")</f>
        <v>0</v>
      </c>
      <c r="AA89" s="310">
        <f>COUNTIF($B$89:$V$89,"DA+9")</f>
        <v>2</v>
      </c>
      <c r="AD89" s="310">
        <f>COUNTIF($B$89:$V$89,"DB+0")</f>
        <v>0</v>
      </c>
      <c r="AE89" s="310">
        <f>COUNTIF($B$89:$V$89,"DB+3")</f>
        <v>0</v>
      </c>
      <c r="AF89" s="310">
        <f>COUNTIF($B$89:$V$89,"DB+6")</f>
        <v>0</v>
      </c>
      <c r="AG89" s="310">
        <f>COUNTIF($B$89:$V$89,"DB+9")</f>
        <v>0</v>
      </c>
      <c r="AI89" s="310">
        <f>COUNTIF($B$89:$V$89,"DC+0")</f>
        <v>0</v>
      </c>
      <c r="AJ89" s="310">
        <f>COUNTIF($B$89:$V$89,"DC+3")</f>
        <v>0</v>
      </c>
      <c r="AK89" s="310">
        <f>COUNTIF($B$89:$V$89,"DC+6")</f>
        <v>0</v>
      </c>
      <c r="AL89" s="310">
        <f>COUNTIF($B$89:$V$89,"DC+9")</f>
        <v>0</v>
      </c>
      <c r="AN89" s="310">
        <f>COUNTIF($B$89:$V$89,"DD+0")</f>
        <v>0</v>
      </c>
      <c r="AO89" s="310">
        <f>COUNTIF($B$89:$V$89,"DD+3")</f>
        <v>0</v>
      </c>
      <c r="AP89" s="310">
        <f>COUNTIF($B$89:$V$89,"DD+6")</f>
        <v>0</v>
      </c>
      <c r="AQ89" s="310">
        <f>COUNTIF($B$89:$V$89,"DD+9")</f>
        <v>0</v>
      </c>
    </row>
    <row r="90" spans="1:43" ht="14.5">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ht="14.5">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ht="14.5">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ht="14.5">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COUNTIF($B$97:$V$97,"DA+0")</f>
        <v>3</v>
      </c>
      <c r="Y97" s="310">
        <f>COUNTIF($B$97:$V$97,"DA+6")</f>
        <v>1</v>
      </c>
      <c r="Z97" s="310">
        <f>COUNTIF($B$97:$V$97,"DA+6")</f>
        <v>1</v>
      </c>
      <c r="AA97" s="310">
        <f>COUNTIF($B$97:$V$97,"DA+9")</f>
        <v>0</v>
      </c>
      <c r="AD97" s="310">
        <f>COUNTIF($B$97:$V$97,"DB+0")</f>
        <v>0</v>
      </c>
      <c r="AE97" s="310">
        <f>COUNTIF($B$97:$V$97,"DB+6")</f>
        <v>0</v>
      </c>
      <c r="AF97" s="310">
        <f>COUNTIF($B$97:$V$97,"DB+6")</f>
        <v>0</v>
      </c>
      <c r="AG97" s="310">
        <f>COUNTIF($B$97:$V$97,"DB+9")</f>
        <v>0</v>
      </c>
      <c r="AI97" s="310">
        <f>COUNTIF($B$97:$V$97,"DC+0")</f>
        <v>0</v>
      </c>
      <c r="AJ97" s="310">
        <f>COUNTIF($B$97:$V$97,"DA+6")</f>
        <v>1</v>
      </c>
      <c r="AK97" s="310">
        <f>COUNTIF($B$97:$V$97,"DC+6")</f>
        <v>0</v>
      </c>
      <c r="AL97" s="310">
        <f>COUNTIF($B$97:$V$97,"DC+9")</f>
        <v>0</v>
      </c>
      <c r="AN97" s="310">
        <f>COUNTIF($B$97:$V$97,"DD+0")</f>
        <v>0</v>
      </c>
      <c r="AO97" s="310">
        <f>COUNTIF($B$97:$V$97,"DA+6")</f>
        <v>1</v>
      </c>
      <c r="AP97" s="310">
        <f>COUNTIF($B$97:$V$97,"DD+6")</f>
        <v>0</v>
      </c>
      <c r="AQ97" s="310">
        <f>COUNTIF($B$97:$V$97,"DD+9")</f>
        <v>0</v>
      </c>
    </row>
    <row r="98" spans="1:43" ht="14.5">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ht="14.5">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ht="14.5">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412.40</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ht="14.5">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COUNTIF($B$105:$V$105,"DA+0")</f>
        <v>1</v>
      </c>
      <c r="Y105" s="310">
        <f>COUNTIF($B$105:$V$105,"DA+3")</f>
        <v>1</v>
      </c>
      <c r="Z105" s="310">
        <f>COUNTIF($B$105:$V$105,"DA+6")</f>
        <v>1</v>
      </c>
      <c r="AA105" s="310">
        <f>COUNTIF($B$105:$V$105,"DA+9")</f>
        <v>2</v>
      </c>
      <c r="AD105" s="310">
        <f>COUNTIF($B$105:$V$105,"DB+0")</f>
        <v>0</v>
      </c>
      <c r="AE105" s="310">
        <f>COUNTIF($B$105:$V$105,"DB+3")</f>
        <v>0</v>
      </c>
      <c r="AF105" s="310">
        <f>COUNTIF($B$105:$V$105,"DB+6")</f>
        <v>0</v>
      </c>
      <c r="AG105" s="310">
        <f>COUNTIF($B$105:$V$105,"DB+9")</f>
        <v>0</v>
      </c>
      <c r="AI105" s="310">
        <f>COUNTIF($B$105:$V$105,"DC+0")</f>
        <v>0</v>
      </c>
      <c r="AJ105" s="310">
        <f>COUNTIF($B$105:$V$105,"DC+3")</f>
        <v>0</v>
      </c>
      <c r="AK105" s="310">
        <f>COUNTIF($B$105:$V$105,"DC+6")</f>
        <v>0</v>
      </c>
      <c r="AL105" s="310">
        <f>COUNTIF($B$105:$V$105,"DC+9")</f>
        <v>0</v>
      </c>
      <c r="AN105" s="310">
        <f>COUNTIF($B$105:$V$105,"DD+0")</f>
        <v>0</v>
      </c>
      <c r="AO105" s="310">
        <f>COUNTIF($B$105:$V$105,"DD+3")</f>
        <v>0</v>
      </c>
      <c r="AP105" s="310">
        <f>COUNTIF($B$105:$V$105,"DD+6")</f>
        <v>0</v>
      </c>
      <c r="AQ105" s="310">
        <f>COUNTIF($B$105:$V$105,"DD+9")</f>
        <v>0</v>
      </c>
    </row>
    <row r="106" spans="1:43" ht="14.5">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ht="14.5">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ht="14.5">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ht="14.5">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ht="14.5">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COUNTIF($B$114:$V$114,"DA+0")</f>
        <v>3</v>
      </c>
      <c r="Y114" s="310">
        <f>COUNTIF($B$114:$V$114,"DA+3")</f>
        <v>0</v>
      </c>
      <c r="Z114" s="310">
        <f>COUNTIF($B$114:$V$114,"DA+6")</f>
        <v>0</v>
      </c>
      <c r="AA114" s="310">
        <f>COUNTIF($B$114:$V$114,"DA+9")</f>
        <v>1</v>
      </c>
      <c r="AD114" s="310">
        <f>COUNTIF($B$114:$V$114,"DB+0")</f>
        <v>0</v>
      </c>
      <c r="AE114" s="310">
        <f>COUNTIF($B$114:$V$114,"DB+3")</f>
        <v>0</v>
      </c>
      <c r="AF114" s="310">
        <f>COUNTIF($B$114:$V$114,"DB+6")</f>
        <v>0</v>
      </c>
      <c r="AG114" s="310">
        <f>COUNTIF($B$114:$V$114,"DB+9")</f>
        <v>0</v>
      </c>
      <c r="AI114" s="310">
        <f>COUNTIF($B$114:$V$114,"DC+0")</f>
        <v>0</v>
      </c>
      <c r="AJ114" s="310">
        <f>COUNTIF($B$114:$V$114,"DC+3")</f>
        <v>0</v>
      </c>
      <c r="AK114" s="310">
        <f>COUNTIF($B$114:$V$114,"DC+6")</f>
        <v>0</v>
      </c>
      <c r="AL114" s="310">
        <f>COUNTIF($B$114:$V$114,"DC+9")</f>
        <v>0</v>
      </c>
      <c r="AN114" s="310">
        <f>COUNTIF($B$114:$V$114,"DD+0")</f>
        <v>0</v>
      </c>
      <c r="AO114" s="310">
        <f>COUNTIF($B$114:$V$114,"DD+3")</f>
        <v>0</v>
      </c>
      <c r="AP114" s="310">
        <f>COUNTIF($B$114:$V$114,"DD+6")</f>
        <v>0</v>
      </c>
      <c r="AQ114" s="310">
        <f>COUNTIF($B$114:$V$114,"DD+9")</f>
        <v>0</v>
      </c>
    </row>
    <row r="115" spans="1:43" ht="14.5">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ht="14.5">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ht="14.5">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COUNTIF($B$121:$V$121,"DA+0")</f>
        <v>4</v>
      </c>
      <c r="Y121" s="310">
        <f>COUNTIF($B$121:$V$121,"DA+3")</f>
        <v>1</v>
      </c>
      <c r="Z121" s="310">
        <f>COUNTIF($B$121:$V$121,"DA+6")</f>
        <v>0</v>
      </c>
      <c r="AA121" s="310">
        <f>COUNTIF($B$121:$V$121,"DA+9")</f>
        <v>1</v>
      </c>
      <c r="AD121" s="310">
        <f>COUNTIF($B$121:$V$121,"DB+0")</f>
        <v>1</v>
      </c>
      <c r="AE121" s="310">
        <f>COUNTIF($B$121:$V$121,"DB+3")</f>
        <v>0</v>
      </c>
      <c r="AF121" s="310">
        <f>COUNTIF($B$121:$V$121,"DB+6")</f>
        <v>0</v>
      </c>
      <c r="AG121" s="310">
        <f>COUNTIF($B$121:$V$121,"DB+9")</f>
        <v>0</v>
      </c>
      <c r="AI121" s="310">
        <f>COUNTIF($B$121:$V$121,"DC+0")</f>
        <v>0</v>
      </c>
      <c r="AJ121" s="310">
        <f>COUNTIF($B$121:$V$121,"DC+3")</f>
        <v>0</v>
      </c>
      <c r="AK121" s="310">
        <f>COUNTIF($B$121:$V$121,"DC+6")</f>
        <v>0</v>
      </c>
      <c r="AL121" s="310">
        <f>COUNTIF($B$121:$V$121,"DC+9")</f>
        <v>0</v>
      </c>
      <c r="AN121" s="310">
        <f>COUNTIF($B$121:$V$121,"DD+0")</f>
        <v>0</v>
      </c>
      <c r="AO121" s="310">
        <f>COUNTIF($B$121:$V$121,"DD+3")</f>
        <v>0</v>
      </c>
      <c r="AP121" s="310">
        <f>COUNTIF($B$121:$V$121,"DD+6")</f>
        <v>0</v>
      </c>
      <c r="AQ121" s="310">
        <f>COUNTIF($B$121:$V$121,"DD+9")</f>
        <v>0</v>
      </c>
    </row>
    <row r="122" spans="1:43" ht="14.5">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ht="14.5">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ht="14.5">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ht="14.5">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COUNTIF($B$129:$V$129,"DA+0")</f>
        <v>4</v>
      </c>
      <c r="Y129" s="310">
        <f>COUNTIF($B$129:$V$129,"DA+3")</f>
        <v>2</v>
      </c>
      <c r="Z129" s="310">
        <f>COUNTIF($B$129:$V$129,"DA+6")</f>
        <v>2</v>
      </c>
      <c r="AA129" s="310">
        <f>COUNTIF($B$129:$V$129,"DA+9")</f>
        <v>0</v>
      </c>
      <c r="AD129" s="310">
        <f>COUNTIF($B$129:$V$129,"DB+0")</f>
        <v>0</v>
      </c>
      <c r="AE129" s="310">
        <f>COUNTIF($B$129:$V$129,"DB+3")</f>
        <v>0</v>
      </c>
      <c r="AF129" s="310">
        <f>COUNTIF($B$129:$V$129,"DB+6")</f>
        <v>0</v>
      </c>
      <c r="AG129" s="310">
        <f>COUNTIF($B$129:$V$129,"DB+9")</f>
        <v>0</v>
      </c>
      <c r="AI129" s="310">
        <f>COUNTIF($B$129:$V$129,"DC+0")</f>
        <v>1</v>
      </c>
      <c r="AJ129" s="310">
        <f>COUNTIF($B$129:$V$129,"DC+3")</f>
        <v>0</v>
      </c>
      <c r="AK129" s="310">
        <f>COUNTIF($B$129:$V$129,"DC+6")</f>
        <v>0</v>
      </c>
      <c r="AL129" s="310">
        <f>COUNTIF($B$129:$V$129,"DC+9")</f>
        <v>0</v>
      </c>
      <c r="AN129" s="310">
        <f>COUNTIF($B$129:$V$129,"DD+0")</f>
        <v>0</v>
      </c>
      <c r="AO129" s="310">
        <f>COUNTIF($B$129:$V$129,"DD+3")</f>
        <v>0</v>
      </c>
      <c r="AP129" s="310">
        <f>COUNTIF($B$129:$V$129,"DD+6")</f>
        <v>0</v>
      </c>
      <c r="AQ129" s="310">
        <f>COUNTIF($B$129:$V$129,"DD+9")</f>
        <v>0</v>
      </c>
    </row>
    <row r="130" spans="1:43" ht="14.5">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ht="14.5">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ht="14.5">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ht="14.5">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ht="14.5">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COUNTIF($B$138:$V$138,"DA+0")</f>
        <v>4</v>
      </c>
      <c r="Y138" s="310">
        <f>COUNTIF($B$138:$V$138,"DA+3")</f>
        <v>0</v>
      </c>
      <c r="Z138" s="310">
        <f>COUNTIF($B$138:$V$138,"DA+6")</f>
        <v>2</v>
      </c>
      <c r="AA138" s="310">
        <f>COUNTIF($B$138:$V$138,"DA+9")</f>
        <v>0</v>
      </c>
      <c r="AD138" s="310">
        <f>COUNTIF($B$138:$V$138,"DB+0")</f>
        <v>0</v>
      </c>
      <c r="AE138" s="310">
        <f>COUNTIF($B$138:$V$138,"DB+3")</f>
        <v>0</v>
      </c>
      <c r="AF138" s="310">
        <f>COUNTIF($B$138:$V$138,"DB+6")</f>
        <v>0</v>
      </c>
      <c r="AG138" s="310">
        <f>COUNTIF($B$138:$V$138,"DB+9")</f>
        <v>0</v>
      </c>
      <c r="AI138" s="310">
        <f>COUNTIF($B$138:$V$138,"DC+0")</f>
        <v>1</v>
      </c>
      <c r="AJ138" s="310">
        <f>COUNTIF($B$138:$V$138,"DC+3")</f>
        <v>0</v>
      </c>
      <c r="AK138" s="310">
        <f>COUNTIF($B$138:$V$138,"DC+6")</f>
        <v>0</v>
      </c>
      <c r="AL138" s="310">
        <f>COUNTIF($B$138:$V$138,"DC+9")</f>
        <v>0</v>
      </c>
      <c r="AN138" s="310">
        <f>COUNTIF($B$138:$V$138,"DD+0")</f>
        <v>0</v>
      </c>
      <c r="AO138" s="310">
        <f>COUNTIF($B$138:$V$138,"DD+3")</f>
        <v>1</v>
      </c>
      <c r="AP138" s="310">
        <f>COUNTIF($B$138:$V$138,"DD+6")</f>
        <v>0</v>
      </c>
      <c r="AQ138" s="310">
        <f>COUNTIF($B$138:$V$138,"DD+9")</f>
        <v>0</v>
      </c>
    </row>
    <row r="139" spans="1:43" ht="14.5">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ht="14.5">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ht="14.5">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ht="14.5">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ht="14.5">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COUNTIF($B$147:$V$147,"DA+0")</f>
        <v>2</v>
      </c>
      <c r="Y147" s="310">
        <f>COUNTIF($B$147:$V$147,"DA+3")</f>
        <v>1</v>
      </c>
      <c r="Z147" s="310">
        <f>COUNTIF($B$147:$V$147,"DA+6")</f>
        <v>0</v>
      </c>
      <c r="AA147" s="310">
        <f>COUNTIF($B$147:$V$147,"DA+9")</f>
        <v>1</v>
      </c>
      <c r="AD147" s="310">
        <f>COUNTIF($B$147:$V$147,"DB+0")</f>
        <v>0</v>
      </c>
      <c r="AE147" s="310">
        <f>COUNTIF($B$147:$V$147,"DB+3")</f>
        <v>0</v>
      </c>
      <c r="AF147" s="310">
        <f>COUNTIF($B$147:$V$147,"DB+6")</f>
        <v>0</v>
      </c>
      <c r="AG147" s="310">
        <f>COUNTIF($B$147:$V$147,"DB+9")</f>
        <v>2</v>
      </c>
      <c r="AI147" s="310">
        <f>COUNTIF($B$147:$V$147,"DC+0")</f>
        <v>1</v>
      </c>
      <c r="AJ147" s="310">
        <f>COUNTIF($B$147:$V$147,"DC+3")</f>
        <v>0</v>
      </c>
      <c r="AK147" s="310">
        <f>COUNTIF($B$147:$V$147,"DC+6")</f>
        <v>1</v>
      </c>
      <c r="AL147" s="310">
        <f>COUNTIF($B$147:$V$147,"DC+9")</f>
        <v>1</v>
      </c>
      <c r="AN147" s="310">
        <f>COUNTIF($B$147:$V$147,"DD+0")</f>
        <v>1</v>
      </c>
      <c r="AO147" s="310">
        <f>COUNTIF($B$147:$V$147,"DD+3")</f>
        <v>1</v>
      </c>
      <c r="AP147" s="310">
        <f>COUNTIF($B$147:$V$147,"DD+6")</f>
        <v>0</v>
      </c>
      <c r="AQ147" s="310">
        <f>COUNTIF($B$147:$V$147,"DD+9")</f>
        <v>0</v>
      </c>
    </row>
    <row r="148" spans="1:43" ht="14.5">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ht="14.5">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ht="14.5">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ht="14.5">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ht="14.5">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COUNTIF($B$156:$V$156,"DA+0")</f>
        <v>0</v>
      </c>
      <c r="Y156" s="310">
        <f>COUNTIF($B$156:$V$156,"DA+3")</f>
        <v>0</v>
      </c>
      <c r="Z156" s="310">
        <f>COUNTIF($B$156:$V$156,"DA+6")</f>
        <v>0</v>
      </c>
      <c r="AA156" s="310">
        <f>COUNTIF($B$156:$V$156,"DA+9")</f>
        <v>1</v>
      </c>
      <c r="AD156" s="310">
        <f>COUNTIF($B$156:$V$156,"DB+0")</f>
        <v>0</v>
      </c>
      <c r="AE156" s="310">
        <f>COUNTIF($B$156:$V$156,"DB+3")</f>
        <v>0</v>
      </c>
      <c r="AF156" s="310">
        <f>COUNTIF($B$156:$V$156,"DB+6")</f>
        <v>1</v>
      </c>
      <c r="AG156" s="310">
        <f>COUNTIF($B$156:$V$156,"DB+9")</f>
        <v>2</v>
      </c>
      <c r="AI156" s="310">
        <f>COUNTIF($B$156:$V$156,"DC+0")</f>
        <v>4</v>
      </c>
      <c r="AJ156" s="310">
        <f>COUNTIF($B$156:$V$156,"DC+3")</f>
        <v>1</v>
      </c>
      <c r="AK156" s="310">
        <f>COUNTIF($B$156:$V$156,"DC+6")</f>
        <v>0</v>
      </c>
      <c r="AL156" s="310">
        <f>COUNTIF($B$156:$V$156,"DC+9")</f>
        <v>1</v>
      </c>
      <c r="AN156" s="310">
        <f>COUNTIF($B$156:$V$156,"DD+0")</f>
        <v>1</v>
      </c>
      <c r="AO156" s="310">
        <f>COUNTIF($B$156:$V$156,"DD+3")</f>
        <v>0</v>
      </c>
      <c r="AP156" s="310">
        <f>COUNTIF($B$156:$V$156,"DD+6")</f>
        <v>0</v>
      </c>
      <c r="AQ156" s="310">
        <f>COUNTIF($B$156:$V$156,"DD+9")</f>
        <v>0</v>
      </c>
    </row>
    <row r="157" spans="1:43" ht="14.5">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ht="14.5">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ht="14.5">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ht="14.5">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COUNTIF($B$164:$V$164,"DA+0")</f>
        <v>1</v>
      </c>
      <c r="Y164" s="310">
        <f>COUNTIF($B$164:$V$164,"DA+3")</f>
        <v>3</v>
      </c>
      <c r="Z164" s="310">
        <f>COUNTIF($B$164:$V$164,"DA+6")</f>
        <v>1</v>
      </c>
      <c r="AA164" s="310">
        <f>COUNTIF($B$164:$V$164,"DA+9")</f>
        <v>0</v>
      </c>
      <c r="AD164" s="310">
        <f>COUNTIF($B$164:$V$164,"DB+0")</f>
        <v>0</v>
      </c>
      <c r="AE164" s="310">
        <f>COUNTIF($B$164:$V$164,"DB+3")</f>
        <v>0</v>
      </c>
      <c r="AF164" s="310">
        <f>COUNTIF($B$164:$V$164,"DB+6")</f>
        <v>0</v>
      </c>
      <c r="AG164" s="310">
        <f>COUNTIF($B$164:$V$164,"DB+9")</f>
        <v>1</v>
      </c>
      <c r="AI164" s="310">
        <f>COUNTIF($B$164:$V$164,"DC+0")</f>
        <v>1</v>
      </c>
      <c r="AJ164" s="310">
        <f>COUNTIF($B$164:$V$164,"DC+3")</f>
        <v>1</v>
      </c>
      <c r="AK164" s="310">
        <f>COUNTIF($B$164:$V$164,"DC+6")</f>
        <v>0</v>
      </c>
      <c r="AL164" s="310">
        <f>COUNTIF($B$164:$V$164,"DC+9")</f>
        <v>0</v>
      </c>
      <c r="AN164" s="310">
        <f>COUNTIF($B$164:$V$164,"DD+0")</f>
        <v>2</v>
      </c>
      <c r="AO164" s="310">
        <f>COUNTIF($B$164:$V$164,"DD+3")</f>
        <v>1</v>
      </c>
      <c r="AP164" s="310">
        <f>COUNTIF($B$164:$V$164,"DD+6")</f>
        <v>0</v>
      </c>
      <c r="AQ164" s="310">
        <f>COUNTIF($B$164:$V$164,"DD+9")</f>
        <v>0</v>
      </c>
    </row>
    <row r="165" spans="1:43" ht="14.5">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ht="14.5">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ht="14.5">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ht="14.5">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COUNTIF($B$172:$V$172,"DA+0")</f>
        <v>3</v>
      </c>
      <c r="Y172" s="310">
        <f>COUNTIF($B$172:$V$172,"DA+3")</f>
        <v>2</v>
      </c>
      <c r="Z172" s="310">
        <f>COUNTIF($B$172:$V$172,"DA+6")</f>
        <v>0</v>
      </c>
      <c r="AA172" s="310">
        <f>COUNTIF($B$172:$V$172,"DA+9")</f>
        <v>0</v>
      </c>
      <c r="AD172" s="310">
        <f>COUNTIF($B$172:$V$172,"DB+0")</f>
        <v>0</v>
      </c>
      <c r="AE172" s="310">
        <f>COUNTIF($B$172:$V$172,"DB+3")</f>
        <v>0</v>
      </c>
      <c r="AF172" s="310">
        <f>COUNTIF($B$172:$V$172,"DB+6")</f>
        <v>0</v>
      </c>
      <c r="AG172" s="310">
        <f>COUNTIF($B$172:$V$172,"DB+9")</f>
        <v>0</v>
      </c>
      <c r="AI172" s="310">
        <f>COUNTIF($B$172:$V$172,"DC+0")</f>
        <v>2</v>
      </c>
      <c r="AJ172" s="310">
        <f>COUNTIF($B$172:$V$172,"DC+3")</f>
        <v>2</v>
      </c>
      <c r="AK172" s="310">
        <f>COUNTIF($B$172:$V$172,"DC+6")</f>
        <v>1</v>
      </c>
      <c r="AL172" s="310">
        <f>COUNTIF($B$172:$V$172,"DC+9")</f>
        <v>0</v>
      </c>
      <c r="AN172" s="310">
        <f>COUNTIF($B$172:$V$172,"DD+0")</f>
        <v>1</v>
      </c>
      <c r="AO172" s="310">
        <f>COUNTIF($B$172:$V$172,"DD+3")</f>
        <v>0</v>
      </c>
      <c r="AP172" s="310">
        <f>COUNTIF($B$172:$V$172,"DD+6")</f>
        <v>0</v>
      </c>
      <c r="AQ172" s="310">
        <f>COUNTIF($B$172:$V$172,"DD+9")</f>
        <v>0</v>
      </c>
    </row>
    <row r="173" spans="1:43" ht="14.5">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ht="14.5">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3" ht="15.5" thickTop="1" thickBot="1">
      <c r="A177" s="132"/>
      <c r="B177" s="203"/>
      <c r="C177" s="133"/>
      <c r="D177" s="203"/>
      <c r="F177" s="203"/>
      <c r="H177" s="203"/>
      <c r="J177" s="203"/>
      <c r="L177" s="203"/>
      <c r="N177" s="203"/>
      <c r="P177" s="203"/>
      <c r="Q177" s="133"/>
      <c r="R177" s="203"/>
      <c r="T177" s="141"/>
      <c r="U177" s="133"/>
      <c r="V177" s="141"/>
      <c r="X177" s="310">
        <f>COUNTIF($B$179:$V$179,"DA+0")</f>
        <v>0</v>
      </c>
      <c r="Y177" s="310">
        <f>COUNTIF($B$179:$V$179,"DA+3")</f>
        <v>2</v>
      </c>
      <c r="Z177" s="310">
        <f>COUNTIF($B$179:$V$179,"DA+6")</f>
        <v>3</v>
      </c>
      <c r="AA177" s="310">
        <f>COUNTIF($B$179:$V$179,"DA+9")</f>
        <v>2</v>
      </c>
      <c r="AD177" s="310">
        <f>COUNTIF($B$179:$V$179,"DB+0")</f>
        <v>0</v>
      </c>
      <c r="AE177" s="310">
        <f>COUNTIF($B$179:$V$179,"DB+3")</f>
        <v>0</v>
      </c>
      <c r="AF177" s="310">
        <f>COUNTIF($B$179:$V$179,"DB+6")</f>
        <v>0</v>
      </c>
      <c r="AG177" s="310">
        <f>COUNTIF($B$179:$V$179,"DB+9")</f>
        <v>0</v>
      </c>
      <c r="AI177" s="310">
        <f>COUNTIF($B$179:$V$179,"DC+0")</f>
        <v>1</v>
      </c>
      <c r="AJ177" s="310">
        <f>COUNTIF($B$179:$V$179,"DC+3")</f>
        <v>1</v>
      </c>
      <c r="AK177" s="310">
        <f>COUNTIF($B$179:$V$179,"DC+6")</f>
        <v>1</v>
      </c>
      <c r="AL177" s="310">
        <f>COUNTIF($B$179:$V$179,"DC+9")</f>
        <v>0</v>
      </c>
      <c r="AN177" s="310">
        <f>COUNTIF($B$179:$V$179,"DD+0")</f>
        <v>0</v>
      </c>
      <c r="AO177" s="310">
        <f>COUNTIF($B$179:$V$179,"DD+3")</f>
        <v>0</v>
      </c>
      <c r="AP177" s="310">
        <f>COUNTIF($B$179:$V$179,"DD+6")</f>
        <v>1</v>
      </c>
      <c r="AQ177" s="310">
        <f>COUNTIF($B$179:$V$179,"DD+9")</f>
        <v>0</v>
      </c>
    </row>
    <row r="178" spans="1:43" ht="14.5" thickTop="1">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3" ht="14.5">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3" ht="14.5">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3" ht="14.5">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3"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3"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3"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3" ht="15" thickTop="1">
      <c r="A185" s="132"/>
      <c r="B185" s="371" t="s">
        <v>717</v>
      </c>
      <c r="D185" s="371" t="s">
        <v>142</v>
      </c>
      <c r="J185" s="148"/>
      <c r="L185" s="148"/>
      <c r="N185" s="148"/>
      <c r="P185" s="148"/>
      <c r="Q185" s="133"/>
      <c r="R185" s="148"/>
      <c r="T185" s="148"/>
      <c r="U185" s="133"/>
      <c r="V185" s="199"/>
      <c r="X185" s="310">
        <f>COUNTIF($B$186:$V$186,"DA+0")</f>
        <v>1</v>
      </c>
      <c r="Y185" s="310">
        <f>COUNTIF($B$186:$V$186,"DA+3")</f>
        <v>0</v>
      </c>
      <c r="Z185" s="310">
        <f>COUNTIF($B$186:$V$186,"DA+6")</f>
        <v>0</v>
      </c>
      <c r="AA185" s="310">
        <f>COUNTIF($B$186:$V$186,"DA+9")</f>
        <v>0</v>
      </c>
      <c r="AD185" s="310">
        <f>COUNTIF($B$186:$V$186,"DB+0")</f>
        <v>0</v>
      </c>
      <c r="AE185" s="310">
        <f>COUNTIF($B$186:$V$186,"DB+3")</f>
        <v>0</v>
      </c>
      <c r="AF185" s="310">
        <f>COUNTIF($B$186:$V$186,"DB+6")</f>
        <v>0</v>
      </c>
      <c r="AG185" s="310">
        <f>COUNTIF($B$186:$V$186,"DB+9")</f>
        <v>0</v>
      </c>
      <c r="AI185" s="310">
        <f>COUNTIF($B$186:$V$186,"DC+0")</f>
        <v>0</v>
      </c>
      <c r="AJ185" s="310">
        <f>COUNTIF($B$186:$V$186,"DC+3")</f>
        <v>0</v>
      </c>
      <c r="AK185" s="310">
        <f>COUNTIF($B$186:$V$186,"DC+6")</f>
        <v>0</v>
      </c>
      <c r="AL185" s="310">
        <f>COUNTIF($B$186:$V$186,"DC+9")</f>
        <v>0</v>
      </c>
      <c r="AN185" s="310">
        <f>COUNTIF($B$186:$V$186,"DD+0")</f>
        <v>1</v>
      </c>
      <c r="AO185" s="310">
        <f>COUNTIF($B$186:$V$186,"DD+3")</f>
        <v>0</v>
      </c>
      <c r="AP185" s="310">
        <f>COUNTIF($B$186:$V$186,"DD+6")</f>
        <v>0</v>
      </c>
      <c r="AQ185" s="310">
        <f>COUNTIF($B$186:$V$186,"DD+9")</f>
        <v>0</v>
      </c>
    </row>
    <row r="186" spans="1:43" ht="14.5">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3" ht="14.5">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ht="14.5">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8"/>
      <c r="C192" s="133"/>
      <c r="D192" s="148"/>
      <c r="F192" s="148"/>
      <c r="H192" s="148"/>
      <c r="J192" s="148"/>
      <c r="L192" s="148"/>
      <c r="N192" s="148"/>
      <c r="P192" s="148"/>
      <c r="Q192" s="133"/>
      <c r="R192" s="148"/>
      <c r="T192" s="148"/>
      <c r="U192" s="133"/>
      <c r="V192" s="199"/>
    </row>
    <row r="193" spans="1:22" ht="14.5">
      <c r="A193" s="132"/>
      <c r="B193" s="148"/>
      <c r="C193" s="133"/>
      <c r="D193" s="148"/>
      <c r="F193" s="148"/>
      <c r="H193" s="148"/>
      <c r="J193" s="148"/>
      <c r="L193" s="148"/>
      <c r="N193" s="148"/>
      <c r="P193" s="148"/>
      <c r="Q193" s="133"/>
      <c r="R193" s="148"/>
      <c r="T193" s="148"/>
      <c r="U193" s="133"/>
      <c r="V193" s="199"/>
    </row>
    <row r="194" spans="1:22" ht="14.5">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199" spans="1:22" ht="14.5">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22" ht="14.5">
      <c r="A200" s="132"/>
      <c r="B200" s="133"/>
      <c r="C200" s="133"/>
      <c r="D200" s="133"/>
      <c r="E200" s="205" t="s">
        <v>442</v>
      </c>
      <c r="F200" s="206"/>
      <c r="G200" s="206"/>
      <c r="H200" s="206"/>
      <c r="I200" s="206"/>
      <c r="J200" s="206"/>
      <c r="K200" s="206"/>
      <c r="L200" s="228"/>
      <c r="M200" s="206"/>
      <c r="N200" s="1320"/>
      <c r="O200" s="133"/>
      <c r="P200" s="133"/>
      <c r="Q200" s="133"/>
      <c r="R200" s="133"/>
      <c r="S200" s="133"/>
      <c r="T200" s="133"/>
      <c r="U200" s="133"/>
      <c r="V200" s="178"/>
    </row>
    <row r="201" spans="1:22" ht="14.5">
      <c r="A201" s="132"/>
      <c r="B201" s="133"/>
      <c r="C201" s="133"/>
      <c r="D201" s="133"/>
      <c r="E201" s="205" t="s">
        <v>443</v>
      </c>
      <c r="F201" s="206"/>
      <c r="G201" s="206"/>
      <c r="H201" s="206"/>
      <c r="I201" s="206"/>
      <c r="J201" s="206"/>
      <c r="K201" s="206"/>
      <c r="L201" s="206"/>
      <c r="M201" s="206"/>
      <c r="N201" s="1321"/>
      <c r="O201" s="133"/>
      <c r="P201" s="229"/>
      <c r="Q201" s="133"/>
      <c r="R201" s="133"/>
      <c r="S201" s="133"/>
      <c r="T201" s="133"/>
      <c r="U201" s="133"/>
      <c r="V201" s="178"/>
    </row>
    <row r="202" spans="1:22" ht="14.5">
      <c r="A202" s="132"/>
      <c r="B202" s="133"/>
      <c r="C202" s="133"/>
      <c r="D202" s="133"/>
      <c r="E202" s="205" t="s">
        <v>444</v>
      </c>
      <c r="F202" s="206"/>
      <c r="G202" s="206"/>
      <c r="H202" s="206"/>
      <c r="I202" s="206"/>
      <c r="J202" s="206"/>
      <c r="K202" s="206"/>
      <c r="L202" s="206"/>
      <c r="M202" s="206"/>
      <c r="N202" s="1322"/>
      <c r="O202" s="133"/>
      <c r="P202" s="133"/>
      <c r="Q202" s="133"/>
      <c r="R202" s="133"/>
      <c r="S202" s="133"/>
      <c r="T202" s="133"/>
      <c r="U202" s="133"/>
      <c r="V202" s="178"/>
    </row>
    <row r="203" spans="1:22" ht="14.5">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22" ht="14.5">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22" ht="14.5">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22" ht="14.5">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22" ht="14.5">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22" ht="14.5">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ht="14.5">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ht="14.5">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ht="14.5">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ht="14.5">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ht="14.5">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ht="14.5">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ht="14.5">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ht="14.5">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ht="14.5">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priority="5" dxfId="272">
      <formula>"F"</formula>
    </cfRule>
    <cfRule type="dataBar" priority="6">
      <dataBar minLength="0" maxLength="100">
        <cfvo type="min"/>
        <cfvo type="max"/>
        <color rgb="FF638EC6"/>
      </dataBar>
      <extLst>
        <ext xmlns:x14="http://schemas.microsoft.com/office/spreadsheetml/2009/9/main" uri="{B025F937-C7B1-47D3-B67F-A62EFF666E3E}">
          <x14:id>{4849241c-aa68-499a-b942-5fa2dfcd9488}</x14:id>
        </ext>
      </extLst>
    </cfRule>
    <cfRule type="colorScale" priority="7">
      <colorScale>
        <cfvo type="min" val="0"/>
        <cfvo type="percentile" val="50"/>
        <cfvo type="max" val="0"/>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dxf/>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topLeftCell="A1">
      <selection pane="topLeft" activeCell="M7" sqref="M7"/>
    </sheetView>
  </sheetViews>
  <sheetFormatPr defaultRowHeight="14.5"/>
  <sheetData>
    <row r="3" spans="2:10" ht="14.5">
      <c r="B3" s="1584" t="s">
        <v>1061</v>
      </c>
      <c r="C3" s="1584" t="s">
        <v>1062</v>
      </c>
      <c r="D3" s="1265" t="s">
        <v>75</v>
      </c>
      <c r="E3" s="394"/>
      <c r="F3" s="1584" t="s">
        <v>1063</v>
      </c>
      <c r="G3" s="1584"/>
      <c r="H3" s="1584"/>
      <c r="I3" s="1584"/>
      <c r="J3" s="1265" t="s">
        <v>20</v>
      </c>
    </row>
    <row r="4" spans="2:10" ht="14.5">
      <c r="B4" s="1584"/>
      <c r="C4" s="1584"/>
      <c r="D4" s="1265"/>
      <c r="E4" s="395"/>
      <c r="F4" s="346" t="s">
        <v>41</v>
      </c>
      <c r="G4" s="346" t="s">
        <v>43</v>
      </c>
      <c r="H4" s="346" t="s">
        <v>45</v>
      </c>
      <c r="I4" s="346" t="s">
        <v>1064</v>
      </c>
      <c r="J4" s="1265"/>
    </row>
    <row r="5" spans="2:10" ht="14.5">
      <c r="B5" s="57">
        <v>1</v>
      </c>
      <c r="C5" s="57" t="s">
        <v>275</v>
      </c>
      <c r="D5" s="57" t="s">
        <v>83</v>
      </c>
      <c r="E5" s="395">
        <v>2</v>
      </c>
      <c r="F5" s="57">
        <v>3</v>
      </c>
      <c r="G5" s="57">
        <v>3</v>
      </c>
      <c r="H5" s="57">
        <v>3</v>
      </c>
      <c r="I5" s="57">
        <v>3</v>
      </c>
      <c r="J5" s="57"/>
    </row>
    <row r="6" spans="2:10" ht="14.5">
      <c r="B6" s="57">
        <f t="shared" si="0" ref="B6:B38">B5+1</f>
        <v>2</v>
      </c>
      <c r="C6" s="57" t="s">
        <v>276</v>
      </c>
      <c r="D6" s="57" t="s">
        <v>205</v>
      </c>
      <c r="E6" s="395">
        <v>1</v>
      </c>
      <c r="F6" s="57">
        <v>1</v>
      </c>
      <c r="G6" s="57">
        <v>1</v>
      </c>
      <c r="H6" s="57">
        <v>1</v>
      </c>
      <c r="I6" s="57">
        <v>1</v>
      </c>
      <c r="J6" s="57"/>
    </row>
    <row r="7" spans="2:10" ht="14.5">
      <c r="B7" s="396">
        <f t="shared" si="0"/>
        <v>3</v>
      </c>
      <c r="C7" s="396" t="s">
        <v>283</v>
      </c>
      <c r="D7" s="396" t="s">
        <v>205</v>
      </c>
      <c r="E7" s="397" t="s">
        <v>908</v>
      </c>
      <c r="F7" s="398" t="s">
        <v>1065</v>
      </c>
      <c r="G7" s="398" t="s">
        <v>1065</v>
      </c>
      <c r="H7" s="396">
        <v>1</v>
      </c>
      <c r="I7" s="398" t="s">
        <v>1065</v>
      </c>
      <c r="J7" s="396"/>
    </row>
    <row r="8" spans="2:10" ht="14.5">
      <c r="B8" s="57">
        <f t="shared" si="0"/>
        <v>4</v>
      </c>
      <c r="C8" s="57" t="s">
        <v>284</v>
      </c>
      <c r="D8" s="57" t="s">
        <v>149</v>
      </c>
      <c r="E8" s="395">
        <v>1</v>
      </c>
      <c r="F8" s="57">
        <v>1</v>
      </c>
      <c r="G8" s="57">
        <v>1</v>
      </c>
      <c r="H8" s="57">
        <v>1</v>
      </c>
      <c r="I8" s="57">
        <v>1</v>
      </c>
      <c r="J8" s="57"/>
    </row>
    <row r="9" spans="2:10" ht="14.5">
      <c r="B9" s="57">
        <f t="shared" si="0"/>
        <v>5</v>
      </c>
      <c r="C9" s="57" t="s">
        <v>285</v>
      </c>
      <c r="D9" s="57" t="s">
        <v>81</v>
      </c>
      <c r="E9" s="395">
        <v>3</v>
      </c>
      <c r="F9" s="57">
        <v>3</v>
      </c>
      <c r="G9" s="57">
        <v>3</v>
      </c>
      <c r="H9" s="57">
        <v>3</v>
      </c>
      <c r="I9" s="57">
        <v>3</v>
      </c>
      <c r="J9" s="57"/>
    </row>
    <row r="10" spans="2:10" ht="14.5">
      <c r="B10" s="396">
        <f t="shared" si="0"/>
        <v>6</v>
      </c>
      <c r="C10" s="396" t="s">
        <v>286</v>
      </c>
      <c r="D10" s="396" t="s">
        <v>96</v>
      </c>
      <c r="E10" s="397" t="s">
        <v>908</v>
      </c>
      <c r="F10" s="396">
        <v>3</v>
      </c>
      <c r="G10" s="396">
        <v>3</v>
      </c>
      <c r="H10" s="396">
        <v>3</v>
      </c>
      <c r="I10" s="396">
        <v>3</v>
      </c>
      <c r="J10" s="396"/>
    </row>
    <row r="11" spans="2:10" ht="14.5">
      <c r="B11" s="396">
        <f t="shared" si="0"/>
        <v>7</v>
      </c>
      <c r="C11" s="396" t="s">
        <v>1066</v>
      </c>
      <c r="D11" s="396" t="s">
        <v>96</v>
      </c>
      <c r="E11" s="397" t="s">
        <v>908</v>
      </c>
      <c r="F11" s="398" t="s">
        <v>1065</v>
      </c>
      <c r="G11" s="396">
        <v>1</v>
      </c>
      <c r="H11" s="396">
        <v>3</v>
      </c>
      <c r="I11" s="398" t="s">
        <v>1065</v>
      </c>
      <c r="J11" s="396"/>
    </row>
    <row r="12" spans="2:10" ht="14.5">
      <c r="B12" s="396">
        <f t="shared" si="0"/>
        <v>8</v>
      </c>
      <c r="C12" s="57" t="s">
        <v>302</v>
      </c>
      <c r="D12" s="57" t="s">
        <v>211</v>
      </c>
      <c r="E12" s="395">
        <v>2</v>
      </c>
      <c r="F12" s="57">
        <v>3</v>
      </c>
      <c r="G12" s="57">
        <v>3</v>
      </c>
      <c r="H12" s="57">
        <v>3</v>
      </c>
      <c r="I12" s="57">
        <v>3</v>
      </c>
      <c r="J12" s="57"/>
    </row>
    <row r="13" spans="2:10" ht="14.5">
      <c r="B13" s="396">
        <f t="shared" si="0"/>
        <v>9</v>
      </c>
      <c r="C13" s="396" t="s">
        <v>309</v>
      </c>
      <c r="D13" s="396" t="s">
        <v>146</v>
      </c>
      <c r="E13" s="397" t="s">
        <v>1067</v>
      </c>
      <c r="F13" s="398" t="s">
        <v>1065</v>
      </c>
      <c r="G13" s="398" t="s">
        <v>1065</v>
      </c>
      <c r="H13" s="396">
        <v>1</v>
      </c>
      <c r="I13" s="398" t="s">
        <v>1065</v>
      </c>
      <c r="J13" s="396"/>
    </row>
    <row r="14" spans="2:10" ht="14.5">
      <c r="B14" s="396">
        <f t="shared" si="0"/>
        <v>10</v>
      </c>
      <c r="C14" s="57" t="s">
        <v>311</v>
      </c>
      <c r="D14" s="57" t="s">
        <v>211</v>
      </c>
      <c r="E14" s="395">
        <v>3</v>
      </c>
      <c r="F14" s="57">
        <v>3</v>
      </c>
      <c r="G14" s="57">
        <v>3</v>
      </c>
      <c r="H14" s="57">
        <v>3</v>
      </c>
      <c r="I14" s="57">
        <v>3</v>
      </c>
      <c r="J14" s="57"/>
    </row>
    <row r="15" spans="2:10" ht="14.5">
      <c r="B15" s="396">
        <f t="shared" si="0"/>
        <v>11</v>
      </c>
      <c r="C15" s="396" t="s">
        <v>117</v>
      </c>
      <c r="D15" s="396" t="s">
        <v>87</v>
      </c>
      <c r="E15" s="397" t="s">
        <v>1067</v>
      </c>
      <c r="F15" s="398" t="s">
        <v>1065</v>
      </c>
      <c r="G15" s="398" t="s">
        <v>1065</v>
      </c>
      <c r="H15" s="396">
        <v>1</v>
      </c>
      <c r="I15" s="398" t="s">
        <v>1065</v>
      </c>
      <c r="J15" s="396"/>
    </row>
    <row r="16" spans="2:10" ht="14.5">
      <c r="B16" s="396">
        <f t="shared" si="0"/>
        <v>12</v>
      </c>
      <c r="C16" s="57" t="s">
        <v>315</v>
      </c>
      <c r="D16" s="57" t="s">
        <v>211</v>
      </c>
      <c r="E16" s="395">
        <v>3</v>
      </c>
      <c r="F16" s="57">
        <v>3</v>
      </c>
      <c r="G16" s="57">
        <v>3</v>
      </c>
      <c r="H16" s="57">
        <v>3</v>
      </c>
      <c r="I16" s="57">
        <v>3</v>
      </c>
      <c r="J16" s="57"/>
    </row>
    <row r="17" spans="2:10" ht="14.5">
      <c r="B17" s="396">
        <f t="shared" si="0"/>
        <v>13</v>
      </c>
      <c r="C17" s="57" t="s">
        <v>316</v>
      </c>
      <c r="D17" s="57" t="s">
        <v>211</v>
      </c>
      <c r="E17" s="395">
        <v>1</v>
      </c>
      <c r="F17" s="57">
        <v>1</v>
      </c>
      <c r="G17" s="57">
        <v>1</v>
      </c>
      <c r="H17" s="57">
        <v>1</v>
      </c>
      <c r="I17" s="57">
        <v>1</v>
      </c>
      <c r="J17" s="57"/>
    </row>
    <row r="18" spans="2:10" ht="14.5">
      <c r="B18" s="396">
        <f t="shared" si="0"/>
        <v>14</v>
      </c>
      <c r="C18" s="57" t="s">
        <v>669</v>
      </c>
      <c r="D18" s="57" t="s">
        <v>89</v>
      </c>
      <c r="E18" s="395">
        <v>1</v>
      </c>
      <c r="F18" s="57">
        <v>1</v>
      </c>
      <c r="G18" s="57">
        <v>1</v>
      </c>
      <c r="H18" s="57">
        <v>1</v>
      </c>
      <c r="I18" s="57">
        <v>1</v>
      </c>
      <c r="J18" s="57"/>
    </row>
    <row r="19" spans="2:10" ht="14.5">
      <c r="B19" s="396">
        <f t="shared" si="0"/>
        <v>15</v>
      </c>
      <c r="C19" s="57" t="s">
        <v>670</v>
      </c>
      <c r="D19" s="57" t="s">
        <v>92</v>
      </c>
      <c r="E19" s="395">
        <v>1</v>
      </c>
      <c r="F19" s="57">
        <v>1</v>
      </c>
      <c r="G19" s="57">
        <v>1</v>
      </c>
      <c r="H19" s="57">
        <v>1</v>
      </c>
      <c r="I19" s="57">
        <v>1</v>
      </c>
      <c r="J19" s="57"/>
    </row>
    <row r="20" spans="2:10" ht="14.5">
      <c r="B20" s="396">
        <f t="shared" si="0"/>
        <v>16</v>
      </c>
      <c r="C20" s="57" t="s">
        <v>328</v>
      </c>
      <c r="D20" s="57" t="s">
        <v>146</v>
      </c>
      <c r="E20" s="395">
        <v>1</v>
      </c>
      <c r="F20" s="57">
        <v>1</v>
      </c>
      <c r="G20" s="57">
        <v>1</v>
      </c>
      <c r="H20" s="57">
        <v>1</v>
      </c>
      <c r="I20" s="57">
        <v>1</v>
      </c>
      <c r="J20" s="57"/>
    </row>
    <row r="21" spans="2:10" ht="14.5">
      <c r="B21" s="396">
        <f t="shared" si="0"/>
        <v>17</v>
      </c>
      <c r="C21" s="57" t="s">
        <v>332</v>
      </c>
      <c r="D21" s="57" t="s">
        <v>146</v>
      </c>
      <c r="E21" s="395">
        <v>1</v>
      </c>
      <c r="F21" s="57">
        <v>1</v>
      </c>
      <c r="G21" s="57">
        <v>1</v>
      </c>
      <c r="H21" s="57">
        <v>1</v>
      </c>
      <c r="I21" s="57">
        <v>1</v>
      </c>
      <c r="J21" s="57"/>
    </row>
    <row r="22" spans="2:10" ht="14.5">
      <c r="B22" s="396">
        <f t="shared" si="0"/>
        <v>18</v>
      </c>
      <c r="C22" s="396" t="s">
        <v>1068</v>
      </c>
      <c r="D22" s="396" t="s">
        <v>89</v>
      </c>
      <c r="E22" s="397" t="s">
        <v>1069</v>
      </c>
      <c r="F22" s="398" t="s">
        <v>1065</v>
      </c>
      <c r="G22" s="398" t="s">
        <v>1065</v>
      </c>
      <c r="H22" s="396">
        <v>1</v>
      </c>
      <c r="I22" s="396">
        <v>3</v>
      </c>
      <c r="J22" s="396"/>
    </row>
    <row r="23" spans="2:10" ht="14.5">
      <c r="B23" s="396">
        <f t="shared" si="0"/>
        <v>19</v>
      </c>
      <c r="C23" s="396" t="s">
        <v>334</v>
      </c>
      <c r="D23" s="396" t="s">
        <v>149</v>
      </c>
      <c r="E23" s="397" t="s">
        <v>1070</v>
      </c>
      <c r="F23" s="398" t="s">
        <v>1065</v>
      </c>
      <c r="G23" s="398" t="s">
        <v>1065</v>
      </c>
      <c r="H23" s="396">
        <v>1</v>
      </c>
      <c r="I23" s="396">
        <v>3</v>
      </c>
      <c r="J23" s="396"/>
    </row>
    <row r="24" spans="2:10" ht="14.5">
      <c r="B24" s="396">
        <f t="shared" si="0"/>
        <v>20</v>
      </c>
      <c r="C24" s="396" t="s">
        <v>251</v>
      </c>
      <c r="D24" s="396" t="s">
        <v>146</v>
      </c>
      <c r="E24" s="397" t="s">
        <v>1071</v>
      </c>
      <c r="F24" s="398" t="s">
        <v>1065</v>
      </c>
      <c r="G24" s="398" t="s">
        <v>1065</v>
      </c>
      <c r="H24" s="396">
        <v>3</v>
      </c>
      <c r="I24" s="396">
        <v>3</v>
      </c>
      <c r="J24" s="396"/>
    </row>
    <row r="25" spans="2:10" ht="14.5">
      <c r="B25" s="396">
        <f t="shared" si="0"/>
        <v>21</v>
      </c>
      <c r="C25" s="57" t="s">
        <v>346</v>
      </c>
      <c r="D25" s="57" t="s">
        <v>149</v>
      </c>
      <c r="E25" s="395">
        <v>1</v>
      </c>
      <c r="F25" s="57">
        <v>1</v>
      </c>
      <c r="G25" s="57">
        <v>1</v>
      </c>
      <c r="H25" s="57">
        <v>1</v>
      </c>
      <c r="I25" s="57">
        <v>1</v>
      </c>
      <c r="J25" s="57"/>
    </row>
    <row r="26" spans="2:10" ht="14.5">
      <c r="B26" s="396">
        <f t="shared" si="0"/>
        <v>22</v>
      </c>
      <c r="C26" s="57" t="s">
        <v>348</v>
      </c>
      <c r="D26" s="57" t="s">
        <v>146</v>
      </c>
      <c r="E26" s="395">
        <v>1</v>
      </c>
      <c r="F26" s="57">
        <v>1</v>
      </c>
      <c r="G26" s="57">
        <v>1</v>
      </c>
      <c r="H26" s="57">
        <v>1</v>
      </c>
      <c r="I26" s="57">
        <v>1</v>
      </c>
      <c r="J26" s="57"/>
    </row>
    <row r="27" spans="2:10" ht="14.5">
      <c r="B27" s="396">
        <f t="shared" si="0"/>
        <v>23</v>
      </c>
      <c r="C27" s="57" t="s">
        <v>349</v>
      </c>
      <c r="D27" s="57" t="s">
        <v>152</v>
      </c>
      <c r="E27" s="395">
        <v>1</v>
      </c>
      <c r="F27" s="57">
        <v>1</v>
      </c>
      <c r="G27" s="57">
        <v>1</v>
      </c>
      <c r="H27" s="57">
        <v>1</v>
      </c>
      <c r="I27" s="57">
        <v>1</v>
      </c>
      <c r="J27" s="57"/>
    </row>
    <row r="28" spans="2:10" ht="14.5">
      <c r="B28" s="396">
        <f t="shared" si="0"/>
        <v>24</v>
      </c>
      <c r="C28" s="396" t="s">
        <v>230</v>
      </c>
      <c r="D28" s="396" t="s">
        <v>146</v>
      </c>
      <c r="E28" s="397" t="s">
        <v>908</v>
      </c>
      <c r="F28" s="398" t="s">
        <v>1065</v>
      </c>
      <c r="G28" s="396">
        <v>3</v>
      </c>
      <c r="H28" s="396">
        <v>3</v>
      </c>
      <c r="I28" s="398" t="s">
        <v>1065</v>
      </c>
      <c r="J28" s="396"/>
    </row>
    <row r="29" spans="2:10" ht="14.5">
      <c r="B29" s="396">
        <f t="shared" si="0"/>
        <v>25</v>
      </c>
      <c r="C29" s="57" t="s">
        <v>355</v>
      </c>
      <c r="D29" s="57" t="s">
        <v>146</v>
      </c>
      <c r="E29" s="395">
        <v>1</v>
      </c>
      <c r="F29" s="57">
        <v>1</v>
      </c>
      <c r="G29" s="57">
        <v>1</v>
      </c>
      <c r="H29" s="57">
        <v>1</v>
      </c>
      <c r="I29" s="57">
        <v>1</v>
      </c>
      <c r="J29" s="57"/>
    </row>
    <row r="30" spans="2:10" ht="14.5">
      <c r="B30" s="396">
        <f t="shared" si="0"/>
        <v>26</v>
      </c>
      <c r="C30" s="57" t="s">
        <v>381</v>
      </c>
      <c r="D30" s="57" t="s">
        <v>149</v>
      </c>
      <c r="E30" s="395">
        <v>1</v>
      </c>
      <c r="F30" s="57">
        <v>1</v>
      </c>
      <c r="G30" s="57">
        <v>1</v>
      </c>
      <c r="H30" s="57">
        <v>1</v>
      </c>
      <c r="I30" s="57">
        <v>1</v>
      </c>
      <c r="J30" s="57"/>
    </row>
    <row r="31" spans="2:10" ht="14.5">
      <c r="B31" s="396">
        <f t="shared" si="0"/>
        <v>27</v>
      </c>
      <c r="C31" s="57" t="s">
        <v>386</v>
      </c>
      <c r="D31" s="57" t="s">
        <v>146</v>
      </c>
      <c r="E31" s="395">
        <v>1</v>
      </c>
      <c r="F31" s="57">
        <v>1</v>
      </c>
      <c r="G31" s="57">
        <v>1</v>
      </c>
      <c r="H31" s="57">
        <v>1</v>
      </c>
      <c r="I31" s="57">
        <v>1</v>
      </c>
      <c r="J31" s="57"/>
    </row>
    <row r="32" spans="2:10" ht="14.5">
      <c r="B32" s="396">
        <f t="shared" si="0"/>
        <v>28</v>
      </c>
      <c r="C32" s="57" t="s">
        <v>390</v>
      </c>
      <c r="D32" s="57" t="s">
        <v>146</v>
      </c>
      <c r="E32" s="395">
        <v>1</v>
      </c>
      <c r="F32" s="57">
        <v>1</v>
      </c>
      <c r="G32" s="57">
        <v>1</v>
      </c>
      <c r="H32" s="57">
        <v>1</v>
      </c>
      <c r="I32" s="57">
        <v>1</v>
      </c>
      <c r="J32" s="57"/>
    </row>
    <row r="33" spans="2:10" ht="14.5">
      <c r="B33" s="396">
        <f t="shared" si="0"/>
        <v>29</v>
      </c>
      <c r="C33" s="57" t="s">
        <v>407</v>
      </c>
      <c r="D33" s="57" t="s">
        <v>87</v>
      </c>
      <c r="E33" s="395">
        <v>3</v>
      </c>
      <c r="F33" s="57">
        <v>3</v>
      </c>
      <c r="G33" s="57">
        <v>3</v>
      </c>
      <c r="H33" s="57">
        <v>3</v>
      </c>
      <c r="I33" s="57">
        <v>3</v>
      </c>
      <c r="J33" s="57"/>
    </row>
    <row r="34" spans="2:10" ht="14.5">
      <c r="B34" s="396">
        <f t="shared" si="0"/>
        <v>30</v>
      </c>
      <c r="C34" s="57" t="s">
        <v>408</v>
      </c>
      <c r="D34" s="57" t="s">
        <v>96</v>
      </c>
      <c r="E34" s="395">
        <v>3</v>
      </c>
      <c r="F34" s="57">
        <v>3</v>
      </c>
      <c r="G34" s="57">
        <v>3</v>
      </c>
      <c r="H34" s="57">
        <v>3</v>
      </c>
      <c r="I34" s="57">
        <v>3</v>
      </c>
      <c r="J34" s="57"/>
    </row>
    <row r="35" spans="2:10" ht="14.5">
      <c r="B35" s="396">
        <f t="shared" si="0"/>
        <v>31</v>
      </c>
      <c r="C35" s="57" t="s">
        <v>691</v>
      </c>
      <c r="D35" s="57" t="s">
        <v>79</v>
      </c>
      <c r="E35" s="395">
        <v>1</v>
      </c>
      <c r="F35" s="57">
        <v>1</v>
      </c>
      <c r="G35" s="57">
        <v>1</v>
      </c>
      <c r="H35" s="57">
        <v>1</v>
      </c>
      <c r="I35" s="57">
        <v>1</v>
      </c>
      <c r="J35" s="57"/>
    </row>
    <row r="36" spans="2:10" ht="14.5">
      <c r="B36" s="396">
        <f t="shared" si="0"/>
        <v>32</v>
      </c>
      <c r="C36" s="57" t="s">
        <v>421</v>
      </c>
      <c r="D36" s="57" t="s">
        <v>96</v>
      </c>
      <c r="E36" s="395">
        <v>3</v>
      </c>
      <c r="F36" s="57">
        <v>3</v>
      </c>
      <c r="G36" s="57">
        <v>3</v>
      </c>
      <c r="H36" s="57">
        <v>3</v>
      </c>
      <c r="I36" s="57">
        <v>3</v>
      </c>
      <c r="J36" s="57"/>
    </row>
    <row r="37" spans="2:10" ht="14.5">
      <c r="B37" s="396">
        <f t="shared" si="0"/>
        <v>33</v>
      </c>
      <c r="C37" s="57" t="s">
        <v>422</v>
      </c>
      <c r="D37" s="57" t="s">
        <v>87</v>
      </c>
      <c r="E37" s="395">
        <v>2</v>
      </c>
      <c r="F37" s="57">
        <v>3</v>
      </c>
      <c r="G37" s="57">
        <v>3</v>
      </c>
      <c r="H37" s="57">
        <v>3</v>
      </c>
      <c r="I37" s="57">
        <v>3</v>
      </c>
      <c r="J37" s="57"/>
    </row>
    <row r="38" spans="2:10" ht="14.5">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orientation="portrait" paperSize="9"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topLeftCell="A1">
      <selection pane="topLeft" activeCell="G6" sqref="G6"/>
    </sheetView>
  </sheetViews>
  <sheetFormatPr defaultRowHeight="14.5"/>
  <sheetData>
    <row r="1" spans="1:22" ht="14.5">
      <c r="A1" s="1570" t="s">
        <v>261</v>
      </c>
      <c r="B1" s="1570"/>
      <c r="C1" s="1570"/>
      <c r="D1" s="1570"/>
      <c r="E1" s="1570"/>
      <c r="F1" s="1570"/>
      <c r="G1" s="1570"/>
      <c r="H1" s="1570"/>
      <c r="I1" s="1570"/>
      <c r="J1" s="1570"/>
      <c r="K1" s="1570"/>
      <c r="L1" s="1570"/>
      <c r="M1" s="1570"/>
      <c r="N1" s="1570"/>
      <c r="O1" s="1570"/>
      <c r="P1" s="1570"/>
      <c r="Q1" s="1570"/>
      <c r="R1" s="1570"/>
      <c r="S1" s="1570"/>
      <c r="T1" s="1570"/>
      <c r="U1" s="1570"/>
      <c r="V1" s="1571"/>
    </row>
    <row r="2" spans="1:22" ht="15" thickBot="1">
      <c r="A2" s="1572" t="s">
        <v>262</v>
      </c>
      <c r="B2" s="1310"/>
      <c r="C2" s="1310"/>
      <c r="D2" s="1310"/>
      <c r="E2" s="1310"/>
      <c r="F2" s="1310"/>
      <c r="G2" s="1310"/>
      <c r="H2" s="1310"/>
      <c r="I2" s="1310"/>
      <c r="J2" s="1310"/>
      <c r="K2" s="1310"/>
      <c r="L2" s="1310"/>
      <c r="M2" s="1310"/>
      <c r="N2" s="1310"/>
      <c r="O2" s="1310"/>
      <c r="P2" s="1310"/>
      <c r="Q2" s="1310"/>
      <c r="R2" s="1310"/>
      <c r="S2" s="1310"/>
      <c r="T2" s="1310"/>
      <c r="U2" s="1310"/>
      <c r="V2" s="1573"/>
    </row>
    <row r="3" spans="1:22" ht="14.5">
      <c r="A3" s="125"/>
      <c r="B3" s="126"/>
      <c r="C3" s="126"/>
      <c r="D3" s="126"/>
      <c r="E3" s="126"/>
      <c r="F3" s="126"/>
      <c r="G3" s="126"/>
      <c r="H3" s="126"/>
      <c r="I3" s="126"/>
      <c r="J3" s="126"/>
      <c r="K3" s="126"/>
      <c r="L3" s="126"/>
      <c r="M3" s="126"/>
      <c r="N3" s="126"/>
      <c r="O3" s="126"/>
      <c r="P3" s="126"/>
      <c r="Q3" s="126"/>
      <c r="R3" s="126"/>
      <c r="S3" s="126"/>
      <c r="T3" s="126"/>
      <c r="U3" s="163"/>
      <c r="V3" s="164"/>
    </row>
    <row r="4" spans="1:22" ht="14.5">
      <c r="A4" s="1579" t="s">
        <v>263</v>
      </c>
      <c r="B4" s="1324"/>
      <c r="C4" s="127"/>
      <c r="D4" s="1580" t="s">
        <v>1049</v>
      </c>
      <c r="E4" s="1581"/>
      <c r="F4" s="1575" t="s">
        <v>265</v>
      </c>
      <c r="G4" s="1577" t="s">
        <v>266</v>
      </c>
      <c r="H4" s="1313" t="s">
        <v>267</v>
      </c>
      <c r="I4" s="1314"/>
      <c r="J4" s="1315"/>
      <c r="K4" s="128" t="s">
        <v>268</v>
      </c>
      <c r="L4" s="1313" t="s">
        <v>269</v>
      </c>
      <c r="M4" s="1314"/>
      <c r="N4" s="1315"/>
      <c r="O4" s="1313" t="s">
        <v>270</v>
      </c>
      <c r="P4" s="1314"/>
      <c r="Q4" s="1315"/>
      <c r="R4" s="1574"/>
      <c r="S4" s="1316"/>
      <c r="T4" s="1316"/>
      <c r="U4" s="166"/>
      <c r="V4" s="167"/>
    </row>
    <row r="5" spans="1:22" ht="14.5">
      <c r="A5" s="1579"/>
      <c r="B5" s="1324"/>
      <c r="C5" s="127"/>
      <c r="D5" s="1582"/>
      <c r="E5" s="1583"/>
      <c r="F5" s="1576"/>
      <c r="G5" s="1578"/>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ht="14.5">
      <c r="A6" s="129"/>
      <c r="B6" s="127"/>
      <c r="C6" s="127"/>
      <c r="D6" s="1585" t="s">
        <v>1048</v>
      </c>
      <c r="E6" s="1318"/>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ht="14.5">
      <c r="A7" s="132"/>
      <c r="B7" s="133"/>
      <c r="C7" s="133"/>
      <c r="D7" s="133"/>
      <c r="E7" s="133"/>
      <c r="F7" s="133"/>
      <c r="G7" s="133"/>
      <c r="H7" s="133"/>
      <c r="I7" s="133"/>
      <c r="J7" s="133"/>
      <c r="K7" s="133"/>
      <c r="L7" s="133"/>
      <c r="M7" s="133"/>
      <c r="N7" s="133"/>
      <c r="O7" s="133"/>
      <c r="P7" s="133"/>
      <c r="Q7" s="133"/>
      <c r="R7" s="133"/>
      <c r="S7" s="133"/>
      <c r="T7" s="133"/>
      <c r="U7" s="377"/>
      <c r="V7" s="167"/>
    </row>
    <row r="8" spans="1:22" ht="14.5">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ht="14.5">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351.40</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ht="14.5">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ht="14.5">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ht="14.5">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ht="14.5">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ht="14.5">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v>
      </c>
      <c r="N19" s="133"/>
      <c r="O19" s="135">
        <v>448.76</v>
      </c>
      <c r="P19" s="135"/>
      <c r="Q19" s="135">
        <v>393.09</v>
      </c>
      <c r="R19" s="135"/>
      <c r="S19" s="135">
        <v>407.80</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ht="14.5">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ht="14.5">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ht="14.5">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ht="14.5">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ht="14.5">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ht="14.5">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ht="14.5">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ht="14.5">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ht="14.5">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ht="14.5">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398.70</v>
      </c>
      <c r="H37" s="133"/>
      <c r="I37" s="135">
        <v>439.06</v>
      </c>
      <c r="J37" s="133"/>
      <c r="K37" s="135">
        <v>381.53</v>
      </c>
      <c r="L37" s="135"/>
      <c r="M37" s="135">
        <v>379.71</v>
      </c>
      <c r="N37" s="133"/>
      <c r="O37" s="135">
        <v>426.30</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ht="14.5">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ht="14.5">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ht="14.5">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ht="14.5">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407.90</v>
      </c>
      <c r="D45" s="133"/>
      <c r="E45" s="135">
        <v>426.63</v>
      </c>
      <c r="F45" s="133"/>
      <c r="G45" s="135">
        <v>392.27</v>
      </c>
      <c r="H45" s="133"/>
      <c r="I45" s="135">
        <v>431.96</v>
      </c>
      <c r="J45" s="135"/>
      <c r="K45" s="135">
        <v>426.02</v>
      </c>
      <c r="L45" s="133"/>
      <c r="M45" s="135">
        <v>405.36</v>
      </c>
      <c r="N45" s="135"/>
      <c r="O45" s="135">
        <v>411.93</v>
      </c>
      <c r="P45" s="135"/>
      <c r="Q45" s="135">
        <v>423.77</v>
      </c>
      <c r="R45" s="135"/>
      <c r="S45" s="135">
        <v>407.90</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ht="14.5">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ht="14.5">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ht="14.5">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ht="14.5">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378.30</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ht="14.5">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ht="14.5">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ht="14.5">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ht="14.5">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378.30</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ht="14.5">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ht="14.5">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ht="14.5">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ht="14.5">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ht="14.5">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ht="14.5">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ht="14.5">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ht="14.5">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ht="14.5">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ht="14.5">
      <c r="A82" s="187"/>
      <c r="F82" s="282" t="s">
        <v>345</v>
      </c>
      <c r="G82" s="133"/>
      <c r="H82" s="145"/>
      <c r="I82" s="133"/>
      <c r="J82" s="144"/>
      <c r="K82" s="133"/>
      <c r="L82" s="144" t="s">
        <v>329</v>
      </c>
      <c r="M82" s="133"/>
      <c r="N82" s="145"/>
      <c r="O82" s="133"/>
      <c r="P82" s="144"/>
      <c r="Q82" s="133"/>
      <c r="R82" s="145"/>
      <c r="S82" s="133"/>
      <c r="T82" s="145"/>
      <c r="V82" s="167"/>
    </row>
    <row r="83" spans="1:22" ht="14.5">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ht="14.5">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387.50</v>
      </c>
      <c r="L85" s="133"/>
      <c r="M85" s="135">
        <v>372.63</v>
      </c>
      <c r="N85" s="135"/>
      <c r="O85" s="135">
        <v>415.30</v>
      </c>
      <c r="P85" s="133"/>
      <c r="Q85" s="135">
        <v>424.58</v>
      </c>
      <c r="R85" s="135"/>
      <c r="S85" s="135">
        <v>391.70</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ht="14.5">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ht="14.5">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ht="14.5">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ht="14.5">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ht="14.5">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ht="14.5">
      <c r="A98" s="132"/>
      <c r="F98" s="145"/>
      <c r="G98" s="133"/>
      <c r="H98" s="144" t="s">
        <v>183</v>
      </c>
      <c r="I98" s="133"/>
      <c r="J98" s="144"/>
      <c r="K98" s="133"/>
      <c r="L98" s="145"/>
      <c r="M98" s="133"/>
      <c r="N98" s="145"/>
      <c r="O98" s="133"/>
      <c r="P98" s="144"/>
      <c r="Q98" s="133"/>
      <c r="R98" s="145"/>
      <c r="S98" s="133"/>
      <c r="T98" s="282" t="s">
        <v>338</v>
      </c>
      <c r="U98" s="133"/>
      <c r="V98" s="280"/>
    </row>
    <row r="99" spans="1:22" ht="14.5">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ht="14.5">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412.40</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ht="14.5">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ht="14.5">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ht="14.5">
      <c r="A107" s="132"/>
      <c r="Q107" s="133"/>
      <c r="U107" s="133"/>
      <c r="V107" s="280"/>
    </row>
    <row r="108" spans="1:22" ht="14.5">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ht="14.5">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ht="14.5">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ht="14.5">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ht="14.5">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ht="14.5">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ht="14.5">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ht="14.5">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ht="14.5">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ht="14.5">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ht="14.5">
      <c r="A130" s="132"/>
      <c r="B130" s="145"/>
      <c r="C130" s="133"/>
      <c r="D130" s="145"/>
      <c r="F130" s="383" t="s">
        <v>183</v>
      </c>
      <c r="H130" s="145"/>
      <c r="J130" s="145"/>
      <c r="L130" s="145"/>
      <c r="N130" s="145"/>
      <c r="P130" s="383" t="s">
        <v>183</v>
      </c>
      <c r="Q130" s="133"/>
      <c r="R130" s="145"/>
      <c r="T130" s="145"/>
      <c r="U130" s="133"/>
      <c r="V130" s="180"/>
    </row>
    <row r="131" spans="1:22" ht="14.5">
      <c r="A131" s="132"/>
      <c r="B131" s="145"/>
      <c r="C131" s="133"/>
      <c r="D131" s="145"/>
      <c r="F131" s="145"/>
      <c r="H131" s="145"/>
      <c r="J131" s="145"/>
      <c r="L131" s="145"/>
      <c r="N131" s="145"/>
      <c r="P131" s="145"/>
      <c r="Q131" s="133"/>
      <c r="R131" s="145"/>
      <c r="T131" s="145"/>
      <c r="U131" s="133"/>
      <c r="V131" s="180"/>
    </row>
    <row r="132" spans="1:22" ht="14.5">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ht="14.5">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ht="14.5">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ht="14.5">
      <c r="A139" s="132"/>
      <c r="B139" s="145"/>
      <c r="C139" s="133"/>
      <c r="D139" s="145"/>
      <c r="F139" s="145"/>
      <c r="H139" s="145"/>
      <c r="J139" s="145"/>
      <c r="L139" s="145"/>
      <c r="N139" s="145"/>
      <c r="P139" s="145"/>
      <c r="Q139" s="133"/>
      <c r="R139" s="145"/>
      <c r="T139" s="145"/>
      <c r="U139" s="133"/>
      <c r="V139" s="180"/>
    </row>
    <row r="140" spans="1:22" ht="14.5">
      <c r="A140" s="132"/>
      <c r="B140" s="145"/>
      <c r="C140" s="133"/>
      <c r="D140" s="145"/>
      <c r="F140" s="145"/>
      <c r="H140" s="145"/>
      <c r="J140" s="145"/>
      <c r="L140" s="145"/>
      <c r="N140" s="145"/>
      <c r="P140" s="145"/>
      <c r="Q140" s="133"/>
      <c r="R140" s="145"/>
      <c r="T140" s="145"/>
      <c r="U140" s="133"/>
      <c r="V140" s="180"/>
    </row>
    <row r="141" spans="1:22" ht="14.5">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ht="14.5">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ht="14.5">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ht="14.5">
      <c r="A148" s="132"/>
      <c r="B148" s="145"/>
      <c r="C148" s="133"/>
      <c r="D148" s="383" t="s">
        <v>183</v>
      </c>
      <c r="F148" s="383" t="s">
        <v>183</v>
      </c>
      <c r="H148" s="145"/>
      <c r="J148" s="145"/>
      <c r="L148" s="145"/>
      <c r="N148" s="145"/>
      <c r="P148" s="145"/>
      <c r="Q148" s="133"/>
      <c r="R148" s="145"/>
      <c r="T148" s="145"/>
      <c r="U148" s="133"/>
      <c r="V148" s="385" t="s">
        <v>417</v>
      </c>
    </row>
    <row r="149" spans="1:22" ht="14.5">
      <c r="A149" s="132"/>
      <c r="B149" s="145"/>
      <c r="C149" s="133"/>
      <c r="D149" s="383"/>
      <c r="F149" s="383"/>
      <c r="H149" s="145"/>
      <c r="J149" s="145"/>
      <c r="L149" s="145"/>
      <c r="N149" s="145"/>
      <c r="P149" s="145"/>
      <c r="Q149" s="133"/>
      <c r="R149" s="145"/>
      <c r="T149" s="145"/>
      <c r="U149" s="133"/>
      <c r="V149" s="180"/>
    </row>
    <row r="150" spans="1:22" ht="14.5">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ht="14.5">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ht="14.5">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ht="14.5">
      <c r="A157" s="132"/>
      <c r="B157" s="145"/>
      <c r="C157" s="133"/>
      <c r="D157" s="383"/>
      <c r="F157" s="383"/>
      <c r="H157" s="383" t="s">
        <v>429</v>
      </c>
      <c r="J157" s="383" t="s">
        <v>429</v>
      </c>
      <c r="L157" s="145"/>
      <c r="N157" s="145"/>
      <c r="P157" s="145"/>
      <c r="Q157" s="133"/>
      <c r="R157" s="145"/>
      <c r="T157" s="383" t="s">
        <v>417</v>
      </c>
      <c r="U157" s="133"/>
      <c r="V157" s="180"/>
    </row>
    <row r="158" spans="1:22" ht="14.5">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ht="14.5">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ht="14.5">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ht="14.5">
      <c r="A165" s="132"/>
      <c r="B165" s="145"/>
      <c r="C165" s="133"/>
      <c r="D165" s="383" t="s">
        <v>329</v>
      </c>
      <c r="F165" s="383" t="s">
        <v>183</v>
      </c>
      <c r="H165" s="145"/>
      <c r="J165" s="145"/>
      <c r="L165" s="145"/>
      <c r="N165" s="145"/>
      <c r="P165" s="145"/>
      <c r="Q165" s="133"/>
      <c r="R165" s="145"/>
      <c r="T165" s="145"/>
      <c r="U165" s="133"/>
      <c r="V165" s="180"/>
    </row>
    <row r="166" spans="1:22" ht="14.5">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ht="14.5">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ht="14.5">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ht="14.5">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ht="14.5">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ht="14.5" thickTop="1">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ht="14.5">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ht="14.5">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ht="14.5">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ht="14.5">
      <c r="A186" s="132"/>
      <c r="B186" s="145" t="s">
        <v>146</v>
      </c>
      <c r="D186" s="145" t="s">
        <v>89</v>
      </c>
      <c r="J186" s="145"/>
      <c r="L186" s="145"/>
      <c r="N186" s="145"/>
      <c r="P186" s="145"/>
      <c r="Q186" s="133"/>
      <c r="R186" s="145"/>
      <c r="T186" s="145"/>
      <c r="U186" s="133"/>
      <c r="V186" s="180"/>
    </row>
    <row r="187" spans="1:22" ht="14.5">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ht="14.5">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ht="14.5">
      <c r="A193" s="132"/>
      <c r="B193" s="145"/>
      <c r="C193" s="133"/>
      <c r="D193" s="145"/>
      <c r="F193" s="145"/>
      <c r="H193" s="145"/>
      <c r="J193" s="145"/>
      <c r="L193" s="145"/>
      <c r="N193" s="145"/>
      <c r="P193" s="145"/>
      <c r="Q193" s="133"/>
      <c r="R193" s="145"/>
      <c r="T193" s="145"/>
      <c r="U193" s="133"/>
      <c r="V193" s="180"/>
    </row>
    <row r="194" spans="1:22" ht="14.5">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ht="14.5" hidden="1"/>
    <row r="201" ht="14.5" hidden="1"/>
    <row r="202" ht="14.5" hidden="1"/>
    <row r="203" ht="14.5" hidden="1"/>
    <row r="204" ht="14.5" hidden="1"/>
    <row r="205" spans="2:2" ht="14.5" hidden="1">
      <c r="B205" s="376" t="s">
        <v>146</v>
      </c>
    </row>
    <row r="206" ht="14.5" hidden="1"/>
    <row r="207" spans="2:21" ht="14.5"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ht="14.5" hidden="1"/>
    <row r="209" ht="14.5" hidden="1"/>
    <row r="210" spans="2:2" ht="14.5">
      <c r="B210" s="376" t="s">
        <v>1054</v>
      </c>
    </row>
    <row r="211" spans="2:9" ht="14.5">
      <c r="B211" s="388" t="s">
        <v>1055</v>
      </c>
      <c r="C211" s="388" t="s">
        <v>1056</v>
      </c>
      <c r="D211" s="388" t="s">
        <v>1055</v>
      </c>
      <c r="E211" s="388" t="s">
        <v>1056</v>
      </c>
      <c r="F211" s="388" t="s">
        <v>1055</v>
      </c>
      <c r="G211" s="389" t="s">
        <v>1056</v>
      </c>
      <c r="H211" s="388" t="s">
        <v>1055</v>
      </c>
      <c r="I211" s="388" t="s">
        <v>1056</v>
      </c>
    </row>
    <row r="212" spans="2:9" ht="14.5">
      <c r="B212" s="387" t="s">
        <v>146</v>
      </c>
      <c r="C212" s="310">
        <v>50</v>
      </c>
      <c r="D212" s="387" t="s">
        <v>83</v>
      </c>
      <c r="E212" s="310">
        <v>3</v>
      </c>
      <c r="F212" s="387" t="s">
        <v>79</v>
      </c>
      <c r="G212" s="310">
        <v>12</v>
      </c>
      <c r="H212" s="387" t="s">
        <v>89</v>
      </c>
      <c r="I212" s="310">
        <v>9</v>
      </c>
    </row>
    <row r="213" spans="2:9" ht="14.5">
      <c r="B213" s="387" t="s">
        <v>149</v>
      </c>
      <c r="C213" s="310">
        <v>28</v>
      </c>
      <c r="D213" s="387" t="s">
        <v>152</v>
      </c>
      <c r="E213" s="310">
        <v>2</v>
      </c>
      <c r="F213" s="387" t="s">
        <v>101</v>
      </c>
      <c r="G213" s="310">
        <v>6</v>
      </c>
      <c r="H213" s="387" t="s">
        <v>107</v>
      </c>
      <c r="I213" s="310">
        <v>5</v>
      </c>
    </row>
    <row r="214" spans="2:9" ht="14.5">
      <c r="B214" s="387" t="s">
        <v>205</v>
      </c>
      <c r="C214" s="310">
        <v>21</v>
      </c>
      <c r="D214" s="387" t="s">
        <v>131</v>
      </c>
      <c r="E214" s="310">
        <v>1</v>
      </c>
      <c r="F214" s="387" t="s">
        <v>92</v>
      </c>
      <c r="G214" s="310">
        <v>4</v>
      </c>
      <c r="H214" s="387" t="s">
        <v>156</v>
      </c>
      <c r="I214" s="310">
        <v>1</v>
      </c>
    </row>
    <row r="215" spans="2:9" ht="14.5">
      <c r="B215" s="387" t="s">
        <v>211</v>
      </c>
      <c r="C215" s="310">
        <v>20</v>
      </c>
      <c r="D215" s="387" t="s">
        <v>96</v>
      </c>
      <c r="E215" s="310">
        <v>7</v>
      </c>
      <c r="F215" s="387" t="s">
        <v>87</v>
      </c>
      <c r="G215" s="310">
        <v>2</v>
      </c>
      <c r="H215" s="387" t="s">
        <v>111</v>
      </c>
      <c r="I215" s="310">
        <v>0</v>
      </c>
    </row>
    <row r="216" spans="2:9" ht="14.5">
      <c r="B216" s="310"/>
      <c r="C216" s="310">
        <f>SUM(C212:C215)</f>
        <v>119</v>
      </c>
      <c r="D216" s="310"/>
      <c r="E216" s="310">
        <f>SUM(E212:E215)</f>
        <v>13</v>
      </c>
      <c r="F216" s="310"/>
      <c r="G216" s="310">
        <f>SUM(G212:G215)</f>
        <v>24</v>
      </c>
      <c r="H216" s="387" t="s">
        <v>81</v>
      </c>
      <c r="I216" s="310"/>
    </row>
    <row r="217" spans="2:9" ht="14.5">
      <c r="B217" s="376"/>
      <c r="H217" s="387" t="s">
        <v>77</v>
      </c>
      <c r="I217" s="310"/>
    </row>
    <row r="218" spans="2:9" ht="14.5">
      <c r="B218" s="376"/>
      <c r="H218" s="387" t="s">
        <v>165</v>
      </c>
      <c r="I218" s="310"/>
    </row>
    <row r="219" spans="2:9" ht="14.5">
      <c r="B219" s="376"/>
      <c r="H219" s="376"/>
      <c r="I219">
        <f>SUM(I212:I218)</f>
        <v>15</v>
      </c>
    </row>
    <row r="220" spans="2:4" ht="14.5">
      <c r="B220" s="399"/>
      <c r="C220" s="376"/>
      <c r="D220" s="376"/>
    </row>
    <row r="221" spans="2:3" ht="14.5">
      <c r="B221" s="376"/>
      <c r="C221" s="376"/>
    </row>
    <row r="222" spans="2:3" ht="14.5">
      <c r="B222" s="376"/>
      <c r="C222" s="1382"/>
    </row>
    <row r="223" spans="2:3" ht="14.5">
      <c r="B223" s="376"/>
      <c r="C223" s="1382"/>
    </row>
    <row r="224" spans="2:3" ht="14.5">
      <c r="B224" s="376"/>
      <c r="C224" s="1382"/>
    </row>
    <row r="226" spans="2:2" ht="14.5">
      <c r="B226" s="376"/>
    </row>
    <row r="227" spans="2:2" ht="14.5">
      <c r="B227" s="376"/>
    </row>
    <row r="228" spans="2:2" ht="14.5">
      <c r="B228" s="376"/>
    </row>
    <row r="229" spans="2:2" ht="14.5">
      <c r="B229" s="376"/>
    </row>
    <row r="231" spans="2:2" ht="14.5">
      <c r="B231" s="376"/>
    </row>
    <row r="232" spans="2:2" ht="14.5">
      <c r="B232" s="376"/>
    </row>
    <row r="233" spans="2:2" ht="14.5">
      <c r="B233" s="376"/>
    </row>
    <row r="234" spans="2:2" ht="14.5">
      <c r="B234" s="376"/>
    </row>
    <row r="236" spans="2:2" ht="14.5">
      <c r="B236" s="376"/>
    </row>
    <row r="237" spans="2:2" ht="14.5">
      <c r="B237" s="376"/>
    </row>
    <row r="238" spans="2:2" ht="14.5">
      <c r="B238" s="376"/>
    </row>
    <row r="239" spans="2:2" ht="14.5">
      <c r="B239" s="376"/>
    </row>
    <row r="240" spans="2:2" ht="14.5">
      <c r="B240" s="376"/>
    </row>
    <row r="241" spans="2:2" ht="14.5">
      <c r="B241" s="376"/>
    </row>
    <row r="242" spans="2:2" ht="14.5">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priority="1" dxfId="272">
      <formula>"F"</formula>
    </cfRule>
    <cfRule type="dataBar" priority="2">
      <dataBar minLength="0" maxLength="100">
        <cfvo type="min"/>
        <cfvo type="max"/>
        <color rgb="FF638EC6"/>
      </dataBar>
      <extLst>
        <ext xmlns:x14="http://schemas.microsoft.com/office/spreadsheetml/2009/9/main" uri="{B025F937-C7B1-47D3-B67F-A62EFF666E3E}">
          <x14:id>{24b56787-566e-4f5c-ba5c-01b5295d397b}</x14:id>
        </ext>
      </extLst>
    </cfRule>
    <cfRule type="colorScale" priority="3">
      <colorScale>
        <cfvo type="min" val="0"/>
        <cfvo type="percentile" val="50"/>
        <cfvo type="max" val="0"/>
        <color rgb="FFF8696B"/>
        <color rgb="FFFFEB84"/>
        <color rgb="FF63BE7B"/>
      </colorScale>
    </cfRule>
  </conditionalFormatting>
  <pageMargins left="0.7" right="0.7" top="0.75" bottom="0.75" header="0.3" footer="0.3"/>
  <pageSetup fitToHeight="0" orientation="landscape" paperSize="9" scale="68" r:id="rId2"/>
  <rowBreaks count="5" manualBreakCount="5">
    <brk id="42" max="21" man="1"/>
    <brk id="90" max="21" man="1"/>
    <brk id="138" max="21" man="1"/>
    <brk id="186" max="21" man="1"/>
    <brk id="219" max="16383" man="1"/>
  </rowBreaks>
  <drawing r:id="rId1"/>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dxf/>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workbookViewId="0" topLeftCell="A66">
      <selection pane="topLeft" activeCell="A24" sqref="A24"/>
    </sheetView>
  </sheetViews>
  <sheetFormatPr defaultColWidth="8.81428571428571" defaultRowHeight="14.5"/>
  <cols>
    <col min="1" max="1" width="4.85714285714286" style="46" customWidth="1"/>
    <col min="2" max="2" width="5.14285714285714" style="46" customWidth="1"/>
    <col min="3" max="3" width="8.42857142857143" style="46" customWidth="1"/>
    <col min="4" max="4" width="5" style="46" customWidth="1"/>
    <col min="5" max="5" width="11.1428571428571" style="46" customWidth="1"/>
    <col min="6" max="6" width="6.85714285714286" style="46" customWidth="1"/>
    <col min="7" max="7" width="7" style="46" customWidth="1"/>
    <col min="8" max="8" width="5.42857142857143" style="46" customWidth="1"/>
    <col min="9" max="9" width="6.42857142857143" style="46" customWidth="1"/>
    <col min="10" max="10" width="7.42857142857143" style="46" customWidth="1"/>
    <col min="11" max="11" width="6.57142857142857" style="46" customWidth="1"/>
    <col min="12" max="12" width="8.14285714285714" style="46" customWidth="1"/>
    <col min="13" max="13" width="10.4285714285714" style="46" customWidth="1"/>
    <col min="14" max="14" width="6.57142857142857" style="46" customWidth="1"/>
    <col min="15" max="15" width="6.85714285714286" style="46" customWidth="1"/>
    <col min="16" max="25" width="5.14285714285714" style="46" customWidth="1"/>
    <col min="26" max="26" width="10.8571428571429" style="46" customWidth="1"/>
    <col min="27" max="27" width="8.85714285714286" style="46"/>
    <col min="28" max="28" width="9.42857142857143" style="46" customWidth="1"/>
    <col min="29" max="16384" width="8.85714285714286" style="46"/>
  </cols>
  <sheetData>
    <row r="1" spans="1:29" ht="15.5">
      <c r="A1" s="1418" t="s">
        <v>47</v>
      </c>
      <c r="B1" s="1419"/>
      <c r="C1" s="1419"/>
      <c r="D1" s="1419"/>
      <c r="E1" s="1419"/>
      <c r="F1" s="1419"/>
      <c r="G1" s="1419"/>
      <c r="H1" s="1419"/>
      <c r="I1" s="1419"/>
      <c r="J1" s="1419"/>
      <c r="K1" s="1419"/>
      <c r="L1" s="1419"/>
      <c r="M1" s="1419"/>
      <c r="N1" s="1419"/>
      <c r="O1" s="1419"/>
      <c r="P1" s="1419"/>
      <c r="Q1" s="1419"/>
      <c r="R1" s="1419"/>
      <c r="S1" s="1419"/>
      <c r="T1" s="1419"/>
      <c r="U1" s="1419"/>
      <c r="V1" s="1419"/>
      <c r="W1" s="1419"/>
      <c r="X1" s="1419"/>
      <c r="Y1" s="1419"/>
      <c r="Z1" s="1419"/>
      <c r="AA1" s="1419"/>
      <c r="AB1" s="1419"/>
      <c r="AC1" s="1420"/>
    </row>
    <row r="2" spans="1:29" ht="15.5">
      <c r="A2" s="1421" t="s">
        <v>48</v>
      </c>
      <c r="B2" s="1422"/>
      <c r="C2" s="1422"/>
      <c r="D2" s="1422"/>
      <c r="E2" s="1422"/>
      <c r="F2" s="1422"/>
      <c r="G2" s="1422"/>
      <c r="H2" s="1422"/>
      <c r="I2" s="1422"/>
      <c r="J2" s="1422"/>
      <c r="K2" s="1422"/>
      <c r="L2" s="1422"/>
      <c r="M2" s="1422"/>
      <c r="N2" s="1422"/>
      <c r="O2" s="1422"/>
      <c r="P2" s="1422"/>
      <c r="Q2" s="1422"/>
      <c r="R2" s="1422"/>
      <c r="S2" s="1422"/>
      <c r="T2" s="1422"/>
      <c r="U2" s="1422"/>
      <c r="V2" s="1422"/>
      <c r="W2" s="1422"/>
      <c r="X2" s="1422"/>
      <c r="Y2" s="1422"/>
      <c r="Z2" s="1422"/>
      <c r="AA2" s="1422"/>
      <c r="AB2" s="1422"/>
      <c r="AC2" s="1423"/>
    </row>
    <row r="3" spans="1:29" ht="15.5">
      <c r="A3" s="1421" t="s">
        <v>49</v>
      </c>
      <c r="B3" s="1422"/>
      <c r="C3" s="1422"/>
      <c r="D3" s="1422"/>
      <c r="E3" s="1422"/>
      <c r="F3" s="1422"/>
      <c r="G3" s="1422"/>
      <c r="H3" s="1422"/>
      <c r="I3" s="1422"/>
      <c r="J3" s="1422"/>
      <c r="K3" s="1422"/>
      <c r="L3" s="1422"/>
      <c r="M3" s="1422"/>
      <c r="N3" s="1422"/>
      <c r="O3" s="1422"/>
      <c r="P3" s="1422"/>
      <c r="Q3" s="1422"/>
      <c r="R3" s="1422"/>
      <c r="S3" s="1422"/>
      <c r="T3" s="1422"/>
      <c r="U3" s="1422"/>
      <c r="V3" s="1422"/>
      <c r="W3" s="1422"/>
      <c r="X3" s="1422"/>
      <c r="Y3" s="1422"/>
      <c r="Z3" s="1422"/>
      <c r="AA3" s="1422"/>
      <c r="AB3" s="1422"/>
      <c r="AC3" s="1423"/>
    </row>
    <row r="4" spans="1:29" ht="18.5">
      <c r="A4" s="1586" t="s">
        <v>834</v>
      </c>
      <c r="B4" s="1351"/>
      <c r="C4" s="1351"/>
      <c r="D4" s="1351"/>
      <c r="E4" s="1351"/>
      <c r="F4" s="1351"/>
      <c r="G4" s="1351"/>
      <c r="H4" s="1351"/>
      <c r="I4" s="1351"/>
      <c r="J4" s="1351"/>
      <c r="K4" s="1351"/>
      <c r="L4" s="1351"/>
      <c r="M4" s="1351"/>
      <c r="N4" s="1351"/>
      <c r="O4" s="1351"/>
      <c r="P4" s="1351"/>
      <c r="Q4" s="1351"/>
      <c r="R4" s="1351"/>
      <c r="S4" s="1351"/>
      <c r="T4" s="1351"/>
      <c r="U4" s="1351"/>
      <c r="V4" s="1351"/>
      <c r="W4" s="1351"/>
      <c r="X4" s="1351"/>
      <c r="Y4" s="1351"/>
      <c r="Z4" s="1351"/>
      <c r="AA4" s="1351"/>
      <c r="AB4" s="1351"/>
      <c r="AC4" s="1587"/>
    </row>
    <row r="5" spans="1:29" ht="15.5" thickBot="1">
      <c r="A5" s="1588" t="s">
        <v>835</v>
      </c>
      <c r="B5" s="1589"/>
      <c r="C5" s="1589"/>
      <c r="D5" s="1589"/>
      <c r="E5" s="1589"/>
      <c r="F5" s="1589"/>
      <c r="G5" s="1589"/>
      <c r="H5" s="1589"/>
      <c r="I5" s="1589"/>
      <c r="J5" s="1589"/>
      <c r="K5" s="1589"/>
      <c r="L5" s="1589"/>
      <c r="M5" s="1589"/>
      <c r="N5" s="1589"/>
      <c r="O5" s="1589"/>
      <c r="P5" s="1589"/>
      <c r="Q5" s="1589"/>
      <c r="R5" s="1589"/>
      <c r="S5" s="1589"/>
      <c r="T5" s="1589"/>
      <c r="U5" s="1589"/>
      <c r="V5" s="1589"/>
      <c r="W5" s="1589"/>
      <c r="X5" s="1589"/>
      <c r="Y5" s="1589"/>
      <c r="Z5" s="1589"/>
      <c r="AA5" s="1589"/>
      <c r="AB5" s="1589"/>
      <c r="AC5" s="1590"/>
    </row>
    <row r="6" spans="1:29" ht="21">
      <c r="A6" s="1591" t="s">
        <v>836</v>
      </c>
      <c r="B6" s="1592"/>
      <c r="C6" s="1592"/>
      <c r="D6" s="1592"/>
      <c r="E6" s="1592"/>
      <c r="F6" s="1592"/>
      <c r="G6" s="1592"/>
      <c r="H6" s="1593" t="s">
        <v>837</v>
      </c>
      <c r="I6" s="1593"/>
      <c r="J6" s="1593"/>
      <c r="K6" s="1593"/>
      <c r="L6" s="1594"/>
      <c r="M6" s="1593"/>
      <c r="N6" s="1593"/>
      <c r="O6" s="1593"/>
      <c r="P6" s="1593"/>
      <c r="Q6" s="1593"/>
      <c r="R6" s="1593"/>
      <c r="S6" s="1593"/>
      <c r="T6" s="1593"/>
      <c r="U6" s="1593"/>
      <c r="V6" s="1593"/>
      <c r="W6" s="1593"/>
      <c r="X6" s="1593"/>
      <c r="Y6" s="1593"/>
      <c r="Z6" s="1593"/>
      <c r="AA6" s="1593"/>
      <c r="AB6" s="91"/>
      <c r="AC6" s="92"/>
    </row>
    <row r="7" spans="1:29" ht="15" customHeight="1">
      <c r="A7" s="1613" t="s">
        <v>838</v>
      </c>
      <c r="B7" s="1615" t="s">
        <v>839</v>
      </c>
      <c r="C7" s="1617" t="s">
        <v>75</v>
      </c>
      <c r="D7" s="1619" t="s">
        <v>840</v>
      </c>
      <c r="E7" s="1615" t="s">
        <v>841</v>
      </c>
      <c r="F7" s="1621" t="s">
        <v>842</v>
      </c>
      <c r="G7" s="1617" t="s">
        <v>843</v>
      </c>
      <c r="H7" s="1595" t="s">
        <v>838</v>
      </c>
      <c r="I7" s="1600" t="s">
        <v>839</v>
      </c>
      <c r="J7" s="1595" t="s">
        <v>75</v>
      </c>
      <c r="K7" s="1602" t="s">
        <v>840</v>
      </c>
      <c r="L7" s="1604" t="s">
        <v>844</v>
      </c>
      <c r="M7" s="1600" t="s">
        <v>841</v>
      </c>
      <c r="N7" s="1606" t="s">
        <v>842</v>
      </c>
      <c r="O7" s="1595" t="s">
        <v>843</v>
      </c>
      <c r="P7" s="1595" t="s">
        <v>845</v>
      </c>
      <c r="Q7" s="1595"/>
      <c r="R7" s="1595"/>
      <c r="S7" s="1602" t="s">
        <v>846</v>
      </c>
      <c r="T7" s="1596" t="s">
        <v>847</v>
      </c>
      <c r="U7" s="1596"/>
      <c r="V7" s="1596"/>
      <c r="W7" s="1596" t="s">
        <v>848</v>
      </c>
      <c r="X7" s="1596"/>
      <c r="Y7" s="1596"/>
      <c r="Z7" s="1595" t="s">
        <v>849</v>
      </c>
      <c r="AA7" s="1597" t="s">
        <v>850</v>
      </c>
      <c r="AB7" s="1597"/>
      <c r="AC7" s="1598"/>
    </row>
    <row r="8" spans="1:29" ht="56.5" customHeight="1" thickBot="1">
      <c r="A8" s="1614"/>
      <c r="B8" s="1616"/>
      <c r="C8" s="1618"/>
      <c r="D8" s="1620"/>
      <c r="E8" s="1616"/>
      <c r="F8" s="1622"/>
      <c r="G8" s="1618"/>
      <c r="H8" s="1599"/>
      <c r="I8" s="1601"/>
      <c r="J8" s="1599"/>
      <c r="K8" s="1603"/>
      <c r="L8" s="1605"/>
      <c r="M8" s="1601"/>
      <c r="N8" s="1607"/>
      <c r="O8" s="1599"/>
      <c r="P8" s="70" t="s">
        <v>851</v>
      </c>
      <c r="Q8" s="70" t="s">
        <v>852</v>
      </c>
      <c r="R8" s="70" t="s">
        <v>444</v>
      </c>
      <c r="S8" s="1603"/>
      <c r="T8" s="70" t="s">
        <v>851</v>
      </c>
      <c r="U8" s="70" t="s">
        <v>852</v>
      </c>
      <c r="V8" s="70" t="s">
        <v>444</v>
      </c>
      <c r="W8" s="70" t="s">
        <v>851</v>
      </c>
      <c r="X8" s="70" t="s">
        <v>852</v>
      </c>
      <c r="Y8" s="70" t="s">
        <v>444</v>
      </c>
      <c r="Z8" s="1599"/>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v>
      </c>
      <c r="AB9" s="96">
        <v>2837712.305</v>
      </c>
      <c r="AC9" s="97">
        <v>125.81</v>
      </c>
    </row>
    <row r="10" spans="1:29" ht="14.5">
      <c r="A10" s="53"/>
      <c r="B10" s="54"/>
      <c r="C10" s="54"/>
      <c r="D10" s="55"/>
      <c r="E10" s="54"/>
      <c r="F10" s="56">
        <v>345.19</v>
      </c>
      <c r="G10" s="1623">
        <v>2920</v>
      </c>
      <c r="H10" s="58"/>
      <c r="I10" s="58"/>
      <c r="J10" s="58"/>
      <c r="K10" s="75"/>
      <c r="L10" s="76"/>
      <c r="M10" s="54"/>
      <c r="N10" s="56">
        <v>345.19</v>
      </c>
      <c r="O10" s="1623">
        <v>2920</v>
      </c>
      <c r="P10" s="77"/>
      <c r="Q10" s="77"/>
      <c r="R10" s="77"/>
      <c r="S10" s="77"/>
      <c r="T10" s="77"/>
      <c r="U10" s="77"/>
      <c r="V10" s="77"/>
      <c r="W10" s="77"/>
      <c r="X10" s="77"/>
      <c r="Y10" s="77"/>
      <c r="Z10" s="98" t="s">
        <v>860</v>
      </c>
      <c r="AA10" s="99"/>
      <c r="AB10" s="99"/>
      <c r="AC10" s="100"/>
    </row>
    <row r="11" spans="1:29" ht="14.5">
      <c r="A11" s="59">
        <v>2</v>
      </c>
      <c r="B11" s="60" t="s">
        <v>861</v>
      </c>
      <c r="C11" s="60" t="s">
        <v>862</v>
      </c>
      <c r="D11" s="55"/>
      <c r="E11" s="54"/>
      <c r="F11" s="54"/>
      <c r="G11" s="1623"/>
      <c r="H11" s="61">
        <v>2</v>
      </c>
      <c r="I11" s="60" t="s">
        <v>861</v>
      </c>
      <c r="J11" s="60" t="s">
        <v>862</v>
      </c>
      <c r="K11" s="75"/>
      <c r="L11" s="76"/>
      <c r="M11" s="54"/>
      <c r="N11" s="54"/>
      <c r="O11" s="1623"/>
      <c r="P11" s="78">
        <v>345.19</v>
      </c>
      <c r="Q11" s="78">
        <v>332.38</v>
      </c>
      <c r="R11" s="78">
        <v>677.57</v>
      </c>
      <c r="S11" s="85">
        <v>339</v>
      </c>
      <c r="T11" s="86">
        <v>218</v>
      </c>
      <c r="U11" s="86">
        <v>116</v>
      </c>
      <c r="V11" s="87">
        <v>334</v>
      </c>
      <c r="W11" s="86">
        <v>200</v>
      </c>
      <c r="X11" s="86">
        <v>137</v>
      </c>
      <c r="Y11" s="87">
        <v>337</v>
      </c>
      <c r="Z11" s="77"/>
      <c r="AA11" s="101">
        <v>782723.206</v>
      </c>
      <c r="AB11" s="101">
        <v>2837428.199</v>
      </c>
      <c r="AC11" s="102">
        <v>133.297</v>
      </c>
    </row>
    <row r="12" spans="1:29" ht="14.5">
      <c r="A12" s="53"/>
      <c r="B12" s="54"/>
      <c r="C12" s="54"/>
      <c r="D12" s="55"/>
      <c r="E12" s="54"/>
      <c r="F12" s="56">
        <v>332.38</v>
      </c>
      <c r="G12" s="1623"/>
      <c r="H12" s="58"/>
      <c r="I12" s="58"/>
      <c r="J12" s="58"/>
      <c r="K12" s="75"/>
      <c r="L12" s="76"/>
      <c r="M12" s="54"/>
      <c r="N12" s="56">
        <v>332.38</v>
      </c>
      <c r="O12" s="1623"/>
      <c r="P12" s="77"/>
      <c r="Q12" s="77"/>
      <c r="R12" s="77"/>
      <c r="S12" s="77"/>
      <c r="T12" s="77"/>
      <c r="U12" s="77"/>
      <c r="V12" s="77"/>
      <c r="W12" s="77"/>
      <c r="X12" s="77"/>
      <c r="Y12" s="77"/>
      <c r="Z12" s="98" t="s">
        <v>863</v>
      </c>
      <c r="AA12" s="99"/>
      <c r="AB12" s="99"/>
      <c r="AC12" s="100"/>
    </row>
    <row r="13" spans="1:29" ht="14.5">
      <c r="A13" s="59">
        <v>3</v>
      </c>
      <c r="B13" s="60" t="s">
        <v>864</v>
      </c>
      <c r="C13" s="60" t="s">
        <v>862</v>
      </c>
      <c r="D13" s="55"/>
      <c r="E13" s="54"/>
      <c r="F13" s="54"/>
      <c r="G13" s="1623"/>
      <c r="H13" s="61">
        <v>3</v>
      </c>
      <c r="I13" s="60" t="s">
        <v>864</v>
      </c>
      <c r="J13" s="60" t="s">
        <v>862</v>
      </c>
      <c r="K13" s="75"/>
      <c r="L13" s="76"/>
      <c r="M13" s="54"/>
      <c r="N13" s="54"/>
      <c r="O13" s="1623"/>
      <c r="P13" s="78">
        <v>332.38</v>
      </c>
      <c r="Q13" s="78">
        <v>393.62</v>
      </c>
      <c r="R13" s="78">
        <v>726.01</v>
      </c>
      <c r="S13" s="85">
        <v>363</v>
      </c>
      <c r="T13" s="86">
        <v>217</v>
      </c>
      <c r="U13" s="86">
        <v>288</v>
      </c>
      <c r="V13" s="87">
        <v>505</v>
      </c>
      <c r="W13" s="86">
        <v>197</v>
      </c>
      <c r="X13" s="86">
        <v>252</v>
      </c>
      <c r="Y13" s="87">
        <v>449</v>
      </c>
      <c r="Z13" s="77"/>
      <c r="AA13" s="101">
        <v>782911.993</v>
      </c>
      <c r="AB13" s="101">
        <v>2837154.634</v>
      </c>
      <c r="AC13" s="102">
        <v>141.17</v>
      </c>
    </row>
    <row r="14" spans="1:29" ht="14.5">
      <c r="A14" s="53"/>
      <c r="B14" s="54"/>
      <c r="C14" s="54"/>
      <c r="D14" s="55"/>
      <c r="E14" s="54"/>
      <c r="F14" s="56">
        <v>393.62</v>
      </c>
      <c r="G14" s="1623"/>
      <c r="H14" s="58"/>
      <c r="I14" s="58"/>
      <c r="J14" s="58"/>
      <c r="K14" s="75"/>
      <c r="L14" s="76"/>
      <c r="M14" s="54"/>
      <c r="N14" s="56">
        <v>393.62</v>
      </c>
      <c r="O14" s="1623"/>
      <c r="P14" s="77"/>
      <c r="Q14" s="77"/>
      <c r="R14" s="77"/>
      <c r="S14" s="77"/>
      <c r="T14" s="77"/>
      <c r="U14" s="77"/>
      <c r="V14" s="77"/>
      <c r="W14" s="77"/>
      <c r="X14" s="77"/>
      <c r="Y14" s="77"/>
      <c r="Z14" s="77"/>
      <c r="AA14" s="99"/>
      <c r="AB14" s="99"/>
      <c r="AC14" s="100"/>
    </row>
    <row r="15" spans="1:29" ht="14.5">
      <c r="A15" s="59">
        <v>4</v>
      </c>
      <c r="B15" s="60" t="s">
        <v>865</v>
      </c>
      <c r="C15" s="60" t="s">
        <v>866</v>
      </c>
      <c r="D15" s="55"/>
      <c r="E15" s="54"/>
      <c r="F15" s="54"/>
      <c r="G15" s="1623"/>
      <c r="H15" s="61">
        <v>4</v>
      </c>
      <c r="I15" s="60" t="s">
        <v>865</v>
      </c>
      <c r="J15" s="60" t="s">
        <v>866</v>
      </c>
      <c r="K15" s="75"/>
      <c r="L15" s="76"/>
      <c r="M15" s="54"/>
      <c r="N15" s="54"/>
      <c r="O15" s="1623"/>
      <c r="P15" s="78">
        <v>393.62</v>
      </c>
      <c r="Q15" s="78">
        <v>387.95</v>
      </c>
      <c r="R15" s="78">
        <v>781.57</v>
      </c>
      <c r="S15" s="85">
        <v>391</v>
      </c>
      <c r="T15" s="86">
        <v>107</v>
      </c>
      <c r="U15" s="86">
        <v>260</v>
      </c>
      <c r="V15" s="87">
        <v>367</v>
      </c>
      <c r="W15" s="86">
        <v>144</v>
      </c>
      <c r="X15" s="86">
        <v>234</v>
      </c>
      <c r="Y15" s="87">
        <v>378</v>
      </c>
      <c r="Z15" s="77"/>
      <c r="AA15" s="101">
        <v>783135.564</v>
      </c>
      <c r="AB15" s="101">
        <v>2836830.667</v>
      </c>
      <c r="AC15" s="102">
        <v>121.365</v>
      </c>
    </row>
    <row r="16" spans="1:29" ht="14.5">
      <c r="A16" s="53"/>
      <c r="B16" s="54"/>
      <c r="C16" s="54"/>
      <c r="D16" s="55"/>
      <c r="E16" s="54"/>
      <c r="F16" s="56">
        <v>387.95</v>
      </c>
      <c r="G16" s="1623"/>
      <c r="H16" s="58"/>
      <c r="I16" s="58"/>
      <c r="J16" s="58"/>
      <c r="K16" s="75"/>
      <c r="L16" s="76"/>
      <c r="M16" s="54"/>
      <c r="N16" s="56">
        <v>387.95</v>
      </c>
      <c r="O16" s="1623"/>
      <c r="P16" s="77"/>
      <c r="Q16" s="77"/>
      <c r="R16" s="77"/>
      <c r="S16" s="77"/>
      <c r="T16" s="77"/>
      <c r="U16" s="77"/>
      <c r="V16" s="77"/>
      <c r="W16" s="77"/>
      <c r="X16" s="77"/>
      <c r="Y16" s="77"/>
      <c r="Z16" s="98" t="s">
        <v>867</v>
      </c>
      <c r="AA16" s="99"/>
      <c r="AB16" s="99"/>
      <c r="AC16" s="100"/>
    </row>
    <row r="17" spans="1:29" ht="14.5">
      <c r="A17" s="59">
        <v>5</v>
      </c>
      <c r="B17" s="60" t="s">
        <v>868</v>
      </c>
      <c r="C17" s="60" t="s">
        <v>862</v>
      </c>
      <c r="D17" s="55"/>
      <c r="E17" s="54"/>
      <c r="F17" s="54"/>
      <c r="G17" s="1623"/>
      <c r="H17" s="61">
        <v>5</v>
      </c>
      <c r="I17" s="60" t="s">
        <v>868</v>
      </c>
      <c r="J17" s="60" t="s">
        <v>862</v>
      </c>
      <c r="K17" s="75"/>
      <c r="L17" s="76"/>
      <c r="M17" s="54"/>
      <c r="N17" s="54"/>
      <c r="O17" s="1623"/>
      <c r="P17" s="78">
        <v>387.95</v>
      </c>
      <c r="Q17" s="78">
        <v>340.35</v>
      </c>
      <c r="R17" s="78">
        <v>728.30</v>
      </c>
      <c r="S17" s="85">
        <v>364</v>
      </c>
      <c r="T17" s="86">
        <v>129</v>
      </c>
      <c r="U17" s="86">
        <v>196</v>
      </c>
      <c r="V17" s="87">
        <v>325</v>
      </c>
      <c r="W17" s="86">
        <v>156</v>
      </c>
      <c r="X17" s="86">
        <v>186</v>
      </c>
      <c r="Y17" s="87">
        <v>342</v>
      </c>
      <c r="Z17" s="77"/>
      <c r="AA17" s="101">
        <v>783355.912</v>
      </c>
      <c r="AB17" s="101">
        <v>2836511.37</v>
      </c>
      <c r="AC17" s="102">
        <v>112.432</v>
      </c>
    </row>
    <row r="18" spans="1:29" ht="14.5">
      <c r="A18" s="53"/>
      <c r="B18" s="54"/>
      <c r="C18" s="54"/>
      <c r="D18" s="55"/>
      <c r="E18" s="54"/>
      <c r="F18" s="56">
        <v>340.35</v>
      </c>
      <c r="G18" s="1623"/>
      <c r="H18" s="58"/>
      <c r="I18" s="58"/>
      <c r="J18" s="58"/>
      <c r="K18" s="75"/>
      <c r="L18" s="76"/>
      <c r="M18" s="54"/>
      <c r="N18" s="56">
        <v>340.35</v>
      </c>
      <c r="O18" s="1623"/>
      <c r="P18" s="77"/>
      <c r="Q18" s="77"/>
      <c r="R18" s="77"/>
      <c r="S18" s="77"/>
      <c r="T18" s="77"/>
      <c r="U18" s="77"/>
      <c r="V18" s="77"/>
      <c r="W18" s="77"/>
      <c r="X18" s="77"/>
      <c r="Y18" s="77"/>
      <c r="Z18" s="98" t="s">
        <v>869</v>
      </c>
      <c r="AA18" s="99"/>
      <c r="AB18" s="99"/>
      <c r="AC18" s="100"/>
    </row>
    <row r="19" spans="1:29" ht="14.5">
      <c r="A19" s="59">
        <v>6</v>
      </c>
      <c r="B19" s="60" t="s">
        <v>870</v>
      </c>
      <c r="C19" s="60" t="s">
        <v>862</v>
      </c>
      <c r="D19" s="55"/>
      <c r="E19" s="54"/>
      <c r="F19" s="54"/>
      <c r="G19" s="1623"/>
      <c r="H19" s="61">
        <v>6</v>
      </c>
      <c r="I19" s="60" t="s">
        <v>870</v>
      </c>
      <c r="J19" s="60" t="s">
        <v>862</v>
      </c>
      <c r="K19" s="75"/>
      <c r="L19" s="76"/>
      <c r="M19" s="54"/>
      <c r="N19" s="54"/>
      <c r="O19" s="1623"/>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ht="14.5">
      <c r="A20" s="53"/>
      <c r="B20" s="54"/>
      <c r="C20" s="54"/>
      <c r="D20" s="55"/>
      <c r="E20" s="54"/>
      <c r="F20" s="56">
        <v>393.12</v>
      </c>
      <c r="G20" s="1623"/>
      <c r="H20" s="58"/>
      <c r="I20" s="58"/>
      <c r="J20" s="58"/>
      <c r="K20" s="75"/>
      <c r="L20" s="76"/>
      <c r="M20" s="54"/>
      <c r="N20" s="56">
        <v>393.12</v>
      </c>
      <c r="O20" s="1623"/>
      <c r="P20" s="77"/>
      <c r="Q20" s="77"/>
      <c r="R20" s="77"/>
      <c r="S20" s="77"/>
      <c r="T20" s="77"/>
      <c r="U20" s="77"/>
      <c r="V20" s="77"/>
      <c r="W20" s="77"/>
      <c r="X20" s="77"/>
      <c r="Y20" s="77"/>
      <c r="Z20" s="77"/>
      <c r="AA20" s="99"/>
      <c r="AB20" s="99"/>
      <c r="AC20" s="100"/>
    </row>
    <row r="21" spans="1:29" ht="14.5">
      <c r="A21" s="59">
        <v>7</v>
      </c>
      <c r="B21" s="60" t="s">
        <v>871</v>
      </c>
      <c r="C21" s="60" t="s">
        <v>862</v>
      </c>
      <c r="D21" s="55"/>
      <c r="E21" s="54"/>
      <c r="F21" s="54"/>
      <c r="G21" s="1623"/>
      <c r="H21" s="61">
        <v>7</v>
      </c>
      <c r="I21" s="60" t="s">
        <v>871</v>
      </c>
      <c r="J21" s="60" t="s">
        <v>862</v>
      </c>
      <c r="K21" s="75"/>
      <c r="L21" s="76"/>
      <c r="M21" s="54"/>
      <c r="N21" s="54"/>
      <c r="O21" s="1623"/>
      <c r="P21" s="78">
        <v>393.12</v>
      </c>
      <c r="Q21" s="78">
        <v>328.54</v>
      </c>
      <c r="R21" s="78">
        <v>721.66</v>
      </c>
      <c r="S21" s="85">
        <v>361</v>
      </c>
      <c r="T21" s="86">
        <v>217</v>
      </c>
      <c r="U21" s="86">
        <v>180</v>
      </c>
      <c r="V21" s="87">
        <v>397</v>
      </c>
      <c r="W21" s="86">
        <v>210</v>
      </c>
      <c r="X21" s="86">
        <v>174</v>
      </c>
      <c r="Y21" s="87">
        <v>384</v>
      </c>
      <c r="Z21" s="77"/>
      <c r="AA21" s="101">
        <v>783772.509</v>
      </c>
      <c r="AB21" s="101">
        <v>2835907.696</v>
      </c>
      <c r="AC21" s="102">
        <v>112.147</v>
      </c>
    </row>
    <row r="22" spans="1:29" ht="14.5">
      <c r="A22" s="53"/>
      <c r="B22" s="54"/>
      <c r="C22" s="54"/>
      <c r="D22" s="55"/>
      <c r="E22" s="54"/>
      <c r="F22" s="56">
        <v>328.54</v>
      </c>
      <c r="G22" s="1623"/>
      <c r="H22" s="58"/>
      <c r="I22" s="58"/>
      <c r="J22" s="58"/>
      <c r="K22" s="75"/>
      <c r="L22" s="76"/>
      <c r="M22" s="54"/>
      <c r="N22" s="56">
        <v>328.54</v>
      </c>
      <c r="O22" s="1623"/>
      <c r="P22" s="77"/>
      <c r="Q22" s="77"/>
      <c r="R22" s="77"/>
      <c r="S22" s="77"/>
      <c r="T22" s="77"/>
      <c r="U22" s="77"/>
      <c r="V22" s="77"/>
      <c r="W22" s="77"/>
      <c r="X22" s="77"/>
      <c r="Y22" s="77"/>
      <c r="Z22" s="77"/>
      <c r="AA22" s="99"/>
      <c r="AB22" s="99"/>
      <c r="AC22" s="100"/>
    </row>
    <row r="23" spans="1:29" ht="14.5">
      <c r="A23" s="59">
        <v>8</v>
      </c>
      <c r="B23" s="60" t="s">
        <v>872</v>
      </c>
      <c r="C23" s="60" t="s">
        <v>862</v>
      </c>
      <c r="D23" s="55"/>
      <c r="E23" s="54"/>
      <c r="F23" s="54"/>
      <c r="G23" s="1623"/>
      <c r="H23" s="61">
        <v>8</v>
      </c>
      <c r="I23" s="60" t="s">
        <v>872</v>
      </c>
      <c r="J23" s="60" t="s">
        <v>862</v>
      </c>
      <c r="K23" s="75"/>
      <c r="L23" s="76"/>
      <c r="M23" s="54"/>
      <c r="N23" s="54"/>
      <c r="O23" s="1623"/>
      <c r="P23" s="78">
        <v>328.54</v>
      </c>
      <c r="Q23" s="78">
        <v>398.52</v>
      </c>
      <c r="R23" s="78">
        <v>727.05</v>
      </c>
      <c r="S23" s="85">
        <v>364</v>
      </c>
      <c r="T23" s="86">
        <v>149</v>
      </c>
      <c r="U23" s="86">
        <v>240</v>
      </c>
      <c r="V23" s="87">
        <v>389</v>
      </c>
      <c r="W23" s="86">
        <v>156</v>
      </c>
      <c r="X23" s="86">
        <v>224</v>
      </c>
      <c r="Y23" s="87">
        <v>380</v>
      </c>
      <c r="Z23" s="77"/>
      <c r="AA23" s="101">
        <v>783959.112</v>
      </c>
      <c r="AB23" s="101">
        <v>2835637.297</v>
      </c>
      <c r="AC23" s="102">
        <v>109.802</v>
      </c>
    </row>
    <row r="24" spans="1:29" ht="14.5">
      <c r="A24" s="53"/>
      <c r="B24" s="54"/>
      <c r="C24" s="54"/>
      <c r="D24" s="55"/>
      <c r="E24" s="54"/>
      <c r="F24" s="56">
        <v>398.52</v>
      </c>
      <c r="G24" s="1623"/>
      <c r="H24" s="58"/>
      <c r="I24" s="58"/>
      <c r="J24" s="58"/>
      <c r="K24" s="75"/>
      <c r="L24" s="76"/>
      <c r="M24" s="54"/>
      <c r="N24" s="56">
        <v>398.52</v>
      </c>
      <c r="O24" s="1623"/>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v>
      </c>
      <c r="AB25" s="104">
        <v>2835309.303</v>
      </c>
      <c r="AC25" s="105">
        <v>101.99</v>
      </c>
    </row>
    <row r="26" spans="1:29" ht="14.5">
      <c r="A26" s="53"/>
      <c r="B26" s="54"/>
      <c r="C26" s="54"/>
      <c r="D26" s="55"/>
      <c r="E26" s="54"/>
      <c r="F26" s="56">
        <v>425.85</v>
      </c>
      <c r="G26" s="1623">
        <v>835</v>
      </c>
      <c r="H26" s="58"/>
      <c r="I26" s="58"/>
      <c r="J26" s="58"/>
      <c r="K26" s="75"/>
      <c r="L26" s="76"/>
      <c r="M26" s="54"/>
      <c r="N26" s="56">
        <v>425.85</v>
      </c>
      <c r="O26" s="1623">
        <v>835</v>
      </c>
      <c r="P26" s="77"/>
      <c r="Q26" s="77"/>
      <c r="R26" s="77"/>
      <c r="S26" s="77"/>
      <c r="T26" s="77"/>
      <c r="U26" s="77"/>
      <c r="V26" s="77"/>
      <c r="W26" s="77"/>
      <c r="X26" s="77"/>
      <c r="Y26" s="77"/>
      <c r="Z26" s="98" t="s">
        <v>869</v>
      </c>
      <c r="AA26" s="99"/>
      <c r="AB26" s="99"/>
      <c r="AC26" s="100"/>
    </row>
    <row r="27" spans="1:29" ht="14.5">
      <c r="A27" s="59">
        <v>10</v>
      </c>
      <c r="B27" s="60" t="s">
        <v>875</v>
      </c>
      <c r="C27" s="60" t="s">
        <v>876</v>
      </c>
      <c r="D27" s="55"/>
      <c r="E27" s="54"/>
      <c r="F27" s="54"/>
      <c r="G27" s="1623"/>
      <c r="H27" s="61">
        <v>10</v>
      </c>
      <c r="I27" s="60" t="s">
        <v>875</v>
      </c>
      <c r="J27" s="60" t="s">
        <v>876</v>
      </c>
      <c r="K27" s="75"/>
      <c r="L27" s="76"/>
      <c r="M27" s="54"/>
      <c r="N27" s="54"/>
      <c r="O27" s="1623"/>
      <c r="P27" s="78">
        <v>425.85</v>
      </c>
      <c r="Q27" s="78">
        <v>409.37</v>
      </c>
      <c r="R27" s="78">
        <v>835.22</v>
      </c>
      <c r="S27" s="85">
        <v>418</v>
      </c>
      <c r="T27" s="86">
        <v>237</v>
      </c>
      <c r="U27" s="86">
        <v>224</v>
      </c>
      <c r="V27" s="87">
        <v>461</v>
      </c>
      <c r="W27" s="86">
        <v>229</v>
      </c>
      <c r="X27" s="86">
        <v>218</v>
      </c>
      <c r="Y27" s="87">
        <v>447</v>
      </c>
      <c r="Z27" s="77"/>
      <c r="AA27" s="101">
        <v>784517.764</v>
      </c>
      <c r="AB27" s="101">
        <v>2835042.992</v>
      </c>
      <c r="AC27" s="102">
        <v>101.179</v>
      </c>
    </row>
    <row r="28" spans="1:29" ht="14.5">
      <c r="A28" s="53"/>
      <c r="B28" s="54"/>
      <c r="C28" s="54"/>
      <c r="D28" s="55"/>
      <c r="E28" s="54"/>
      <c r="F28" s="56">
        <v>409.37</v>
      </c>
      <c r="G28" s="1623"/>
      <c r="H28" s="58"/>
      <c r="I28" s="58"/>
      <c r="J28" s="58"/>
      <c r="K28" s="75"/>
      <c r="L28" s="76"/>
      <c r="M28" s="54"/>
      <c r="N28" s="56">
        <v>409.37</v>
      </c>
      <c r="O28" s="1623"/>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784837.208</v>
      </c>
      <c r="AB29" s="104">
        <v>2834786.986</v>
      </c>
      <c r="AC29" s="105">
        <v>103.07</v>
      </c>
    </row>
    <row r="30" spans="1:29" ht="14.5">
      <c r="A30" s="53"/>
      <c r="B30" s="54"/>
      <c r="C30" s="54"/>
      <c r="D30" s="55"/>
      <c r="E30" s="54"/>
      <c r="F30" s="56">
        <v>388.46</v>
      </c>
      <c r="G30" s="1623">
        <v>2306</v>
      </c>
      <c r="H30" s="58"/>
      <c r="I30" s="58"/>
      <c r="J30" s="58"/>
      <c r="K30" s="75"/>
      <c r="L30" s="76"/>
      <c r="M30" s="54"/>
      <c r="N30" s="56">
        <v>388.46</v>
      </c>
      <c r="O30" s="1623">
        <v>2306</v>
      </c>
      <c r="P30" s="77"/>
      <c r="Q30" s="77"/>
      <c r="R30" s="77"/>
      <c r="S30" s="77"/>
      <c r="T30" s="77"/>
      <c r="U30" s="77"/>
      <c r="V30" s="77"/>
      <c r="W30" s="77"/>
      <c r="X30" s="77"/>
      <c r="Y30" s="77"/>
      <c r="Z30" s="77"/>
      <c r="AA30" s="99"/>
      <c r="AB30" s="99"/>
      <c r="AC30" s="100"/>
    </row>
    <row r="31" spans="1:29" ht="14.5">
      <c r="A31" s="59">
        <v>12</v>
      </c>
      <c r="B31" s="60" t="s">
        <v>880</v>
      </c>
      <c r="C31" s="60" t="s">
        <v>862</v>
      </c>
      <c r="D31" s="55"/>
      <c r="E31" s="54"/>
      <c r="F31" s="54"/>
      <c r="G31" s="1623"/>
      <c r="H31" s="61">
        <v>12</v>
      </c>
      <c r="I31" s="60" t="s">
        <v>880</v>
      </c>
      <c r="J31" s="60" t="s">
        <v>862</v>
      </c>
      <c r="K31" s="75"/>
      <c r="L31" s="76"/>
      <c r="M31" s="54"/>
      <c r="N31" s="54"/>
      <c r="O31" s="1623"/>
      <c r="P31" s="78">
        <v>388.46</v>
      </c>
      <c r="Q31" s="78">
        <v>380.96</v>
      </c>
      <c r="R31" s="78">
        <v>769.42</v>
      </c>
      <c r="S31" s="85">
        <v>385</v>
      </c>
      <c r="T31" s="86">
        <v>190</v>
      </c>
      <c r="U31" s="86">
        <v>193</v>
      </c>
      <c r="V31" s="87">
        <v>383</v>
      </c>
      <c r="W31" s="86">
        <v>192</v>
      </c>
      <c r="X31" s="86">
        <v>192</v>
      </c>
      <c r="Y31" s="87">
        <v>384</v>
      </c>
      <c r="Z31" s="77"/>
      <c r="AA31" s="101">
        <v>785079.593</v>
      </c>
      <c r="AB31" s="101">
        <v>2834483.429</v>
      </c>
      <c r="AC31" s="102">
        <v>102.411</v>
      </c>
    </row>
    <row r="32" spans="1:29" ht="19">
      <c r="A32" s="53"/>
      <c r="B32" s="54"/>
      <c r="C32" s="54"/>
      <c r="D32" s="55"/>
      <c r="E32" s="54"/>
      <c r="F32" s="56">
        <v>380.96</v>
      </c>
      <c r="G32" s="1623"/>
      <c r="H32" s="58"/>
      <c r="I32" s="58"/>
      <c r="J32" s="58"/>
      <c r="K32" s="75"/>
      <c r="L32" s="76"/>
      <c r="M32" s="54"/>
      <c r="N32" s="56">
        <v>380.96</v>
      </c>
      <c r="O32" s="1623"/>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623"/>
      <c r="H33" s="61">
        <v>13</v>
      </c>
      <c r="I33" s="60" t="s">
        <v>882</v>
      </c>
      <c r="J33" s="60" t="s">
        <v>866</v>
      </c>
      <c r="K33" s="75"/>
      <c r="L33" s="81" t="s">
        <v>295</v>
      </c>
      <c r="M33" s="54"/>
      <c r="N33" s="54"/>
      <c r="O33" s="1623"/>
      <c r="P33" s="78">
        <v>380.96</v>
      </c>
      <c r="Q33" s="78">
        <v>381.39</v>
      </c>
      <c r="R33" s="78">
        <v>762.35</v>
      </c>
      <c r="S33" s="85">
        <v>381</v>
      </c>
      <c r="T33" s="86">
        <v>189</v>
      </c>
      <c r="U33" s="86">
        <v>212</v>
      </c>
      <c r="V33" s="87">
        <v>401</v>
      </c>
      <c r="W33" s="86">
        <v>190</v>
      </c>
      <c r="X33" s="86">
        <v>204</v>
      </c>
      <c r="Y33" s="87">
        <v>394</v>
      </c>
      <c r="Z33" s="77"/>
      <c r="AA33" s="101">
        <v>785317.301</v>
      </c>
      <c r="AB33" s="101">
        <v>2834185.728</v>
      </c>
      <c r="AC33" s="102">
        <v>99.05</v>
      </c>
    </row>
    <row r="34" spans="1:29" ht="14.5">
      <c r="A34" s="53"/>
      <c r="B34" s="54"/>
      <c r="C34" s="54"/>
      <c r="D34" s="55"/>
      <c r="E34" s="54"/>
      <c r="F34" s="56">
        <v>381.39</v>
      </c>
      <c r="G34" s="1623"/>
      <c r="H34" s="58"/>
      <c r="I34" s="58"/>
      <c r="J34" s="58"/>
      <c r="K34" s="75"/>
      <c r="L34" s="76"/>
      <c r="M34" s="54"/>
      <c r="N34" s="56">
        <v>381.39</v>
      </c>
      <c r="O34" s="1623"/>
      <c r="P34" s="77"/>
      <c r="Q34" s="77"/>
      <c r="R34" s="77"/>
      <c r="S34" s="77"/>
      <c r="T34" s="77"/>
      <c r="U34" s="77"/>
      <c r="V34" s="77"/>
      <c r="W34" s="77"/>
      <c r="X34" s="77"/>
      <c r="Y34" s="77"/>
      <c r="Z34" s="98" t="s">
        <v>869</v>
      </c>
      <c r="AA34" s="99"/>
      <c r="AB34" s="99"/>
      <c r="AC34" s="100"/>
    </row>
    <row r="35" spans="1:29" ht="14.5">
      <c r="A35" s="59">
        <v>14</v>
      </c>
      <c r="B35" s="60" t="s">
        <v>883</v>
      </c>
      <c r="C35" s="60" t="s">
        <v>862</v>
      </c>
      <c r="D35" s="55"/>
      <c r="E35" s="54"/>
      <c r="F35" s="54"/>
      <c r="G35" s="1623"/>
      <c r="H35" s="61">
        <v>14</v>
      </c>
      <c r="I35" s="60" t="s">
        <v>883</v>
      </c>
      <c r="J35" s="60" t="s">
        <v>862</v>
      </c>
      <c r="K35" s="75"/>
      <c r="L35" s="76"/>
      <c r="M35" s="54"/>
      <c r="N35" s="54"/>
      <c r="O35" s="1623"/>
      <c r="P35" s="78">
        <v>381.39</v>
      </c>
      <c r="Q35" s="78">
        <v>344.60</v>
      </c>
      <c r="R35" s="78">
        <v>725.98</v>
      </c>
      <c r="S35" s="85">
        <v>363</v>
      </c>
      <c r="T35" s="86">
        <v>170</v>
      </c>
      <c r="U35" s="86">
        <v>170</v>
      </c>
      <c r="V35" s="87">
        <v>340</v>
      </c>
      <c r="W35" s="86">
        <v>179</v>
      </c>
      <c r="X35" s="86">
        <v>171</v>
      </c>
      <c r="Y35" s="87">
        <v>350</v>
      </c>
      <c r="Z35" s="77"/>
      <c r="AA35" s="101">
        <v>785555.277</v>
      </c>
      <c r="AB35" s="101">
        <v>2833887.693</v>
      </c>
      <c r="AC35" s="102">
        <v>98.293</v>
      </c>
    </row>
    <row r="36" spans="1:29" ht="14.5">
      <c r="A36" s="53"/>
      <c r="B36" s="54"/>
      <c r="C36" s="54"/>
      <c r="D36" s="55"/>
      <c r="E36" s="54"/>
      <c r="F36" s="56">
        <v>344.60</v>
      </c>
      <c r="G36" s="1623"/>
      <c r="H36" s="58"/>
      <c r="I36" s="58"/>
      <c r="J36" s="58"/>
      <c r="K36" s="75"/>
      <c r="L36" s="76"/>
      <c r="M36" s="54"/>
      <c r="N36" s="56">
        <v>344.60</v>
      </c>
      <c r="O36" s="1623"/>
      <c r="P36" s="77"/>
      <c r="Q36" s="77"/>
      <c r="R36" s="77"/>
      <c r="S36" s="77"/>
      <c r="T36" s="77"/>
      <c r="U36" s="77"/>
      <c r="V36" s="77"/>
      <c r="W36" s="77"/>
      <c r="X36" s="77"/>
      <c r="Y36" s="77"/>
      <c r="Z36" s="98" t="s">
        <v>884</v>
      </c>
      <c r="AA36" s="99"/>
      <c r="AB36" s="99"/>
      <c r="AC36" s="100"/>
    </row>
    <row r="37" spans="1:29" ht="14.5">
      <c r="A37" s="59">
        <v>15</v>
      </c>
      <c r="B37" s="60" t="s">
        <v>885</v>
      </c>
      <c r="C37" s="60" t="s">
        <v>866</v>
      </c>
      <c r="D37" s="55"/>
      <c r="E37" s="54"/>
      <c r="F37" s="54"/>
      <c r="G37" s="1623"/>
      <c r="H37" s="61">
        <v>15</v>
      </c>
      <c r="I37" s="60" t="s">
        <v>885</v>
      </c>
      <c r="J37" s="60" t="s">
        <v>866</v>
      </c>
      <c r="K37" s="75"/>
      <c r="L37" s="76"/>
      <c r="M37" s="54"/>
      <c r="N37" s="54"/>
      <c r="O37" s="1623"/>
      <c r="P37" s="78">
        <v>344.60</v>
      </c>
      <c r="Q37" s="78">
        <v>395.64</v>
      </c>
      <c r="R37" s="78">
        <v>740.24</v>
      </c>
      <c r="S37" s="85">
        <v>370</v>
      </c>
      <c r="T37" s="86">
        <v>175</v>
      </c>
      <c r="U37" s="86">
        <v>205</v>
      </c>
      <c r="V37" s="87">
        <v>380</v>
      </c>
      <c r="W37" s="86">
        <v>174</v>
      </c>
      <c r="X37" s="86">
        <v>203</v>
      </c>
      <c r="Y37" s="87">
        <v>377</v>
      </c>
      <c r="Z37" s="77"/>
      <c r="AA37" s="101">
        <v>785770.295</v>
      </c>
      <c r="AB37" s="101">
        <v>2833618.41</v>
      </c>
      <c r="AC37" s="102">
        <v>95.695</v>
      </c>
    </row>
    <row r="38" spans="1:29" ht="14.5">
      <c r="A38" s="53"/>
      <c r="B38" s="54"/>
      <c r="C38" s="54"/>
      <c r="D38" s="55"/>
      <c r="E38" s="54"/>
      <c r="F38" s="56">
        <v>395.64</v>
      </c>
      <c r="G38" s="1623"/>
      <c r="H38" s="58"/>
      <c r="I38" s="58"/>
      <c r="J38" s="58"/>
      <c r="K38" s="75"/>
      <c r="L38" s="76"/>
      <c r="M38" s="54"/>
      <c r="N38" s="56">
        <v>395.64</v>
      </c>
      <c r="O38" s="1623"/>
      <c r="P38" s="77"/>
      <c r="Q38" s="77"/>
      <c r="R38" s="77"/>
      <c r="S38" s="77"/>
      <c r="T38" s="77"/>
      <c r="U38" s="77"/>
      <c r="V38" s="77"/>
      <c r="W38" s="77"/>
      <c r="X38" s="77"/>
      <c r="Y38" s="77"/>
      <c r="Z38" s="77"/>
      <c r="AA38" s="99"/>
      <c r="AB38" s="99"/>
      <c r="AC38" s="100"/>
    </row>
    <row r="39" spans="1:29" ht="14.5">
      <c r="A39" s="59">
        <v>16</v>
      </c>
      <c r="B39" s="60" t="s">
        <v>886</v>
      </c>
      <c r="C39" s="60" t="s">
        <v>876</v>
      </c>
      <c r="D39" s="55"/>
      <c r="E39" s="54"/>
      <c r="F39" s="54"/>
      <c r="G39" s="1623"/>
      <c r="H39" s="61">
        <v>16</v>
      </c>
      <c r="I39" s="60" t="s">
        <v>886</v>
      </c>
      <c r="J39" s="60" t="s">
        <v>876</v>
      </c>
      <c r="K39" s="75"/>
      <c r="L39" s="76"/>
      <c r="M39" s="54"/>
      <c r="N39" s="54"/>
      <c r="O39" s="1623"/>
      <c r="P39" s="78">
        <v>395.64</v>
      </c>
      <c r="Q39" s="78">
        <v>414.76</v>
      </c>
      <c r="R39" s="78">
        <v>810.40</v>
      </c>
      <c r="S39" s="85">
        <v>405</v>
      </c>
      <c r="T39" s="86">
        <v>191</v>
      </c>
      <c r="U39" s="86">
        <v>118</v>
      </c>
      <c r="V39" s="87">
        <v>309</v>
      </c>
      <c r="W39" s="86">
        <v>195</v>
      </c>
      <c r="X39" s="86">
        <v>153</v>
      </c>
      <c r="Y39" s="87">
        <v>348</v>
      </c>
      <c r="Z39" s="77"/>
      <c r="AA39" s="101">
        <v>786017.163</v>
      </c>
      <c r="AB39" s="101">
        <v>2833309.237</v>
      </c>
      <c r="AC39" s="102">
        <v>91.436</v>
      </c>
    </row>
    <row r="40" spans="1:29" ht="14.5">
      <c r="A40" s="53"/>
      <c r="B40" s="54"/>
      <c r="C40" s="54"/>
      <c r="D40" s="55"/>
      <c r="E40" s="54"/>
      <c r="F40" s="56">
        <v>414.76</v>
      </c>
      <c r="G40" s="1623"/>
      <c r="H40" s="58"/>
      <c r="I40" s="58"/>
      <c r="J40" s="58"/>
      <c r="K40" s="75"/>
      <c r="L40" s="76"/>
      <c r="M40" s="54"/>
      <c r="N40" s="56">
        <v>414.76</v>
      </c>
      <c r="O40" s="1623"/>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786275.963</v>
      </c>
      <c r="AB41" s="104">
        <v>2832985.122</v>
      </c>
      <c r="AC41" s="105">
        <v>114.99</v>
      </c>
    </row>
    <row r="42" spans="1:29" ht="14.5">
      <c r="A42" s="53"/>
      <c r="B42" s="54"/>
      <c r="C42" s="54"/>
      <c r="D42" s="55"/>
      <c r="E42" s="54"/>
      <c r="F42" s="56">
        <v>401.93</v>
      </c>
      <c r="G42" s="1623">
        <v>757</v>
      </c>
      <c r="H42" s="58"/>
      <c r="I42" s="58"/>
      <c r="J42" s="58"/>
      <c r="K42" s="75"/>
      <c r="L42" s="76"/>
      <c r="M42" s="54"/>
      <c r="N42" s="56">
        <v>401.93</v>
      </c>
      <c r="O42" s="1623">
        <v>757</v>
      </c>
      <c r="P42" s="77"/>
      <c r="Q42" s="77"/>
      <c r="R42" s="77"/>
      <c r="S42" s="77"/>
      <c r="T42" s="77"/>
      <c r="U42" s="77"/>
      <c r="V42" s="77"/>
      <c r="W42" s="77"/>
      <c r="X42" s="77"/>
      <c r="Y42" s="77"/>
      <c r="Z42" s="98" t="s">
        <v>889</v>
      </c>
      <c r="AA42" s="99"/>
      <c r="AB42" s="99"/>
      <c r="AC42" s="100"/>
    </row>
    <row r="43" spans="1:29" ht="14.5">
      <c r="A43" s="59">
        <v>18</v>
      </c>
      <c r="B43" s="60" t="s">
        <v>890</v>
      </c>
      <c r="C43" s="60" t="s">
        <v>866</v>
      </c>
      <c r="D43" s="68">
        <v>1</v>
      </c>
      <c r="E43" s="54"/>
      <c r="F43" s="54"/>
      <c r="G43" s="1623"/>
      <c r="H43" s="61">
        <v>18</v>
      </c>
      <c r="I43" s="60" t="s">
        <v>890</v>
      </c>
      <c r="J43" s="60" t="s">
        <v>866</v>
      </c>
      <c r="K43" s="68">
        <v>1</v>
      </c>
      <c r="L43" s="76"/>
      <c r="M43" s="54"/>
      <c r="N43" s="54"/>
      <c r="O43" s="1623"/>
      <c r="P43" s="78">
        <v>401.93</v>
      </c>
      <c r="Q43" s="78">
        <v>354.95</v>
      </c>
      <c r="R43" s="78">
        <v>756.88</v>
      </c>
      <c r="S43" s="85">
        <v>379</v>
      </c>
      <c r="T43" s="86">
        <v>106</v>
      </c>
      <c r="U43" s="86">
        <v>225</v>
      </c>
      <c r="V43" s="87">
        <v>331</v>
      </c>
      <c r="W43" s="86">
        <v>144</v>
      </c>
      <c r="X43" s="86">
        <v>207</v>
      </c>
      <c r="Y43" s="87">
        <v>351</v>
      </c>
      <c r="Z43" s="77"/>
      <c r="AA43" s="101">
        <v>786635.319</v>
      </c>
      <c r="AB43" s="101">
        <v>2832805.093</v>
      </c>
      <c r="AC43" s="102">
        <v>93.103</v>
      </c>
    </row>
    <row r="44" spans="1:29" ht="14.5">
      <c r="A44" s="53"/>
      <c r="B44" s="54"/>
      <c r="C44" s="54"/>
      <c r="D44" s="55"/>
      <c r="E44" s="54"/>
      <c r="F44" s="56">
        <v>354.95</v>
      </c>
      <c r="G44" s="1623"/>
      <c r="H44" s="58"/>
      <c r="I44" s="58"/>
      <c r="J44" s="58"/>
      <c r="K44" s="75"/>
      <c r="L44" s="76"/>
      <c r="M44" s="54"/>
      <c r="N44" s="56">
        <v>354.95</v>
      </c>
      <c r="O44" s="1623"/>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2832646.107</v>
      </c>
      <c r="AC45" s="105">
        <v>88.93</v>
      </c>
    </row>
    <row r="46" spans="1:29" ht="28.5">
      <c r="A46" s="53"/>
      <c r="B46" s="54"/>
      <c r="C46" s="54"/>
      <c r="D46" s="55"/>
      <c r="E46" s="54"/>
      <c r="F46" s="56">
        <v>425</v>
      </c>
      <c r="G46" s="1623">
        <v>1192</v>
      </c>
      <c r="H46" s="58"/>
      <c r="I46" s="58"/>
      <c r="J46" s="58"/>
      <c r="K46" s="75"/>
      <c r="L46" s="76"/>
      <c r="M46" s="54"/>
      <c r="N46" s="56">
        <v>425</v>
      </c>
      <c r="O46" s="1623">
        <v>1192</v>
      </c>
      <c r="P46" s="77"/>
      <c r="Q46" s="77"/>
      <c r="R46" s="77"/>
      <c r="S46" s="77"/>
      <c r="T46" s="77"/>
      <c r="U46" s="77"/>
      <c r="V46" s="77"/>
      <c r="W46" s="77"/>
      <c r="X46" s="77"/>
      <c r="Y46" s="77"/>
      <c r="Z46" s="98" t="s">
        <v>894</v>
      </c>
      <c r="AA46" s="99"/>
      <c r="AB46" s="99"/>
      <c r="AC46" s="100"/>
    </row>
    <row r="47" spans="1:29" ht="14.5">
      <c r="A47" s="59">
        <v>20</v>
      </c>
      <c r="B47" s="60" t="s">
        <v>895</v>
      </c>
      <c r="C47" s="60" t="s">
        <v>896</v>
      </c>
      <c r="D47" s="55"/>
      <c r="E47" s="54"/>
      <c r="F47" s="54"/>
      <c r="G47" s="1623"/>
      <c r="H47" s="61">
        <v>20</v>
      </c>
      <c r="I47" s="60" t="s">
        <v>895</v>
      </c>
      <c r="J47" s="60" t="s">
        <v>896</v>
      </c>
      <c r="K47" s="75"/>
      <c r="L47" s="76"/>
      <c r="M47" s="54"/>
      <c r="N47" s="54"/>
      <c r="O47" s="1623"/>
      <c r="P47" s="78">
        <v>425</v>
      </c>
      <c r="Q47" s="78">
        <v>414</v>
      </c>
      <c r="R47" s="78">
        <v>839</v>
      </c>
      <c r="S47" s="85">
        <v>420</v>
      </c>
      <c r="T47" s="86">
        <v>284</v>
      </c>
      <c r="U47" s="86">
        <v>203</v>
      </c>
      <c r="V47" s="87">
        <v>487</v>
      </c>
      <c r="W47" s="86">
        <v>258</v>
      </c>
      <c r="X47" s="86">
        <v>205</v>
      </c>
      <c r="Y47" s="87">
        <v>463</v>
      </c>
      <c r="Z47" s="77"/>
      <c r="AA47" s="101">
        <v>787132.097</v>
      </c>
      <c r="AB47" s="101">
        <v>2832260.84</v>
      </c>
      <c r="AC47" s="102">
        <v>94.695</v>
      </c>
    </row>
    <row r="48" spans="1:29" ht="14.5">
      <c r="A48" s="53"/>
      <c r="B48" s="54"/>
      <c r="C48" s="54"/>
      <c r="D48" s="55"/>
      <c r="E48" s="54"/>
      <c r="F48" s="56">
        <v>414</v>
      </c>
      <c r="G48" s="1623"/>
      <c r="H48" s="58"/>
      <c r="I48" s="58"/>
      <c r="J48" s="58"/>
      <c r="K48" s="75"/>
      <c r="L48" s="76"/>
      <c r="M48" s="54"/>
      <c r="N48" s="56">
        <v>414</v>
      </c>
      <c r="O48" s="1623"/>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623"/>
      <c r="H49" s="61">
        <v>21</v>
      </c>
      <c r="I49" s="60" t="s">
        <v>897</v>
      </c>
      <c r="J49" s="60" t="s">
        <v>862</v>
      </c>
      <c r="K49" s="68">
        <v>1</v>
      </c>
      <c r="L49" s="81" t="s">
        <v>295</v>
      </c>
      <c r="M49" s="54"/>
      <c r="N49" s="54"/>
      <c r="O49" s="1623"/>
      <c r="P49" s="78">
        <v>414</v>
      </c>
      <c r="Q49" s="78">
        <v>353.05</v>
      </c>
      <c r="R49" s="78">
        <v>767.05</v>
      </c>
      <c r="S49" s="85">
        <v>384</v>
      </c>
      <c r="T49" s="86">
        <v>211</v>
      </c>
      <c r="U49" s="86">
        <v>188</v>
      </c>
      <c r="V49" s="87">
        <v>399</v>
      </c>
      <c r="W49" s="86">
        <v>210</v>
      </c>
      <c r="X49" s="86">
        <v>184</v>
      </c>
      <c r="Y49" s="87">
        <v>394</v>
      </c>
      <c r="Z49" s="77"/>
      <c r="AA49" s="101">
        <v>787306.881</v>
      </c>
      <c r="AB49" s="101">
        <v>2831885.544</v>
      </c>
      <c r="AC49" s="102">
        <v>103.516</v>
      </c>
    </row>
    <row r="50" spans="1:29" ht="14.5">
      <c r="A50" s="53"/>
      <c r="B50" s="54"/>
      <c r="C50" s="54"/>
      <c r="D50" s="55"/>
      <c r="E50" s="54"/>
      <c r="F50" s="56">
        <v>353.05</v>
      </c>
      <c r="G50" s="1623"/>
      <c r="H50" s="58"/>
      <c r="I50" s="58"/>
      <c r="J50" s="58"/>
      <c r="K50" s="75"/>
      <c r="L50" s="76"/>
      <c r="M50" s="54"/>
      <c r="N50" s="56">
        <v>353.05</v>
      </c>
      <c r="O50" s="1623"/>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787455.933</v>
      </c>
      <c r="AB51" s="104">
        <v>2831565.499</v>
      </c>
      <c r="AC51" s="105">
        <v>98.39</v>
      </c>
    </row>
    <row r="52" spans="1:29" ht="14.5">
      <c r="A52" s="53"/>
      <c r="B52" s="54"/>
      <c r="C52" s="54"/>
      <c r="D52" s="55"/>
      <c r="E52" s="54"/>
      <c r="F52" s="56">
        <v>441.06</v>
      </c>
      <c r="G52" s="1623">
        <v>829</v>
      </c>
      <c r="H52" s="58"/>
      <c r="I52" s="58"/>
      <c r="J52" s="58"/>
      <c r="K52" s="75"/>
      <c r="L52" s="76"/>
      <c r="M52" s="54"/>
      <c r="N52" s="56">
        <v>441.06</v>
      </c>
      <c r="O52" s="1623">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623"/>
      <c r="H53" s="61">
        <v>23</v>
      </c>
      <c r="I53" s="60" t="s">
        <v>902</v>
      </c>
      <c r="J53" s="60" t="s">
        <v>896</v>
      </c>
      <c r="K53" s="75"/>
      <c r="L53" s="81" t="s">
        <v>295</v>
      </c>
      <c r="M53" s="54"/>
      <c r="N53" s="54"/>
      <c r="O53" s="1623"/>
      <c r="P53" s="78">
        <v>441.06</v>
      </c>
      <c r="Q53" s="78">
        <v>387.50</v>
      </c>
      <c r="R53" s="78">
        <v>828.55</v>
      </c>
      <c r="S53" s="85">
        <v>415</v>
      </c>
      <c r="T53" s="86">
        <v>287</v>
      </c>
      <c r="U53" s="86">
        <v>271</v>
      </c>
      <c r="V53" s="87">
        <v>558</v>
      </c>
      <c r="W53" s="86">
        <v>264</v>
      </c>
      <c r="X53" s="86">
        <v>245</v>
      </c>
      <c r="Y53" s="87">
        <v>509</v>
      </c>
      <c r="Z53" s="77"/>
      <c r="AA53" s="101">
        <v>787735.789</v>
      </c>
      <c r="AB53" s="101">
        <v>2831224.603</v>
      </c>
      <c r="AC53" s="102">
        <v>108.033</v>
      </c>
    </row>
    <row r="54" spans="1:29" ht="28.5">
      <c r="A54" s="53"/>
      <c r="B54" s="54"/>
      <c r="C54" s="54"/>
      <c r="D54" s="55"/>
      <c r="E54" s="54"/>
      <c r="F54" s="56">
        <v>387.50</v>
      </c>
      <c r="G54" s="1623"/>
      <c r="H54" s="58"/>
      <c r="I54" s="58"/>
      <c r="J54" s="58"/>
      <c r="K54" s="75"/>
      <c r="L54" s="76"/>
      <c r="M54" s="54"/>
      <c r="N54" s="56">
        <v>387.50</v>
      </c>
      <c r="O54" s="1623"/>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387.50</v>
      </c>
      <c r="Q55" s="80">
        <v>372.63</v>
      </c>
      <c r="R55" s="80">
        <v>760.12</v>
      </c>
      <c r="S55" s="88">
        <v>380</v>
      </c>
      <c r="T55" s="89">
        <v>117</v>
      </c>
      <c r="U55" s="89">
        <v>157</v>
      </c>
      <c r="V55" s="90">
        <v>274</v>
      </c>
      <c r="W55" s="89">
        <v>145</v>
      </c>
      <c r="X55" s="89">
        <v>168</v>
      </c>
      <c r="Y55" s="90">
        <v>313</v>
      </c>
      <c r="Z55" s="103"/>
      <c r="AA55" s="104">
        <v>787981.661</v>
      </c>
      <c r="AB55" s="104">
        <v>2830925.105</v>
      </c>
      <c r="AC55" s="105">
        <v>92.91</v>
      </c>
    </row>
    <row r="56" spans="1:29" ht="14.5">
      <c r="A56" s="53"/>
      <c r="B56" s="54"/>
      <c r="C56" s="54"/>
      <c r="D56" s="55"/>
      <c r="E56" s="54"/>
      <c r="F56" s="56">
        <v>372.63</v>
      </c>
      <c r="G56" s="1623">
        <v>2400</v>
      </c>
      <c r="H56" s="58"/>
      <c r="I56" s="58"/>
      <c r="J56" s="58"/>
      <c r="K56" s="75"/>
      <c r="L56" s="76"/>
      <c r="M56" s="54"/>
      <c r="N56" s="56">
        <v>372.63</v>
      </c>
      <c r="O56" s="1623">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623"/>
      <c r="H57" s="61">
        <v>25</v>
      </c>
      <c r="I57" s="60" t="s">
        <v>907</v>
      </c>
      <c r="J57" s="60" t="s">
        <v>862</v>
      </c>
      <c r="K57" s="75"/>
      <c r="L57" s="81" t="s">
        <v>908</v>
      </c>
      <c r="M57" s="54"/>
      <c r="N57" s="54"/>
      <c r="O57" s="1623"/>
      <c r="P57" s="78">
        <v>372.63</v>
      </c>
      <c r="Q57" s="78">
        <v>415.30</v>
      </c>
      <c r="R57" s="78">
        <v>787.93</v>
      </c>
      <c r="S57" s="85">
        <v>394</v>
      </c>
      <c r="T57" s="86">
        <v>216</v>
      </c>
      <c r="U57" s="86">
        <v>255</v>
      </c>
      <c r="V57" s="87">
        <v>471</v>
      </c>
      <c r="W57" s="86">
        <v>206</v>
      </c>
      <c r="X57" s="86">
        <v>238</v>
      </c>
      <c r="Y57" s="87">
        <v>444</v>
      </c>
      <c r="Z57" s="77"/>
      <c r="AA57" s="101">
        <v>788140.665</v>
      </c>
      <c r="AB57" s="101">
        <v>2830588.105</v>
      </c>
      <c r="AC57" s="102">
        <v>107.482</v>
      </c>
    </row>
    <row r="58" spans="1:29" ht="28.5">
      <c r="A58" s="53"/>
      <c r="B58" s="54"/>
      <c r="C58" s="54"/>
      <c r="D58" s="55"/>
      <c r="E58" s="54"/>
      <c r="F58" s="56">
        <v>415.30</v>
      </c>
      <c r="G58" s="1623"/>
      <c r="H58" s="58"/>
      <c r="I58" s="58"/>
      <c r="J58" s="58"/>
      <c r="K58" s="75"/>
      <c r="L58" s="76"/>
      <c r="M58" s="54"/>
      <c r="N58" s="56">
        <v>415.30</v>
      </c>
      <c r="O58" s="1623"/>
      <c r="P58" s="77"/>
      <c r="Q58" s="77"/>
      <c r="R58" s="77"/>
      <c r="S58" s="77"/>
      <c r="T58" s="77"/>
      <c r="U58" s="77"/>
      <c r="V58" s="77"/>
      <c r="W58" s="77"/>
      <c r="X58" s="77"/>
      <c r="Y58" s="77"/>
      <c r="Z58" s="98" t="s">
        <v>909</v>
      </c>
      <c r="AA58" s="99"/>
      <c r="AB58" s="99"/>
      <c r="AC58" s="100"/>
    </row>
    <row r="59" spans="1:29" ht="14.5">
      <c r="A59" s="59">
        <v>26</v>
      </c>
      <c r="B59" s="60" t="s">
        <v>910</v>
      </c>
      <c r="C59" s="60" t="s">
        <v>866</v>
      </c>
      <c r="D59" s="55"/>
      <c r="E59" s="54"/>
      <c r="F59" s="54"/>
      <c r="G59" s="1623"/>
      <c r="H59" s="61">
        <v>26</v>
      </c>
      <c r="I59" s="60" t="s">
        <v>910</v>
      </c>
      <c r="J59" s="60" t="s">
        <v>866</v>
      </c>
      <c r="K59" s="75"/>
      <c r="L59" s="76"/>
      <c r="M59" s="54"/>
      <c r="N59" s="54"/>
      <c r="O59" s="1623"/>
      <c r="P59" s="78">
        <v>415.30</v>
      </c>
      <c r="Q59" s="78">
        <v>424.58</v>
      </c>
      <c r="R59" s="78">
        <v>839.89</v>
      </c>
      <c r="S59" s="85">
        <v>420</v>
      </c>
      <c r="T59" s="86">
        <v>161</v>
      </c>
      <c r="U59" s="86">
        <v>132</v>
      </c>
      <c r="V59" s="87">
        <v>293</v>
      </c>
      <c r="W59" s="86">
        <v>179</v>
      </c>
      <c r="X59" s="86">
        <v>162</v>
      </c>
      <c r="Y59" s="87">
        <v>341</v>
      </c>
      <c r="Z59" s="77"/>
      <c r="AA59" s="101">
        <v>788317.879</v>
      </c>
      <c r="AB59" s="101">
        <v>2830212.509</v>
      </c>
      <c r="AC59" s="102">
        <v>94.983</v>
      </c>
    </row>
    <row r="60" spans="1:29" ht="14.5">
      <c r="A60" s="53"/>
      <c r="B60" s="54"/>
      <c r="C60" s="54"/>
      <c r="D60" s="55"/>
      <c r="E60" s="54"/>
      <c r="F60" s="56">
        <v>424.58</v>
      </c>
      <c r="G60" s="1623"/>
      <c r="H60" s="58"/>
      <c r="I60" s="58"/>
      <c r="J60" s="58"/>
      <c r="K60" s="75"/>
      <c r="L60" s="76"/>
      <c r="M60" s="54"/>
      <c r="N60" s="56">
        <v>424.58</v>
      </c>
      <c r="O60" s="1623"/>
      <c r="P60" s="77"/>
      <c r="Q60" s="77"/>
      <c r="R60" s="77"/>
      <c r="S60" s="77"/>
      <c r="T60" s="77"/>
      <c r="U60" s="77"/>
      <c r="V60" s="77"/>
      <c r="W60" s="77"/>
      <c r="X60" s="77"/>
      <c r="Y60" s="77"/>
      <c r="Z60" s="77"/>
      <c r="AA60" s="99"/>
      <c r="AB60" s="99"/>
      <c r="AC60" s="100"/>
    </row>
    <row r="61" spans="1:29" ht="14.5">
      <c r="A61" s="59">
        <v>27</v>
      </c>
      <c r="B61" s="60" t="s">
        <v>911</v>
      </c>
      <c r="C61" s="60" t="s">
        <v>862</v>
      </c>
      <c r="D61" s="55"/>
      <c r="E61" s="54"/>
      <c r="F61" s="54"/>
      <c r="G61" s="1623"/>
      <c r="H61" s="61">
        <v>27</v>
      </c>
      <c r="I61" s="60" t="s">
        <v>911</v>
      </c>
      <c r="J61" s="60" t="s">
        <v>862</v>
      </c>
      <c r="K61" s="75"/>
      <c r="L61" s="76"/>
      <c r="M61" s="54"/>
      <c r="N61" s="54"/>
      <c r="O61" s="1623"/>
      <c r="P61" s="78">
        <v>424.58</v>
      </c>
      <c r="Q61" s="78">
        <v>391.70</v>
      </c>
      <c r="R61" s="78">
        <v>816.29</v>
      </c>
      <c r="S61" s="85">
        <v>408</v>
      </c>
      <c r="T61" s="86">
        <v>294</v>
      </c>
      <c r="U61" s="86">
        <v>205</v>
      </c>
      <c r="V61" s="87">
        <v>499</v>
      </c>
      <c r="W61" s="86">
        <v>264</v>
      </c>
      <c r="X61" s="86">
        <v>202</v>
      </c>
      <c r="Y61" s="87">
        <v>466</v>
      </c>
      <c r="Z61" s="77"/>
      <c r="AA61" s="101">
        <v>788499.053</v>
      </c>
      <c r="AB61" s="101">
        <v>2829828.52</v>
      </c>
      <c r="AC61" s="102">
        <v>114.644</v>
      </c>
    </row>
    <row r="62" spans="1:29" ht="14.5">
      <c r="A62" s="53"/>
      <c r="B62" s="54"/>
      <c r="C62" s="54"/>
      <c r="D62" s="55"/>
      <c r="E62" s="54"/>
      <c r="F62" s="56">
        <v>391.70</v>
      </c>
      <c r="G62" s="1623"/>
      <c r="H62" s="58"/>
      <c r="I62" s="58"/>
      <c r="J62" s="58"/>
      <c r="K62" s="75"/>
      <c r="L62" s="76"/>
      <c r="M62" s="54"/>
      <c r="N62" s="56">
        <v>391.70</v>
      </c>
      <c r="O62" s="1623"/>
      <c r="P62" s="77"/>
      <c r="Q62" s="77"/>
      <c r="R62" s="77"/>
      <c r="S62" s="77"/>
      <c r="T62" s="77"/>
      <c r="U62" s="77"/>
      <c r="V62" s="77"/>
      <c r="W62" s="77"/>
      <c r="X62" s="77"/>
      <c r="Y62" s="77"/>
      <c r="Z62" s="77"/>
      <c r="AA62" s="99"/>
      <c r="AB62" s="99"/>
      <c r="AC62" s="100"/>
    </row>
    <row r="63" spans="1:29" ht="14.5">
      <c r="A63" s="59">
        <v>28</v>
      </c>
      <c r="B63" s="60" t="s">
        <v>912</v>
      </c>
      <c r="C63" s="60" t="s">
        <v>862</v>
      </c>
      <c r="D63" s="55"/>
      <c r="E63" s="54"/>
      <c r="F63" s="54"/>
      <c r="G63" s="1623"/>
      <c r="H63" s="61">
        <v>28</v>
      </c>
      <c r="I63" s="60" t="s">
        <v>912</v>
      </c>
      <c r="J63" s="60" t="s">
        <v>862</v>
      </c>
      <c r="K63" s="75"/>
      <c r="L63" s="76"/>
      <c r="M63" s="54"/>
      <c r="N63" s="54"/>
      <c r="O63" s="1623"/>
      <c r="P63" s="78">
        <v>391.70</v>
      </c>
      <c r="Q63" s="78">
        <v>410.47</v>
      </c>
      <c r="R63" s="78">
        <v>802.17</v>
      </c>
      <c r="S63" s="85">
        <v>401</v>
      </c>
      <c r="T63" s="86">
        <v>187</v>
      </c>
      <c r="U63" s="86">
        <v>206</v>
      </c>
      <c r="V63" s="87">
        <v>393</v>
      </c>
      <c r="W63" s="86">
        <v>191</v>
      </c>
      <c r="X63" s="86">
        <v>206</v>
      </c>
      <c r="Y63" s="87">
        <v>397</v>
      </c>
      <c r="Z63" s="77"/>
      <c r="AA63" s="101">
        <v>788666.198</v>
      </c>
      <c r="AB63" s="101">
        <v>2829474.268</v>
      </c>
      <c r="AC63" s="102">
        <v>112.98</v>
      </c>
    </row>
    <row r="64" spans="1:29" ht="28.5">
      <c r="A64" s="53"/>
      <c r="B64" s="54"/>
      <c r="C64" s="54"/>
      <c r="D64" s="55"/>
      <c r="E64" s="54"/>
      <c r="F64" s="56">
        <v>410.47</v>
      </c>
      <c r="G64" s="1623"/>
      <c r="H64" s="58"/>
      <c r="I64" s="58"/>
      <c r="J64" s="58"/>
      <c r="K64" s="75"/>
      <c r="L64" s="76"/>
      <c r="M64" s="54"/>
      <c r="N64" s="56">
        <v>410.47</v>
      </c>
      <c r="O64" s="1623"/>
      <c r="P64" s="77"/>
      <c r="Q64" s="77"/>
      <c r="R64" s="77"/>
      <c r="S64" s="77"/>
      <c r="T64" s="77"/>
      <c r="U64" s="77"/>
      <c r="V64" s="77"/>
      <c r="W64" s="77"/>
      <c r="X64" s="77"/>
      <c r="Y64" s="77"/>
      <c r="Z64" s="98" t="s">
        <v>913</v>
      </c>
      <c r="AA64" s="99"/>
      <c r="AB64" s="99"/>
      <c r="AC64" s="100"/>
    </row>
    <row r="65" spans="1:29" ht="14.5">
      <c r="A65" s="59">
        <v>29</v>
      </c>
      <c r="B65" s="60" t="s">
        <v>914</v>
      </c>
      <c r="C65" s="60" t="s">
        <v>876</v>
      </c>
      <c r="D65" s="55"/>
      <c r="E65" s="54"/>
      <c r="F65" s="54"/>
      <c r="G65" s="1623"/>
      <c r="H65" s="61">
        <v>29</v>
      </c>
      <c r="I65" s="60" t="s">
        <v>914</v>
      </c>
      <c r="J65" s="60" t="s">
        <v>876</v>
      </c>
      <c r="K65" s="75"/>
      <c r="L65" s="76"/>
      <c r="M65" s="54"/>
      <c r="N65" s="54"/>
      <c r="O65" s="1623"/>
      <c r="P65" s="78">
        <v>410.47</v>
      </c>
      <c r="Q65" s="78">
        <v>385.54</v>
      </c>
      <c r="R65" s="78">
        <v>796.01</v>
      </c>
      <c r="S65" s="85">
        <v>398</v>
      </c>
      <c r="T65" s="86">
        <v>205</v>
      </c>
      <c r="U65" s="86">
        <v>235</v>
      </c>
      <c r="V65" s="87">
        <v>440</v>
      </c>
      <c r="W65" s="86">
        <v>206</v>
      </c>
      <c r="X65" s="86">
        <v>220</v>
      </c>
      <c r="Y65" s="87">
        <v>426</v>
      </c>
      <c r="Z65" s="77"/>
      <c r="AA65" s="101">
        <v>788841.348</v>
      </c>
      <c r="AB65" s="101">
        <v>2829103.047</v>
      </c>
      <c r="AC65" s="102">
        <v>106.942</v>
      </c>
    </row>
    <row r="66" spans="1:29" ht="19">
      <c r="A66" s="53"/>
      <c r="B66" s="54"/>
      <c r="C66" s="54"/>
      <c r="D66" s="55"/>
      <c r="E66" s="54"/>
      <c r="F66" s="56">
        <v>385.54</v>
      </c>
      <c r="G66" s="1623"/>
      <c r="H66" s="58"/>
      <c r="I66" s="58"/>
      <c r="J66" s="58"/>
      <c r="K66" s="75"/>
      <c r="L66" s="76"/>
      <c r="M66" s="54"/>
      <c r="N66" s="56">
        <v>385.54</v>
      </c>
      <c r="O66" s="1623"/>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789005.862</v>
      </c>
      <c r="AB67" s="104">
        <v>2828754.368</v>
      </c>
      <c r="AC67" s="105">
        <v>101.90</v>
      </c>
    </row>
    <row r="68" spans="1:29" ht="14.5">
      <c r="A68" s="53"/>
      <c r="B68" s="54"/>
      <c r="C68" s="54"/>
      <c r="D68" s="55"/>
      <c r="E68" s="54"/>
      <c r="F68" s="56">
        <v>418.31</v>
      </c>
      <c r="G68" s="1623">
        <v>1242</v>
      </c>
      <c r="H68" s="58"/>
      <c r="I68" s="58"/>
      <c r="J68" s="58"/>
      <c r="K68" s="75"/>
      <c r="L68" s="76"/>
      <c r="M68" s="54"/>
      <c r="N68" s="56">
        <v>418.31</v>
      </c>
      <c r="O68" s="1623">
        <v>1242</v>
      </c>
      <c r="P68" s="77"/>
      <c r="Q68" s="77"/>
      <c r="R68" s="77"/>
      <c r="S68" s="77"/>
      <c r="T68" s="77"/>
      <c r="U68" s="77"/>
      <c r="V68" s="77"/>
      <c r="W68" s="77"/>
      <c r="X68" s="77"/>
      <c r="Y68" s="77"/>
      <c r="Z68" s="98" t="s">
        <v>867</v>
      </c>
      <c r="AA68" s="99"/>
      <c r="AB68" s="99"/>
      <c r="AC68" s="100"/>
    </row>
    <row r="69" spans="1:29" ht="14.5">
      <c r="A69" s="59">
        <v>31</v>
      </c>
      <c r="B69" s="60" t="s">
        <v>918</v>
      </c>
      <c r="C69" s="60" t="s">
        <v>862</v>
      </c>
      <c r="D69" s="68">
        <v>1</v>
      </c>
      <c r="E69" s="54"/>
      <c r="F69" s="54"/>
      <c r="G69" s="1623"/>
      <c r="H69" s="61">
        <v>31</v>
      </c>
      <c r="I69" s="60" t="s">
        <v>918</v>
      </c>
      <c r="J69" s="60" t="s">
        <v>862</v>
      </c>
      <c r="K69" s="68">
        <v>1</v>
      </c>
      <c r="L69" s="76"/>
      <c r="M69" s="54"/>
      <c r="N69" s="54"/>
      <c r="O69" s="1623"/>
      <c r="P69" s="78">
        <v>418.31</v>
      </c>
      <c r="Q69" s="78">
        <v>421.47</v>
      </c>
      <c r="R69" s="78">
        <v>839.79</v>
      </c>
      <c r="S69" s="85">
        <v>420</v>
      </c>
      <c r="T69" s="86">
        <v>205</v>
      </c>
      <c r="U69" s="86">
        <v>230</v>
      </c>
      <c r="V69" s="87">
        <v>435</v>
      </c>
      <c r="W69" s="86">
        <v>207</v>
      </c>
      <c r="X69" s="86">
        <v>224</v>
      </c>
      <c r="Y69" s="87">
        <v>431</v>
      </c>
      <c r="Z69" s="77"/>
      <c r="AA69" s="101">
        <v>789259.126</v>
      </c>
      <c r="AB69" s="101">
        <v>2828421.437</v>
      </c>
      <c r="AC69" s="102">
        <v>103.093</v>
      </c>
    </row>
    <row r="70" spans="1:29" ht="14.5">
      <c r="A70" s="53"/>
      <c r="B70" s="54"/>
      <c r="C70" s="54"/>
      <c r="D70" s="55"/>
      <c r="E70" s="54"/>
      <c r="F70" s="56">
        <v>421.47</v>
      </c>
      <c r="G70" s="1623"/>
      <c r="H70" s="58"/>
      <c r="I70" s="58"/>
      <c r="J70" s="58"/>
      <c r="K70" s="75"/>
      <c r="L70" s="76"/>
      <c r="M70" s="54"/>
      <c r="N70" s="56">
        <v>421.47</v>
      </c>
      <c r="O70" s="1623"/>
      <c r="P70" s="77"/>
      <c r="Q70" s="77"/>
      <c r="R70" s="77"/>
      <c r="S70" s="77"/>
      <c r="T70" s="77"/>
      <c r="U70" s="77"/>
      <c r="V70" s="77"/>
      <c r="W70" s="77"/>
      <c r="X70" s="77"/>
      <c r="Y70" s="77"/>
      <c r="Z70" s="98" t="s">
        <v>869</v>
      </c>
      <c r="AA70" s="99"/>
      <c r="AB70" s="99"/>
      <c r="AC70" s="100"/>
    </row>
    <row r="71" spans="1:29" ht="14.5">
      <c r="A71" s="59">
        <v>32</v>
      </c>
      <c r="B71" s="60" t="s">
        <v>919</v>
      </c>
      <c r="C71" s="60" t="s">
        <v>866</v>
      </c>
      <c r="D71" s="55"/>
      <c r="E71" s="54"/>
      <c r="F71" s="54"/>
      <c r="G71" s="1623"/>
      <c r="H71" s="61">
        <v>32</v>
      </c>
      <c r="I71" s="60" t="s">
        <v>919</v>
      </c>
      <c r="J71" s="60" t="s">
        <v>866</v>
      </c>
      <c r="K71" s="75"/>
      <c r="L71" s="76"/>
      <c r="M71" s="54"/>
      <c r="N71" s="54"/>
      <c r="O71" s="1623"/>
      <c r="P71" s="78">
        <v>421.47</v>
      </c>
      <c r="Q71" s="78">
        <v>401.98</v>
      </c>
      <c r="R71" s="78">
        <v>823.45</v>
      </c>
      <c r="S71" s="85">
        <v>412</v>
      </c>
      <c r="T71" s="86">
        <v>192</v>
      </c>
      <c r="U71" s="86">
        <v>233</v>
      </c>
      <c r="V71" s="87">
        <v>425</v>
      </c>
      <c r="W71" s="86">
        <v>199</v>
      </c>
      <c r="X71" s="86">
        <v>222</v>
      </c>
      <c r="Y71" s="87">
        <v>421</v>
      </c>
      <c r="Z71" s="77"/>
      <c r="AA71" s="101">
        <v>789514.304</v>
      </c>
      <c r="AB71" s="101">
        <v>2828085.991</v>
      </c>
      <c r="AC71" s="102">
        <v>97.132</v>
      </c>
    </row>
    <row r="72" spans="1:29" ht="14.5">
      <c r="A72" s="53"/>
      <c r="B72" s="54"/>
      <c r="C72" s="54"/>
      <c r="D72" s="55"/>
      <c r="E72" s="54"/>
      <c r="F72" s="56">
        <v>401.98</v>
      </c>
      <c r="G72" s="1623"/>
      <c r="H72" s="58"/>
      <c r="I72" s="58"/>
      <c r="J72" s="58"/>
      <c r="K72" s="75"/>
      <c r="L72" s="76"/>
      <c r="M72" s="54"/>
      <c r="N72" s="56">
        <v>401.98</v>
      </c>
      <c r="O72" s="1623"/>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v>
      </c>
      <c r="AC73" s="105">
        <v>93.67</v>
      </c>
    </row>
    <row r="74" spans="1:29" ht="19">
      <c r="A74" s="53"/>
      <c r="B74" s="54"/>
      <c r="C74" s="54"/>
      <c r="D74" s="55"/>
      <c r="E74" s="54"/>
      <c r="F74" s="56">
        <v>429.38</v>
      </c>
      <c r="G74" s="1623">
        <v>833</v>
      </c>
      <c r="H74" s="58"/>
      <c r="I74" s="58"/>
      <c r="J74" s="58"/>
      <c r="K74" s="75"/>
      <c r="L74" s="76"/>
      <c r="M74" s="54"/>
      <c r="N74" s="56">
        <v>429.38</v>
      </c>
      <c r="O74" s="1623">
        <v>833</v>
      </c>
      <c r="P74" s="77"/>
      <c r="Q74" s="77"/>
      <c r="R74" s="77"/>
      <c r="S74" s="77"/>
      <c r="T74" s="77"/>
      <c r="U74" s="77"/>
      <c r="V74" s="77"/>
      <c r="W74" s="77"/>
      <c r="X74" s="77"/>
      <c r="Y74" s="77"/>
      <c r="Z74" s="98" t="s">
        <v>922</v>
      </c>
      <c r="AA74" s="99"/>
      <c r="AB74" s="99"/>
      <c r="AC74" s="100"/>
    </row>
    <row r="75" spans="1:29" ht="14.5">
      <c r="A75" s="59">
        <v>34</v>
      </c>
      <c r="B75" s="60" t="s">
        <v>923</v>
      </c>
      <c r="C75" s="60" t="s">
        <v>866</v>
      </c>
      <c r="D75" s="55"/>
      <c r="E75" s="54"/>
      <c r="F75" s="54"/>
      <c r="G75" s="1623"/>
      <c r="H75" s="61">
        <v>34</v>
      </c>
      <c r="I75" s="60" t="s">
        <v>923</v>
      </c>
      <c r="J75" s="60" t="s">
        <v>866</v>
      </c>
      <c r="K75" s="75"/>
      <c r="L75" s="76"/>
      <c r="M75" s="54"/>
      <c r="N75" s="54"/>
      <c r="O75" s="1623"/>
      <c r="P75" s="78">
        <v>429.38</v>
      </c>
      <c r="Q75" s="78">
        <v>403.83</v>
      </c>
      <c r="R75" s="78">
        <v>833.21</v>
      </c>
      <c r="S75" s="85">
        <v>417</v>
      </c>
      <c r="T75" s="86">
        <v>233</v>
      </c>
      <c r="U75" s="86">
        <v>191</v>
      </c>
      <c r="V75" s="87">
        <v>424</v>
      </c>
      <c r="W75" s="86">
        <v>227</v>
      </c>
      <c r="X75" s="86">
        <v>196</v>
      </c>
      <c r="Y75" s="87">
        <v>423</v>
      </c>
      <c r="Z75" s="77"/>
      <c r="AA75" s="101">
        <v>789924.813</v>
      </c>
      <c r="AB75" s="101">
        <v>2827370.545</v>
      </c>
      <c r="AC75" s="102">
        <v>94.494</v>
      </c>
    </row>
    <row r="76" spans="1:29" ht="14.5">
      <c r="A76" s="53"/>
      <c r="B76" s="54"/>
      <c r="C76" s="54"/>
      <c r="D76" s="55"/>
      <c r="E76" s="54"/>
      <c r="F76" s="56">
        <v>403.83</v>
      </c>
      <c r="G76" s="1623"/>
      <c r="H76" s="58"/>
      <c r="I76" s="58"/>
      <c r="J76" s="58"/>
      <c r="K76" s="75"/>
      <c r="L76" s="76"/>
      <c r="M76" s="54"/>
      <c r="N76" s="56">
        <v>403.83</v>
      </c>
      <c r="O76" s="1623"/>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v>
      </c>
      <c r="AB77" s="104">
        <v>2826998.562</v>
      </c>
      <c r="AC77" s="105">
        <v>93.69</v>
      </c>
    </row>
    <row r="78" spans="1:29" ht="14.5">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v>
      </c>
      <c r="AB79" s="104">
        <v>2826705.605</v>
      </c>
      <c r="AC79" s="105">
        <v>85.28</v>
      </c>
    </row>
    <row r="80" spans="1:29" ht="14.5">
      <c r="A80" s="53"/>
      <c r="B80" s="54"/>
      <c r="C80" s="54"/>
      <c r="D80" s="55"/>
      <c r="E80" s="54"/>
      <c r="F80" s="56">
        <v>380.68</v>
      </c>
      <c r="G80" s="1623">
        <v>735</v>
      </c>
      <c r="H80" s="58"/>
      <c r="I80" s="58"/>
      <c r="J80" s="58"/>
      <c r="K80" s="75"/>
      <c r="L80" s="76"/>
      <c r="M80" s="54"/>
      <c r="N80" s="56">
        <v>380.68</v>
      </c>
      <c r="O80" s="1623">
        <v>735</v>
      </c>
      <c r="P80" s="77"/>
      <c r="Q80" s="77"/>
      <c r="R80" s="77"/>
      <c r="S80" s="77"/>
      <c r="T80" s="77"/>
      <c r="U80" s="77"/>
      <c r="V80" s="77"/>
      <c r="W80" s="77"/>
      <c r="X80" s="77"/>
      <c r="Y80" s="77"/>
      <c r="Z80" s="98" t="s">
        <v>869</v>
      </c>
      <c r="AA80" s="99"/>
      <c r="AB80" s="99"/>
      <c r="AC80" s="100"/>
    </row>
    <row r="81" spans="1:29" ht="14.5">
      <c r="A81" s="59">
        <v>37</v>
      </c>
      <c r="B81" s="60" t="s">
        <v>929</v>
      </c>
      <c r="C81" s="60" t="s">
        <v>862</v>
      </c>
      <c r="D81" s="55"/>
      <c r="E81" s="54"/>
      <c r="F81" s="54"/>
      <c r="G81" s="1623"/>
      <c r="H81" s="61">
        <v>37</v>
      </c>
      <c r="I81" s="60" t="s">
        <v>929</v>
      </c>
      <c r="J81" s="60" t="s">
        <v>862</v>
      </c>
      <c r="K81" s="75"/>
      <c r="L81" s="76"/>
      <c r="M81" s="54"/>
      <c r="N81" s="54"/>
      <c r="O81" s="1623"/>
      <c r="P81" s="78">
        <v>380.68</v>
      </c>
      <c r="Q81" s="78">
        <v>354.53</v>
      </c>
      <c r="R81" s="78">
        <v>735.21</v>
      </c>
      <c r="S81" s="85">
        <v>368</v>
      </c>
      <c r="T81" s="86">
        <v>193</v>
      </c>
      <c r="U81" s="86">
        <v>176</v>
      </c>
      <c r="V81" s="87">
        <v>369</v>
      </c>
      <c r="W81" s="86">
        <v>193</v>
      </c>
      <c r="X81" s="86">
        <v>177</v>
      </c>
      <c r="Y81" s="87">
        <v>370</v>
      </c>
      <c r="Z81" s="77"/>
      <c r="AA81" s="101">
        <v>790421.216</v>
      </c>
      <c r="AB81" s="101">
        <v>2826335.71</v>
      </c>
      <c r="AC81" s="102">
        <v>85.764</v>
      </c>
    </row>
    <row r="82" spans="1:29" ht="14.5">
      <c r="A82" s="53"/>
      <c r="B82" s="54"/>
      <c r="C82" s="54"/>
      <c r="D82" s="55"/>
      <c r="E82" s="54"/>
      <c r="F82" s="56">
        <v>354.53</v>
      </c>
      <c r="G82" s="1623"/>
      <c r="H82" s="58"/>
      <c r="I82" s="58"/>
      <c r="J82" s="58"/>
      <c r="K82" s="75"/>
      <c r="L82" s="76"/>
      <c r="M82" s="54"/>
      <c r="N82" s="56">
        <v>354.53</v>
      </c>
      <c r="O82" s="1623"/>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760.10</v>
      </c>
      <c r="S83" s="88">
        <v>380</v>
      </c>
      <c r="T83" s="89">
        <v>180</v>
      </c>
      <c r="U83" s="89">
        <v>165</v>
      </c>
      <c r="V83" s="90">
        <v>345</v>
      </c>
      <c r="W83" s="89">
        <v>180</v>
      </c>
      <c r="X83" s="89">
        <v>180</v>
      </c>
      <c r="Y83" s="90">
        <v>360</v>
      </c>
      <c r="Z83" s="103"/>
      <c r="AA83" s="104">
        <v>790505.015</v>
      </c>
      <c r="AB83" s="104">
        <v>2825991.23</v>
      </c>
      <c r="AC83" s="105">
        <v>86.03</v>
      </c>
    </row>
    <row r="84" spans="1:29" ht="14.5">
      <c r="A84" s="53"/>
      <c r="B84" s="54"/>
      <c r="C84" s="54"/>
      <c r="D84" s="55"/>
      <c r="E84" s="54"/>
      <c r="F84" s="56">
        <v>405.57</v>
      </c>
      <c r="G84" s="1623">
        <v>1203</v>
      </c>
      <c r="H84" s="58"/>
      <c r="I84" s="58"/>
      <c r="J84" s="58"/>
      <c r="K84" s="75"/>
      <c r="L84" s="76"/>
      <c r="M84" s="54"/>
      <c r="N84" s="56">
        <v>405.57</v>
      </c>
      <c r="O84" s="1623">
        <v>1203</v>
      </c>
      <c r="P84" s="77"/>
      <c r="Q84" s="77"/>
      <c r="R84" s="77"/>
      <c r="S84" s="77"/>
      <c r="T84" s="77"/>
      <c r="U84" s="77"/>
      <c r="V84" s="77"/>
      <c r="W84" s="77"/>
      <c r="X84" s="77"/>
      <c r="Y84" s="77"/>
      <c r="Z84" s="77"/>
      <c r="AA84" s="99"/>
      <c r="AB84" s="99"/>
      <c r="AC84" s="100"/>
    </row>
    <row r="85" spans="1:29" ht="14.5">
      <c r="A85" s="59">
        <v>39</v>
      </c>
      <c r="B85" s="60" t="s">
        <v>932</v>
      </c>
      <c r="C85" s="60" t="s">
        <v>876</v>
      </c>
      <c r="D85" s="55"/>
      <c r="E85" s="54"/>
      <c r="F85" s="54"/>
      <c r="G85" s="1623"/>
      <c r="H85" s="61">
        <v>39</v>
      </c>
      <c r="I85" s="60" t="s">
        <v>932</v>
      </c>
      <c r="J85" s="60" t="s">
        <v>876</v>
      </c>
      <c r="K85" s="75"/>
      <c r="L85" s="76"/>
      <c r="M85" s="54"/>
      <c r="N85" s="54"/>
      <c r="O85" s="1623"/>
      <c r="P85" s="78">
        <v>405.57</v>
      </c>
      <c r="Q85" s="78">
        <v>416.87</v>
      </c>
      <c r="R85" s="78">
        <v>822.45</v>
      </c>
      <c r="S85" s="85">
        <v>411</v>
      </c>
      <c r="T85" s="86">
        <v>241</v>
      </c>
      <c r="U85" s="86">
        <v>246</v>
      </c>
      <c r="V85" s="87">
        <v>487</v>
      </c>
      <c r="W85" s="86">
        <v>227</v>
      </c>
      <c r="X85" s="86">
        <v>233</v>
      </c>
      <c r="Y85" s="87">
        <v>460</v>
      </c>
      <c r="Z85" s="77"/>
      <c r="AA85" s="101">
        <v>790832.658</v>
      </c>
      <c r="AB85" s="101">
        <v>2825752.189</v>
      </c>
      <c r="AC85" s="102">
        <v>87.613</v>
      </c>
    </row>
    <row r="86" spans="1:29" ht="28.5">
      <c r="A86" s="53"/>
      <c r="B86" s="54"/>
      <c r="C86" s="54"/>
      <c r="D86" s="55"/>
      <c r="E86" s="54"/>
      <c r="F86" s="56">
        <v>416.87</v>
      </c>
      <c r="G86" s="1623"/>
      <c r="H86" s="58"/>
      <c r="I86" s="58"/>
      <c r="J86" s="58"/>
      <c r="K86" s="75"/>
      <c r="L86" s="76"/>
      <c r="M86" s="54"/>
      <c r="N86" s="56">
        <v>416.87</v>
      </c>
      <c r="O86" s="1623"/>
      <c r="P86" s="77"/>
      <c r="Q86" s="77"/>
      <c r="R86" s="77"/>
      <c r="S86" s="77"/>
      <c r="T86" s="77"/>
      <c r="U86" s="77"/>
      <c r="V86" s="77"/>
      <c r="W86" s="77"/>
      <c r="X86" s="77"/>
      <c r="Y86" s="77"/>
      <c r="Z86" s="98" t="s">
        <v>933</v>
      </c>
      <c r="AA86" s="99"/>
      <c r="AB86" s="99"/>
      <c r="AC86" s="100"/>
    </row>
    <row r="87" spans="1:29" ht="14.5">
      <c r="A87" s="59">
        <v>40</v>
      </c>
      <c r="B87" s="60" t="s">
        <v>934</v>
      </c>
      <c r="C87" s="60" t="s">
        <v>862</v>
      </c>
      <c r="D87" s="55"/>
      <c r="E87" s="54"/>
      <c r="F87" s="54"/>
      <c r="G87" s="1623"/>
      <c r="H87" s="61">
        <v>40</v>
      </c>
      <c r="I87" s="60" t="s">
        <v>934</v>
      </c>
      <c r="J87" s="60" t="s">
        <v>862</v>
      </c>
      <c r="K87" s="75"/>
      <c r="L87" s="76"/>
      <c r="M87" s="54"/>
      <c r="N87" s="54"/>
      <c r="O87" s="1623"/>
      <c r="P87" s="78">
        <v>416.87</v>
      </c>
      <c r="Q87" s="78">
        <v>380.77</v>
      </c>
      <c r="R87" s="78">
        <v>797.64</v>
      </c>
      <c r="S87" s="85">
        <v>399</v>
      </c>
      <c r="T87" s="86">
        <v>172</v>
      </c>
      <c r="U87" s="86">
        <v>191</v>
      </c>
      <c r="V87" s="87">
        <v>363</v>
      </c>
      <c r="W87" s="86">
        <v>186</v>
      </c>
      <c r="X87" s="86">
        <v>191</v>
      </c>
      <c r="Y87" s="87">
        <v>377</v>
      </c>
      <c r="Z87" s="77"/>
      <c r="AA87" s="101">
        <v>791169.429</v>
      </c>
      <c r="AB87" s="101">
        <v>2825506.488</v>
      </c>
      <c r="AC87" s="102">
        <v>86.123</v>
      </c>
    </row>
    <row r="88" spans="1:29" ht="14.5">
      <c r="A88" s="53"/>
      <c r="B88" s="54"/>
      <c r="C88" s="54"/>
      <c r="D88" s="55"/>
      <c r="E88" s="54"/>
      <c r="F88" s="56">
        <v>380.77</v>
      </c>
      <c r="G88" s="1623"/>
      <c r="H88" s="58"/>
      <c r="I88" s="58"/>
      <c r="J88" s="58"/>
      <c r="K88" s="75"/>
      <c r="L88" s="76"/>
      <c r="M88" s="54"/>
      <c r="N88" s="56">
        <v>380.77</v>
      </c>
      <c r="O88" s="1623"/>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791477.031</v>
      </c>
      <c r="AB89" s="104">
        <v>2825282.069</v>
      </c>
      <c r="AC89" s="105">
        <v>85.95</v>
      </c>
    </row>
    <row r="90" spans="1:29" ht="28.5">
      <c r="A90" s="53"/>
      <c r="B90" s="54"/>
      <c r="C90" s="54"/>
      <c r="D90" s="55"/>
      <c r="E90" s="54"/>
      <c r="F90" s="56">
        <v>411.81</v>
      </c>
      <c r="G90" s="1623">
        <v>1101</v>
      </c>
      <c r="H90" s="58"/>
      <c r="I90" s="58"/>
      <c r="J90" s="58"/>
      <c r="K90" s="75"/>
      <c r="L90" s="76"/>
      <c r="M90" s="54"/>
      <c r="N90" s="56">
        <v>411.81</v>
      </c>
      <c r="O90" s="1623">
        <v>1101</v>
      </c>
      <c r="P90" s="77"/>
      <c r="Q90" s="77"/>
      <c r="R90" s="77"/>
      <c r="S90" s="77"/>
      <c r="T90" s="77"/>
      <c r="U90" s="77"/>
      <c r="V90" s="77"/>
      <c r="W90" s="77"/>
      <c r="X90" s="77"/>
      <c r="Y90" s="77"/>
      <c r="Z90" s="98" t="s">
        <v>903</v>
      </c>
      <c r="AA90" s="99"/>
      <c r="AB90" s="99"/>
      <c r="AC90" s="100"/>
    </row>
    <row r="91" spans="1:29" ht="14.5">
      <c r="A91" s="59">
        <v>42</v>
      </c>
      <c r="B91" s="60" t="s">
        <v>937</v>
      </c>
      <c r="C91" s="60" t="s">
        <v>866</v>
      </c>
      <c r="D91" s="55"/>
      <c r="E91" s="54"/>
      <c r="F91" s="54"/>
      <c r="G91" s="1623"/>
      <c r="H91" s="61">
        <v>42</v>
      </c>
      <c r="I91" s="60" t="s">
        <v>937</v>
      </c>
      <c r="J91" s="60" t="s">
        <v>866</v>
      </c>
      <c r="K91" s="75"/>
      <c r="L91" s="76"/>
      <c r="M91" s="54"/>
      <c r="N91" s="54"/>
      <c r="O91" s="1623"/>
      <c r="P91" s="78">
        <v>411.81</v>
      </c>
      <c r="Q91" s="78">
        <v>392.08</v>
      </c>
      <c r="R91" s="78">
        <v>803.89</v>
      </c>
      <c r="S91" s="85">
        <v>402</v>
      </c>
      <c r="T91" s="86">
        <v>210</v>
      </c>
      <c r="U91" s="86">
        <v>169</v>
      </c>
      <c r="V91" s="87">
        <v>379</v>
      </c>
      <c r="W91" s="86">
        <v>209</v>
      </c>
      <c r="X91" s="86">
        <v>180</v>
      </c>
      <c r="Y91" s="87">
        <v>389</v>
      </c>
      <c r="Z91" s="77"/>
      <c r="AA91" s="101">
        <v>791683.05</v>
      </c>
      <c r="AB91" s="101">
        <v>2824925.492</v>
      </c>
      <c r="AC91" s="102">
        <v>83.796</v>
      </c>
    </row>
    <row r="92" spans="1:29" ht="14.5">
      <c r="A92" s="53"/>
      <c r="B92" s="54"/>
      <c r="C92" s="54"/>
      <c r="D92" s="55"/>
      <c r="E92" s="54"/>
      <c r="F92" s="56">
        <v>392.08</v>
      </c>
      <c r="G92" s="1623"/>
      <c r="H92" s="58"/>
      <c r="I92" s="58"/>
      <c r="J92" s="58"/>
      <c r="K92" s="75"/>
      <c r="L92" s="76"/>
      <c r="M92" s="54"/>
      <c r="N92" s="56">
        <v>392.08</v>
      </c>
      <c r="O92" s="1623"/>
      <c r="P92" s="77"/>
      <c r="Q92" s="77"/>
      <c r="R92" s="77"/>
      <c r="S92" s="77"/>
      <c r="T92" s="77"/>
      <c r="U92" s="77"/>
      <c r="V92" s="77"/>
      <c r="W92" s="77"/>
      <c r="X92" s="77"/>
      <c r="Y92" s="77"/>
      <c r="Z92" s="98" t="s">
        <v>867</v>
      </c>
      <c r="AA92" s="99"/>
      <c r="AB92" s="99"/>
      <c r="AC92" s="100"/>
    </row>
    <row r="93" spans="1:29" ht="14.5">
      <c r="A93" s="59">
        <v>43</v>
      </c>
      <c r="B93" s="60" t="s">
        <v>938</v>
      </c>
      <c r="C93" s="60" t="s">
        <v>896</v>
      </c>
      <c r="D93" s="55"/>
      <c r="E93" s="54"/>
      <c r="F93" s="54"/>
      <c r="G93" s="1623"/>
      <c r="H93" s="61">
        <v>43</v>
      </c>
      <c r="I93" s="60" t="s">
        <v>938</v>
      </c>
      <c r="J93" s="60" t="s">
        <v>896</v>
      </c>
      <c r="K93" s="75"/>
      <c r="L93" s="76"/>
      <c r="M93" s="54"/>
      <c r="N93" s="54"/>
      <c r="O93" s="1623"/>
      <c r="P93" s="78">
        <v>392.08</v>
      </c>
      <c r="Q93" s="78">
        <v>296.87</v>
      </c>
      <c r="R93" s="78">
        <v>688.95</v>
      </c>
      <c r="S93" s="85">
        <v>345</v>
      </c>
      <c r="T93" s="86">
        <v>224</v>
      </c>
      <c r="U93" s="86">
        <v>191</v>
      </c>
      <c r="V93" s="87">
        <v>415</v>
      </c>
      <c r="W93" s="86">
        <v>213</v>
      </c>
      <c r="X93" s="86">
        <v>174</v>
      </c>
      <c r="Y93" s="87">
        <v>387</v>
      </c>
      <c r="Z93" s="77"/>
      <c r="AA93" s="101">
        <v>791879.197</v>
      </c>
      <c r="AB93" s="101">
        <v>2824586.003</v>
      </c>
      <c r="AC93" s="102">
        <v>82.85</v>
      </c>
    </row>
    <row r="94" spans="1:29" ht="49.5">
      <c r="A94" s="53"/>
      <c r="B94" s="54"/>
      <c r="C94" s="54"/>
      <c r="D94" s="55"/>
      <c r="E94" s="54"/>
      <c r="F94" s="56">
        <v>296.87</v>
      </c>
      <c r="G94" s="1623"/>
      <c r="H94" s="58"/>
      <c r="I94" s="58"/>
      <c r="J94" s="58"/>
      <c r="K94" s="75"/>
      <c r="L94" s="76"/>
      <c r="M94" s="54"/>
      <c r="N94" s="56">
        <v>296.87</v>
      </c>
      <c r="O94" s="1623"/>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412.40</v>
      </c>
      <c r="R95" s="80">
        <v>709.27</v>
      </c>
      <c r="S95" s="88">
        <v>355</v>
      </c>
      <c r="T95" s="89">
        <v>107</v>
      </c>
      <c r="U95" s="89">
        <v>209</v>
      </c>
      <c r="V95" s="90">
        <v>316</v>
      </c>
      <c r="W95" s="89">
        <v>124</v>
      </c>
      <c r="X95" s="89">
        <v>209</v>
      </c>
      <c r="Y95" s="90">
        <v>333</v>
      </c>
      <c r="Z95" s="103"/>
      <c r="AA95" s="104">
        <v>792027.714</v>
      </c>
      <c r="AB95" s="104">
        <v>2824328.95</v>
      </c>
      <c r="AC95" s="105">
        <v>85.77</v>
      </c>
    </row>
    <row r="96" spans="1:29" ht="14.5">
      <c r="A96" s="53"/>
      <c r="B96" s="54"/>
      <c r="C96" s="54"/>
      <c r="D96" s="55"/>
      <c r="E96" s="54"/>
      <c r="F96" s="56">
        <v>412.40</v>
      </c>
      <c r="G96" s="57">
        <v>412</v>
      </c>
      <c r="H96" s="58"/>
      <c r="I96" s="58"/>
      <c r="J96" s="58"/>
      <c r="K96" s="75"/>
      <c r="L96" s="76"/>
      <c r="M96" s="54"/>
      <c r="N96" s="56">
        <v>412.40</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412.40</v>
      </c>
      <c r="Q97" s="80">
        <v>382.17</v>
      </c>
      <c r="R97" s="80">
        <v>794.57</v>
      </c>
      <c r="S97" s="88">
        <v>397</v>
      </c>
      <c r="T97" s="89">
        <v>204</v>
      </c>
      <c r="U97" s="89">
        <v>107</v>
      </c>
      <c r="V97" s="90">
        <v>311</v>
      </c>
      <c r="W97" s="89">
        <v>206</v>
      </c>
      <c r="X97" s="89">
        <v>137</v>
      </c>
      <c r="Y97" s="90">
        <v>343</v>
      </c>
      <c r="Z97" s="103"/>
      <c r="AA97" s="104">
        <v>792064.495</v>
      </c>
      <c r="AB97" s="104">
        <v>2823918.194</v>
      </c>
      <c r="AC97" s="105">
        <v>85.31</v>
      </c>
    </row>
    <row r="98" spans="1:29" ht="19">
      <c r="A98" s="53"/>
      <c r="B98" s="54"/>
      <c r="C98" s="54"/>
      <c r="D98" s="55"/>
      <c r="E98" s="54"/>
      <c r="F98" s="56">
        <v>382.17</v>
      </c>
      <c r="G98" s="1623">
        <v>835</v>
      </c>
      <c r="H98" s="58"/>
      <c r="I98" s="58"/>
      <c r="J98" s="58"/>
      <c r="K98" s="75"/>
      <c r="L98" s="76"/>
      <c r="M98" s="54"/>
      <c r="N98" s="56">
        <v>382.17</v>
      </c>
      <c r="O98" s="1623">
        <v>835</v>
      </c>
      <c r="P98" s="77"/>
      <c r="Q98" s="77"/>
      <c r="R98" s="77"/>
      <c r="S98" s="77"/>
      <c r="T98" s="77"/>
      <c r="U98" s="77"/>
      <c r="V98" s="77"/>
      <c r="W98" s="77"/>
      <c r="X98" s="77"/>
      <c r="Y98" s="77"/>
      <c r="Z98" s="98" t="s">
        <v>944</v>
      </c>
      <c r="AA98" s="99"/>
      <c r="AB98" s="99"/>
      <c r="AC98" s="100"/>
    </row>
    <row r="99" spans="1:29" ht="14.5">
      <c r="A99" s="59">
        <v>46</v>
      </c>
      <c r="B99" s="60" t="s">
        <v>945</v>
      </c>
      <c r="C99" s="60" t="s">
        <v>896</v>
      </c>
      <c r="D99" s="55"/>
      <c r="E99" s="54"/>
      <c r="F99" s="54"/>
      <c r="G99" s="1623"/>
      <c r="H99" s="61">
        <v>46</v>
      </c>
      <c r="I99" s="60" t="s">
        <v>945</v>
      </c>
      <c r="J99" s="60" t="s">
        <v>896</v>
      </c>
      <c r="K99" s="75"/>
      <c r="L99" s="76"/>
      <c r="M99" s="54"/>
      <c r="N99" s="54"/>
      <c r="O99" s="1623"/>
      <c r="P99" s="78">
        <v>382.17</v>
      </c>
      <c r="Q99" s="78">
        <v>452.74</v>
      </c>
      <c r="R99" s="78">
        <v>834.91</v>
      </c>
      <c r="S99" s="85">
        <v>418</v>
      </c>
      <c r="T99" s="86">
        <v>276</v>
      </c>
      <c r="U99" s="86">
        <v>266</v>
      </c>
      <c r="V99" s="87">
        <v>542</v>
      </c>
      <c r="W99" s="86">
        <v>247</v>
      </c>
      <c r="X99" s="86">
        <v>253</v>
      </c>
      <c r="Y99" s="87">
        <v>500</v>
      </c>
      <c r="Z99" s="77"/>
      <c r="AA99" s="101">
        <v>792251.169</v>
      </c>
      <c r="AB99" s="101">
        <v>2823584.714</v>
      </c>
      <c r="AC99" s="102">
        <v>92.75</v>
      </c>
    </row>
    <row r="100" spans="1:29" ht="14.5">
      <c r="A100" s="53"/>
      <c r="B100" s="54"/>
      <c r="C100" s="54"/>
      <c r="D100" s="55"/>
      <c r="E100" s="54"/>
      <c r="F100" s="56">
        <v>452.74</v>
      </c>
      <c r="G100" s="1623"/>
      <c r="H100" s="58"/>
      <c r="I100" s="58"/>
      <c r="J100" s="58"/>
      <c r="K100" s="75"/>
      <c r="L100" s="76"/>
      <c r="M100" s="54"/>
      <c r="N100" s="56">
        <v>452.74</v>
      </c>
      <c r="O100" s="1623"/>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792472.311</v>
      </c>
      <c r="AB101" s="104">
        <v>2823189.661</v>
      </c>
      <c r="AC101" s="105">
        <v>92.68</v>
      </c>
    </row>
    <row r="102" spans="1:29" ht="14.5">
      <c r="A102" s="53"/>
      <c r="B102" s="54"/>
      <c r="C102" s="54"/>
      <c r="D102" s="55"/>
      <c r="E102" s="54"/>
      <c r="F102" s="56">
        <v>420.21</v>
      </c>
      <c r="G102" s="1623">
        <v>815</v>
      </c>
      <c r="H102" s="58"/>
      <c r="I102" s="58"/>
      <c r="J102" s="58"/>
      <c r="K102" s="75"/>
      <c r="L102" s="76"/>
      <c r="M102" s="54"/>
      <c r="N102" s="56">
        <v>420.21</v>
      </c>
      <c r="O102" s="1623">
        <v>815</v>
      </c>
      <c r="P102" s="77"/>
      <c r="Q102" s="77"/>
      <c r="R102" s="77"/>
      <c r="S102" s="77"/>
      <c r="T102" s="77"/>
      <c r="U102" s="77"/>
      <c r="V102" s="77"/>
      <c r="W102" s="77"/>
      <c r="X102" s="77"/>
      <c r="Y102" s="77"/>
      <c r="Z102" s="77"/>
      <c r="AA102" s="99"/>
      <c r="AB102" s="99"/>
      <c r="AC102" s="100"/>
    </row>
    <row r="103" spans="1:29" ht="14.5">
      <c r="A103" s="59">
        <v>48</v>
      </c>
      <c r="B103" s="60" t="s">
        <v>949</v>
      </c>
      <c r="C103" s="60" t="s">
        <v>896</v>
      </c>
      <c r="D103" s="55"/>
      <c r="E103" s="54"/>
      <c r="F103" s="54"/>
      <c r="G103" s="1623"/>
      <c r="H103" s="61">
        <v>48</v>
      </c>
      <c r="I103" s="60" t="s">
        <v>949</v>
      </c>
      <c r="J103" s="60" t="s">
        <v>896</v>
      </c>
      <c r="K103" s="75"/>
      <c r="L103" s="76"/>
      <c r="M103" s="54"/>
      <c r="N103" s="54"/>
      <c r="O103" s="1623"/>
      <c r="P103" s="78">
        <v>420.21</v>
      </c>
      <c r="Q103" s="78">
        <v>395.01</v>
      </c>
      <c r="R103" s="78">
        <v>815.22</v>
      </c>
      <c r="S103" s="85">
        <v>408</v>
      </c>
      <c r="T103" s="86">
        <v>216</v>
      </c>
      <c r="U103" s="86">
        <v>252</v>
      </c>
      <c r="V103" s="87">
        <v>468</v>
      </c>
      <c r="W103" s="86">
        <v>215</v>
      </c>
      <c r="X103" s="86">
        <v>233</v>
      </c>
      <c r="Y103" s="87">
        <v>448</v>
      </c>
      <c r="Z103" s="77"/>
      <c r="AA103" s="101">
        <v>792554.457</v>
      </c>
      <c r="AB103" s="101">
        <v>2822777.562</v>
      </c>
      <c r="AC103" s="102">
        <v>85.094</v>
      </c>
    </row>
    <row r="104" spans="1:29" ht="38">
      <c r="A104" s="53"/>
      <c r="B104" s="54"/>
      <c r="C104" s="54"/>
      <c r="D104" s="55"/>
      <c r="E104" s="54"/>
      <c r="F104" s="56">
        <v>395.01</v>
      </c>
      <c r="G104" s="1623"/>
      <c r="H104" s="58"/>
      <c r="I104" s="58"/>
      <c r="J104" s="58"/>
      <c r="K104" s="75"/>
      <c r="L104" s="76"/>
      <c r="M104" s="54"/>
      <c r="N104" s="56">
        <v>395.01</v>
      </c>
      <c r="O104" s="1623"/>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792631.678</v>
      </c>
      <c r="AB105" s="104">
        <v>2822390.172</v>
      </c>
      <c r="AC105" s="105">
        <v>83.39</v>
      </c>
    </row>
    <row r="106" spans="1:29" ht="14.5">
      <c r="A106" s="53"/>
      <c r="B106" s="54"/>
      <c r="C106" s="54"/>
      <c r="D106" s="55"/>
      <c r="E106" s="54"/>
      <c r="F106" s="56">
        <v>386.74</v>
      </c>
      <c r="G106" s="1623">
        <v>1473</v>
      </c>
      <c r="H106" s="58"/>
      <c r="I106" s="58"/>
      <c r="J106" s="58"/>
      <c r="K106" s="75"/>
      <c r="L106" s="76"/>
      <c r="M106" s="54"/>
      <c r="N106" s="56">
        <v>386.74</v>
      </c>
      <c r="O106" s="1623">
        <v>1473</v>
      </c>
      <c r="P106" s="77"/>
      <c r="Q106" s="77"/>
      <c r="R106" s="77"/>
      <c r="S106" s="77"/>
      <c r="T106" s="77"/>
      <c r="U106" s="77"/>
      <c r="V106" s="77"/>
      <c r="W106" s="77"/>
      <c r="X106" s="77"/>
      <c r="Y106" s="77"/>
      <c r="Z106" s="77"/>
      <c r="AA106" s="99"/>
      <c r="AB106" s="99"/>
      <c r="AC106" s="100"/>
    </row>
    <row r="107" spans="1:29" ht="14.5">
      <c r="A107" s="59">
        <v>50</v>
      </c>
      <c r="B107" s="60" t="s">
        <v>953</v>
      </c>
      <c r="C107" s="60" t="s">
        <v>862</v>
      </c>
      <c r="D107" s="55"/>
      <c r="E107" s="54"/>
      <c r="F107" s="54"/>
      <c r="G107" s="1623"/>
      <c r="H107" s="61">
        <v>50</v>
      </c>
      <c r="I107" s="60" t="s">
        <v>953</v>
      </c>
      <c r="J107" s="60" t="s">
        <v>862</v>
      </c>
      <c r="K107" s="75"/>
      <c r="L107" s="76"/>
      <c r="M107" s="54"/>
      <c r="N107" s="54"/>
      <c r="O107" s="1623"/>
      <c r="P107" s="78">
        <v>386.74</v>
      </c>
      <c r="Q107" s="78">
        <v>378.62</v>
      </c>
      <c r="R107" s="78">
        <v>765.36</v>
      </c>
      <c r="S107" s="85">
        <v>383</v>
      </c>
      <c r="T107" s="86">
        <v>191</v>
      </c>
      <c r="U107" s="86">
        <v>198</v>
      </c>
      <c r="V107" s="87">
        <v>389</v>
      </c>
      <c r="W107" s="86">
        <v>192</v>
      </c>
      <c r="X107" s="86">
        <v>195</v>
      </c>
      <c r="Y107" s="87">
        <v>387</v>
      </c>
      <c r="Z107" s="77"/>
      <c r="AA107" s="101">
        <v>792924.985</v>
      </c>
      <c r="AB107" s="101">
        <v>2822138.111</v>
      </c>
      <c r="AC107" s="102">
        <v>83.029</v>
      </c>
    </row>
    <row r="108" spans="1:29" ht="14.5">
      <c r="A108" s="53"/>
      <c r="B108" s="54"/>
      <c r="C108" s="54"/>
      <c r="D108" s="55"/>
      <c r="E108" s="54"/>
      <c r="F108" s="56">
        <v>378.62</v>
      </c>
      <c r="G108" s="1623"/>
      <c r="H108" s="58"/>
      <c r="I108" s="58"/>
      <c r="J108" s="58"/>
      <c r="K108" s="75"/>
      <c r="L108" s="76"/>
      <c r="M108" s="54"/>
      <c r="N108" s="56">
        <v>378.62</v>
      </c>
      <c r="O108" s="1623"/>
      <c r="P108" s="77"/>
      <c r="Q108" s="77"/>
      <c r="R108" s="77"/>
      <c r="S108" s="77"/>
      <c r="T108" s="77"/>
      <c r="U108" s="77"/>
      <c r="V108" s="77"/>
      <c r="W108" s="77"/>
      <c r="X108" s="77"/>
      <c r="Y108" s="77"/>
      <c r="Z108" s="77"/>
      <c r="AA108" s="99"/>
      <c r="AB108" s="99"/>
      <c r="AC108" s="100"/>
    </row>
    <row r="109" spans="1:29" ht="14.5">
      <c r="A109" s="59">
        <v>51</v>
      </c>
      <c r="B109" s="60" t="s">
        <v>954</v>
      </c>
      <c r="C109" s="60" t="s">
        <v>862</v>
      </c>
      <c r="D109" s="55"/>
      <c r="E109" s="54"/>
      <c r="F109" s="54"/>
      <c r="G109" s="1623"/>
      <c r="H109" s="61">
        <v>51</v>
      </c>
      <c r="I109" s="60" t="s">
        <v>954</v>
      </c>
      <c r="J109" s="60" t="s">
        <v>862</v>
      </c>
      <c r="K109" s="75"/>
      <c r="L109" s="76"/>
      <c r="M109" s="54"/>
      <c r="N109" s="54"/>
      <c r="O109" s="1623"/>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v>
      </c>
    </row>
    <row r="110" spans="1:29" ht="28.5">
      <c r="A110" s="53"/>
      <c r="B110" s="54"/>
      <c r="C110" s="54"/>
      <c r="D110" s="55"/>
      <c r="E110" s="54"/>
      <c r="F110" s="56">
        <v>350.22</v>
      </c>
      <c r="G110" s="1623"/>
      <c r="H110" s="58"/>
      <c r="I110" s="58"/>
      <c r="J110" s="58"/>
      <c r="K110" s="75"/>
      <c r="L110" s="76"/>
      <c r="M110" s="54"/>
      <c r="N110" s="56">
        <v>350.22</v>
      </c>
      <c r="O110" s="1623"/>
      <c r="P110" s="77"/>
      <c r="Q110" s="77"/>
      <c r="R110" s="77"/>
      <c r="S110" s="77"/>
      <c r="T110" s="77"/>
      <c r="U110" s="77"/>
      <c r="V110" s="77"/>
      <c r="W110" s="77"/>
      <c r="X110" s="77"/>
      <c r="Y110" s="77"/>
      <c r="Z110" s="98" t="s">
        <v>955</v>
      </c>
      <c r="AA110" s="99"/>
      <c r="AB110" s="99"/>
      <c r="AC110" s="100"/>
    </row>
    <row r="111" spans="1:29" ht="14.5">
      <c r="A111" s="59">
        <v>52</v>
      </c>
      <c r="B111" s="60" t="s">
        <v>956</v>
      </c>
      <c r="C111" s="60" t="s">
        <v>862</v>
      </c>
      <c r="D111" s="55"/>
      <c r="E111" s="54"/>
      <c r="F111" s="54"/>
      <c r="G111" s="1623"/>
      <c r="H111" s="61">
        <v>52</v>
      </c>
      <c r="I111" s="60" t="s">
        <v>956</v>
      </c>
      <c r="J111" s="60" t="s">
        <v>862</v>
      </c>
      <c r="K111" s="75"/>
      <c r="L111" s="76"/>
      <c r="M111" s="54"/>
      <c r="N111" s="54"/>
      <c r="O111" s="1623"/>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72.815</v>
      </c>
    </row>
    <row r="112" spans="1:29" ht="14.5">
      <c r="A112" s="53"/>
      <c r="B112" s="54"/>
      <c r="C112" s="54"/>
      <c r="D112" s="55"/>
      <c r="E112" s="54"/>
      <c r="F112" s="56">
        <v>357.91</v>
      </c>
      <c r="G112" s="1623"/>
      <c r="H112" s="58"/>
      <c r="I112" s="58"/>
      <c r="J112" s="58"/>
      <c r="K112" s="75"/>
      <c r="L112" s="76"/>
      <c r="M112" s="54"/>
      <c r="N112" s="56">
        <v>357.91</v>
      </c>
      <c r="O112" s="1623"/>
      <c r="P112" s="77"/>
      <c r="Q112" s="77"/>
      <c r="R112" s="77"/>
      <c r="S112" s="77"/>
      <c r="T112" s="77"/>
      <c r="U112" s="77"/>
      <c r="V112" s="77"/>
      <c r="W112" s="77"/>
      <c r="X112" s="77"/>
      <c r="Y112" s="77"/>
      <c r="Z112" s="77"/>
      <c r="AA112" s="99"/>
      <c r="AB112" s="99"/>
      <c r="AC112" s="100"/>
    </row>
    <row r="113" spans="1:29" ht="19" thickBot="1">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v>
      </c>
      <c r="AB113" s="123">
        <v>2821429.805</v>
      </c>
      <c r="AC113" s="124">
        <v>71.78</v>
      </c>
    </row>
    <row r="115" spans="7:7" ht="14.5">
      <c r="G115" s="114" t="s">
        <v>960</v>
      </c>
    </row>
    <row r="116" spans="5:12" ht="14.5">
      <c r="E116" s="1608" t="s">
        <v>961</v>
      </c>
      <c r="F116" s="1608"/>
      <c r="G116" s="1608"/>
      <c r="H116" s="114"/>
      <c r="I116" s="114"/>
      <c r="J116" s="1608" t="s">
        <v>962</v>
      </c>
      <c r="K116" s="1608"/>
      <c r="L116" s="1608"/>
    </row>
    <row r="117" spans="5:12" ht="14.5">
      <c r="E117" s="46" t="s">
        <v>963</v>
      </c>
      <c r="G117" s="46" t="s">
        <v>964</v>
      </c>
      <c r="J117" s="46" t="s">
        <v>963</v>
      </c>
      <c r="L117" s="46" t="s">
        <v>964</v>
      </c>
    </row>
    <row r="118" spans="5:12" ht="14.5">
      <c r="E118" s="46" t="s">
        <v>146</v>
      </c>
      <c r="F118" s="46" t="s">
        <v>965</v>
      </c>
      <c r="G118" s="46">
        <f>COUNTIF($C$9:$C$113,"DA+0")</f>
        <v>18</v>
      </c>
      <c r="J118" s="46" t="s">
        <v>146</v>
      </c>
      <c r="K118" s="46" t="s">
        <v>965</v>
      </c>
      <c r="L118" s="46">
        <f>COUNTIF($J$9:$J$113,"DA+0")</f>
        <v>18</v>
      </c>
    </row>
    <row r="119" spans="5:12" ht="14.5">
      <c r="E119" s="46" t="s">
        <v>149</v>
      </c>
      <c r="F119" s="46" t="s">
        <v>965</v>
      </c>
      <c r="G119" s="46">
        <f>COUNTIF($C$9:$C$113,"DA+3")</f>
        <v>8</v>
      </c>
      <c r="J119" s="46" t="s">
        <v>149</v>
      </c>
      <c r="K119" s="46" t="s">
        <v>965</v>
      </c>
      <c r="L119" s="46">
        <f>COUNTIF($J$9:$J$113,"DA+3")</f>
        <v>8</v>
      </c>
    </row>
    <row r="120" spans="5:12" ht="14.5">
      <c r="E120" s="46" t="s">
        <v>205</v>
      </c>
      <c r="F120" s="46" t="s">
        <v>965</v>
      </c>
      <c r="G120" s="46">
        <f>COUNTIF($C$9:$C$113,"DA+6")</f>
        <v>4</v>
      </c>
      <c r="J120" s="46" t="s">
        <v>205</v>
      </c>
      <c r="K120" s="46" t="s">
        <v>965</v>
      </c>
      <c r="L120" s="46">
        <f>COUNTIF($J$9:$J$113,"DA+6")</f>
        <v>4</v>
      </c>
    </row>
    <row r="121" spans="5:12" ht="14.5">
      <c r="E121" s="46" t="s">
        <v>211</v>
      </c>
      <c r="F121" s="46" t="s">
        <v>965</v>
      </c>
      <c r="G121" s="46">
        <f>COUNTIF($C$9:$C$113,"DA+9")</f>
        <v>5</v>
      </c>
      <c r="J121" s="46" t="s">
        <v>211</v>
      </c>
      <c r="K121" s="46" t="s">
        <v>965</v>
      </c>
      <c r="L121" s="46">
        <f>COUNTIF($J$9:$J$113,"DA+9")</f>
        <v>5</v>
      </c>
    </row>
    <row r="122" spans="5:12" ht="14.5">
      <c r="E122" s="46" t="s">
        <v>83</v>
      </c>
      <c r="F122" s="46" t="s">
        <v>965</v>
      </c>
      <c r="G122" s="46">
        <f>COUNTIF($C$9:$C$113,"DB+0")</f>
        <v>1</v>
      </c>
      <c r="J122" s="46" t="s">
        <v>83</v>
      </c>
      <c r="K122" s="46" t="s">
        <v>965</v>
      </c>
      <c r="L122" s="46">
        <f>COUNTIF($J$9:$J$113,"DB+0")</f>
        <v>1</v>
      </c>
    </row>
    <row r="123" spans="5:12" ht="14.5">
      <c r="E123" s="46" t="s">
        <v>152</v>
      </c>
      <c r="F123" s="46" t="s">
        <v>965</v>
      </c>
      <c r="G123" s="46">
        <f>COUNTIF($C$9:$C$113,"DB+3")</f>
        <v>2</v>
      </c>
      <c r="J123" s="46" t="s">
        <v>152</v>
      </c>
      <c r="K123" s="46" t="s">
        <v>965</v>
      </c>
      <c r="L123" s="46">
        <f>COUNTIF($J$9:$J$113,"DB+3")</f>
        <v>2</v>
      </c>
    </row>
    <row r="124" spans="5:12" ht="14.5">
      <c r="E124" s="46" t="s">
        <v>131</v>
      </c>
      <c r="F124" s="46" t="s">
        <v>965</v>
      </c>
      <c r="G124" s="46">
        <f>COUNTIF($C$9:$C$113,"DB+6")</f>
        <v>0</v>
      </c>
      <c r="J124" s="46" t="s">
        <v>131</v>
      </c>
      <c r="K124" s="46" t="s">
        <v>965</v>
      </c>
      <c r="L124" s="46">
        <f>COUNTIF($J$9:$J$113,"DB+6")</f>
        <v>0</v>
      </c>
    </row>
    <row r="125" spans="5:12" ht="14.5">
      <c r="E125" s="46" t="s">
        <v>96</v>
      </c>
      <c r="F125" s="46" t="s">
        <v>965</v>
      </c>
      <c r="G125" s="46">
        <f>COUNTIF($C$9:$C$113,"DB+9")</f>
        <v>1</v>
      </c>
      <c r="J125" s="46" t="s">
        <v>96</v>
      </c>
      <c r="K125" s="46" t="s">
        <v>965</v>
      </c>
      <c r="L125" s="46">
        <f>COUNTIF($J$9:$J$113,"DB+9")</f>
        <v>1</v>
      </c>
    </row>
    <row r="126" spans="5:12" ht="14.5">
      <c r="E126" s="46" t="s">
        <v>79</v>
      </c>
      <c r="F126" s="46" t="s">
        <v>965</v>
      </c>
      <c r="G126" s="46">
        <f>COUNTIF($C$9:$C$113,"DC+0")</f>
        <v>10</v>
      </c>
      <c r="J126" s="46" t="s">
        <v>79</v>
      </c>
      <c r="K126" s="46" t="s">
        <v>965</v>
      </c>
      <c r="L126" s="46">
        <f>COUNTIF($J$9:$J$113,"DC+0")</f>
        <v>10</v>
      </c>
    </row>
    <row r="127" spans="5:12" ht="14.5">
      <c r="E127" s="46" t="s">
        <v>101</v>
      </c>
      <c r="F127" s="46" t="s">
        <v>965</v>
      </c>
      <c r="G127" s="46">
        <f>COUNTIF($C$9:$C$113,"DC+3")</f>
        <v>0</v>
      </c>
      <c r="J127" s="46" t="s">
        <v>101</v>
      </c>
      <c r="K127" s="46" t="s">
        <v>965</v>
      </c>
      <c r="L127" s="46">
        <f>COUNTIF($J$9:$J$113,"DC+3")</f>
        <v>0</v>
      </c>
    </row>
    <row r="128" spans="5:12" ht="14.5">
      <c r="E128" s="46" t="s">
        <v>92</v>
      </c>
      <c r="F128" s="46" t="s">
        <v>965</v>
      </c>
      <c r="G128" s="46">
        <f>COUNTIF($C$9:$C$113,"DC+6")</f>
        <v>1</v>
      </c>
      <c r="J128" s="46" t="s">
        <v>92</v>
      </c>
      <c r="K128" s="46" t="s">
        <v>965</v>
      </c>
      <c r="L128" s="46">
        <f>COUNTIF($J$9:$J$113,"DC+6")</f>
        <v>1</v>
      </c>
    </row>
    <row r="129" spans="5:12" ht="14.5">
      <c r="E129" s="46" t="s">
        <v>87</v>
      </c>
      <c r="F129" s="46" t="s">
        <v>965</v>
      </c>
      <c r="G129" s="46">
        <f>COUNTIF($C$9:$C$113,"DC+9")</f>
        <v>0</v>
      </c>
      <c r="J129" s="46" t="s">
        <v>87</v>
      </c>
      <c r="K129" s="46" t="s">
        <v>965</v>
      </c>
      <c r="L129" s="46">
        <f>COUNTIF($J$9:$J$113,"DC+9")</f>
        <v>0</v>
      </c>
    </row>
    <row r="130" spans="5:12" ht="14.5">
      <c r="E130" s="46" t="s">
        <v>89</v>
      </c>
      <c r="F130" s="46" t="s">
        <v>965</v>
      </c>
      <c r="G130" s="46">
        <f>COUNTIF($C$9:$C$113,"DD+0")</f>
        <v>3</v>
      </c>
      <c r="J130" s="46" t="s">
        <v>89</v>
      </c>
      <c r="K130" s="46" t="s">
        <v>965</v>
      </c>
      <c r="L130" s="46">
        <f>COUNTIF($J$9:$J$113,"DD+0")</f>
        <v>3</v>
      </c>
    </row>
    <row r="131" spans="5:12" ht="14.5">
      <c r="E131" s="46" t="s">
        <v>107</v>
      </c>
      <c r="F131" s="46" t="s">
        <v>965</v>
      </c>
      <c r="G131" s="46">
        <f>COUNTIF($C$9:$C$113,"DD+3")</f>
        <v>0</v>
      </c>
      <c r="J131" s="46" t="s">
        <v>107</v>
      </c>
      <c r="K131" s="46" t="s">
        <v>965</v>
      </c>
      <c r="L131" s="46">
        <f>COUNTIF($J$9:$J$113,"DD+3")</f>
        <v>0</v>
      </c>
    </row>
    <row r="132" spans="5:12" ht="14.5">
      <c r="E132" s="46" t="s">
        <v>156</v>
      </c>
      <c r="F132" s="46" t="s">
        <v>965</v>
      </c>
      <c r="G132" s="46">
        <f>COUNTIF($C$9:$C$113,"DD+6")</f>
        <v>0</v>
      </c>
      <c r="J132" s="46" t="s">
        <v>156</v>
      </c>
      <c r="K132" s="46" t="s">
        <v>965</v>
      </c>
      <c r="L132" s="46">
        <f>COUNTIF($J$9:$J$113,"DD+6")</f>
        <v>0</v>
      </c>
    </row>
    <row r="133" spans="5:12" ht="14.5">
      <c r="E133" s="46" t="s">
        <v>111</v>
      </c>
      <c r="F133" s="46" t="s">
        <v>965</v>
      </c>
      <c r="G133" s="46">
        <f>COUNTIF($C$9:$C$113,"DD+9")</f>
        <v>0</v>
      </c>
      <c r="J133" s="46" t="s">
        <v>111</v>
      </c>
      <c r="K133" s="46" t="s">
        <v>965</v>
      </c>
      <c r="L133" s="46">
        <f>COUNTIF($J$9:$J$113,"DD+9")</f>
        <v>0</v>
      </c>
    </row>
    <row r="134" spans="5:12" ht="14.5">
      <c r="E134" s="46" t="s">
        <v>81</v>
      </c>
      <c r="F134" s="46" t="s">
        <v>965</v>
      </c>
      <c r="G134" s="46">
        <f>COUNTIF($C$9:$C$113,"DD+18")</f>
        <v>0</v>
      </c>
      <c r="J134" s="46" t="s">
        <v>81</v>
      </c>
      <c r="K134" s="46" t="s">
        <v>965</v>
      </c>
      <c r="L134" s="46">
        <f>COUNTIF($J$9:$J$113,"DD+18")</f>
        <v>0</v>
      </c>
    </row>
    <row r="135" spans="5:12" ht="14.5">
      <c r="E135" s="46" t="s">
        <v>77</v>
      </c>
      <c r="F135" s="46" t="s">
        <v>965</v>
      </c>
      <c r="G135" s="46">
        <f>COUNTIF($C$9:$C$113,"DD+25")</f>
        <v>0</v>
      </c>
      <c r="J135" s="46" t="s">
        <v>77</v>
      </c>
      <c r="K135" s="46" t="s">
        <v>965</v>
      </c>
      <c r="L135" s="46">
        <f>COUNTIF($J$9:$J$113,"DD+25")</f>
        <v>0</v>
      </c>
    </row>
    <row r="136" spans="5:12" ht="14.5">
      <c r="E136" s="46" t="s">
        <v>165</v>
      </c>
      <c r="F136" s="46" t="s">
        <v>965</v>
      </c>
      <c r="G136" s="46">
        <f>COUNTIF($C$9:$C$113,"DD+30")</f>
        <v>0</v>
      </c>
      <c r="J136" s="46" t="s">
        <v>165</v>
      </c>
      <c r="K136" s="46" t="s">
        <v>965</v>
      </c>
      <c r="L136" s="46">
        <f>COUNTIF($J$9:$J$113,"DD+30")</f>
        <v>0</v>
      </c>
    </row>
    <row r="137" spans="5:12" ht="14.5" thickBot="1">
      <c r="E137" s="114" t="s">
        <v>444</v>
      </c>
      <c r="F137" s="114" t="s">
        <v>965</v>
      </c>
      <c r="G137" s="114">
        <f>SUM(G118:G136)</f>
        <v>53</v>
      </c>
      <c r="H137" s="114"/>
      <c r="I137" s="114"/>
      <c r="J137" s="114" t="s">
        <v>444</v>
      </c>
      <c r="K137" s="114" t="s">
        <v>965</v>
      </c>
      <c r="L137" s="114">
        <f>SUM(L118:L136)</f>
        <v>53</v>
      </c>
    </row>
    <row r="138" spans="1:29" ht="33.75" customHeight="1">
      <c r="A138" s="1609" t="s">
        <v>966</v>
      </c>
      <c r="B138" s="1610"/>
      <c r="C138" s="1610"/>
      <c r="D138" s="1610"/>
      <c r="E138" s="1610"/>
      <c r="F138" s="1610"/>
      <c r="G138" s="1610"/>
      <c r="H138" s="1610"/>
      <c r="I138" s="1610"/>
      <c r="J138" s="1610"/>
      <c r="K138" s="1610"/>
      <c r="L138" s="1610"/>
      <c r="M138" s="1610"/>
      <c r="N138" s="1610"/>
      <c r="O138" s="1611" t="s">
        <v>967</v>
      </c>
      <c r="P138" s="1611"/>
      <c r="Q138" s="1611"/>
      <c r="R138" s="1611"/>
      <c r="S138" s="1611"/>
      <c r="T138" s="1611"/>
      <c r="U138" s="1611"/>
      <c r="V138" s="1611"/>
      <c r="W138" s="1611"/>
      <c r="X138" s="1611"/>
      <c r="Y138" s="1611"/>
      <c r="Z138" s="1611"/>
      <c r="AA138" s="1611"/>
      <c r="AB138" s="1611"/>
      <c r="AC138" s="1612"/>
    </row>
    <row r="139" spans="1:29" ht="12.75" customHeight="1">
      <c r="A139" s="1374" t="s">
        <v>968</v>
      </c>
      <c r="B139" s="1374"/>
      <c r="C139" s="1374"/>
      <c r="D139" s="1374"/>
      <c r="E139" s="1374"/>
      <c r="F139" s="1373" t="s">
        <v>969</v>
      </c>
      <c r="G139" s="1373"/>
      <c r="H139" s="1373"/>
      <c r="I139" s="1373"/>
      <c r="J139" s="1374" t="s">
        <v>970</v>
      </c>
      <c r="K139" s="1374"/>
      <c r="L139" s="1374"/>
      <c r="M139" s="1374"/>
      <c r="N139" s="1374"/>
      <c r="O139" s="1373" t="s">
        <v>969</v>
      </c>
      <c r="P139" s="1373"/>
      <c r="Q139" s="1373"/>
      <c r="R139" s="1373"/>
      <c r="S139" s="1373"/>
      <c r="T139" s="1374" t="s">
        <v>971</v>
      </c>
      <c r="U139" s="1374"/>
      <c r="V139" s="1374"/>
      <c r="W139" s="1374"/>
      <c r="X139" s="1374"/>
      <c r="Y139" s="1374"/>
      <c r="Z139" s="1374" t="s">
        <v>972</v>
      </c>
      <c r="AA139" s="1374"/>
      <c r="AB139" s="1374"/>
      <c r="AC139" s="1374"/>
    </row>
    <row r="140" spans="1:29" ht="12.75" customHeight="1">
      <c r="A140" s="1374"/>
      <c r="B140" s="1374"/>
      <c r="C140" s="1374"/>
      <c r="D140" s="1374"/>
      <c r="E140" s="1374"/>
      <c r="F140" s="1373"/>
      <c r="G140" s="1373"/>
      <c r="H140" s="1373"/>
      <c r="I140" s="1373"/>
      <c r="J140" s="1374"/>
      <c r="K140" s="1374"/>
      <c r="L140" s="1374"/>
      <c r="M140" s="1374"/>
      <c r="N140" s="1374"/>
      <c r="O140" s="1373"/>
      <c r="P140" s="1373"/>
      <c r="Q140" s="1373"/>
      <c r="R140" s="1373"/>
      <c r="S140" s="1373"/>
      <c r="T140" s="1374"/>
      <c r="U140" s="1374"/>
      <c r="V140" s="1374"/>
      <c r="W140" s="1374"/>
      <c r="X140" s="1374"/>
      <c r="Y140" s="1374"/>
      <c r="Z140" s="1374"/>
      <c r="AA140" s="1374"/>
      <c r="AB140" s="1374"/>
      <c r="AC140" s="1374"/>
    </row>
    <row r="141" spans="1:29" ht="12.75" customHeight="1">
      <c r="A141" s="1374"/>
      <c r="B141" s="1374"/>
      <c r="C141" s="1374"/>
      <c r="D141" s="1374"/>
      <c r="E141" s="1374"/>
      <c r="F141" s="1373"/>
      <c r="G141" s="1373"/>
      <c r="H141" s="1373"/>
      <c r="I141" s="1373"/>
      <c r="J141" s="1374"/>
      <c r="K141" s="1374"/>
      <c r="L141" s="1374"/>
      <c r="M141" s="1374"/>
      <c r="N141" s="1374"/>
      <c r="O141" s="1373"/>
      <c r="P141" s="1373"/>
      <c r="Q141" s="1373"/>
      <c r="R141" s="1373"/>
      <c r="S141" s="1373"/>
      <c r="T141" s="1374"/>
      <c r="U141" s="1374"/>
      <c r="V141" s="1374"/>
      <c r="W141" s="1374"/>
      <c r="X141" s="1374"/>
      <c r="Y141" s="1374"/>
      <c r="Z141" s="1374"/>
      <c r="AA141" s="1374"/>
      <c r="AB141" s="1374"/>
      <c r="AC141" s="1374"/>
    </row>
    <row r="142" spans="1:29" ht="36.75" customHeight="1">
      <c r="A142" s="1374"/>
      <c r="B142" s="1374"/>
      <c r="C142" s="1374"/>
      <c r="D142" s="1374"/>
      <c r="E142" s="1374"/>
      <c r="F142" s="1373"/>
      <c r="G142" s="1373"/>
      <c r="H142" s="1373"/>
      <c r="I142" s="1373"/>
      <c r="J142" s="1374"/>
      <c r="K142" s="1374"/>
      <c r="L142" s="1374"/>
      <c r="M142" s="1374"/>
      <c r="N142" s="1374"/>
      <c r="O142" s="1373"/>
      <c r="P142" s="1373"/>
      <c r="Q142" s="1373"/>
      <c r="R142" s="1373"/>
      <c r="S142" s="1373"/>
      <c r="T142" s="1374"/>
      <c r="U142" s="1374"/>
      <c r="V142" s="1374"/>
      <c r="W142" s="1374"/>
      <c r="X142" s="1374"/>
      <c r="Y142" s="1374"/>
      <c r="Z142" s="1374"/>
      <c r="AA142" s="1374"/>
      <c r="AB142" s="1374"/>
      <c r="AC142" s="1374"/>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abSelected="1" view="pageBreakPreview" zoomScale="30" zoomScaleNormal="42" zoomScaleSheetLayoutView="30" zoomScalePageLayoutView="19" workbookViewId="0" topLeftCell="A3">
      <selection pane="topLeft" activeCell="A3" sqref="A3:X5"/>
    </sheetView>
  </sheetViews>
  <sheetFormatPr defaultRowHeight="23"/>
  <cols>
    <col min="1" max="1" width="28.8571428571429" style="1060" customWidth="1"/>
    <col min="2" max="2" width="15.8571428571429" style="1060" customWidth="1"/>
    <col min="3" max="3" width="28.8571428571429" style="1060" customWidth="1"/>
    <col min="4" max="4" width="15.8571428571429" style="1060" customWidth="1"/>
    <col min="5" max="5" width="28.8571428571429" style="1060" customWidth="1"/>
    <col min="6" max="6" width="15.8571428571429" style="1060" customWidth="1"/>
    <col min="7" max="7" width="28.8571428571429" style="1060" customWidth="1"/>
    <col min="8" max="8" width="15.8571428571429" style="1060" customWidth="1"/>
    <col min="9" max="9" width="28.8571428571429" style="1060" customWidth="1"/>
    <col min="10" max="10" width="15.8571428571429" style="1060" customWidth="1"/>
    <col min="11" max="11" width="28.8571428571429" style="1060" customWidth="1"/>
    <col min="12" max="12" width="15.8571428571429" style="1060" customWidth="1"/>
    <col min="13" max="13" width="28.8571428571429" style="1060" customWidth="1"/>
    <col min="14" max="14" width="15.8571428571429" style="1060" customWidth="1"/>
    <col min="15" max="15" width="28.8571428571429" style="1060" customWidth="1"/>
    <col min="16" max="16" width="15.8571428571429" style="1060" customWidth="1"/>
    <col min="17" max="17" width="28.8571428571429" style="1060" customWidth="1"/>
    <col min="18" max="18" width="15.8571428571429" style="1060" customWidth="1"/>
    <col min="19" max="19" width="28.8571428571429" style="1060" customWidth="1"/>
    <col min="20" max="20" width="15.8571428571429" style="1060" customWidth="1"/>
    <col min="21" max="21" width="28.8571428571429" style="1060" customWidth="1"/>
    <col min="22" max="22" width="15.8571428571429" style="1060" customWidth="1"/>
    <col min="23" max="23" width="28.8571428571429" style="1060" customWidth="1"/>
    <col min="24" max="24" width="13.4285714285714" style="1060" customWidth="1"/>
    <col min="25" max="27" width="8.85714285714286" style="1060"/>
    <col min="28" max="39" width="20.8571428571429" style="1060" customWidth="1"/>
    <col min="40" max="256" width="8.85714285714286" style="1060"/>
    <col min="257" max="257" width="20.8571428571429" style="1060" customWidth="1"/>
    <col min="258" max="258" width="12.8571428571429" style="1060" customWidth="1"/>
    <col min="259" max="259" width="20.8571428571429" style="1060" customWidth="1"/>
    <col min="260" max="260" width="11.5714285714286" style="1060" customWidth="1"/>
    <col min="261" max="261" width="20.8571428571429" style="1060" customWidth="1"/>
    <col min="262" max="262" width="9.85714285714286" style="1060" bestFit="1" customWidth="1"/>
    <col min="263" max="263" width="20.8571428571429" style="1060" customWidth="1"/>
    <col min="264" max="264" width="9.85714285714286" style="1060" bestFit="1" customWidth="1"/>
    <col min="265" max="265" width="20.8571428571429" style="1060" customWidth="1"/>
    <col min="266" max="266" width="9.85714285714286" style="1060" bestFit="1" customWidth="1"/>
    <col min="267" max="267" width="20.8571428571429" style="1060" customWidth="1"/>
    <col min="268" max="268" width="9.85714285714286" style="1060" bestFit="1" customWidth="1"/>
    <col min="269" max="269" width="20.8571428571429" style="1060" customWidth="1"/>
    <col min="270" max="270" width="12.1428571428571" style="1060" customWidth="1"/>
    <col min="271" max="271" width="20.8571428571429" style="1060" customWidth="1"/>
    <col min="272" max="272" width="11.8571428571429" style="1060" customWidth="1"/>
    <col min="273" max="273" width="20.8571428571429" style="1060" customWidth="1"/>
    <col min="274" max="274" width="12.5714285714286" style="1060" customWidth="1"/>
    <col min="275" max="275" width="20.8571428571429" style="1060" customWidth="1"/>
    <col min="276" max="276" width="11.1428571428571" style="1060" customWidth="1"/>
    <col min="277" max="277" width="20.8571428571429" style="1060" customWidth="1"/>
    <col min="278" max="278" width="11.5714285714286" style="1060" customWidth="1"/>
    <col min="279" max="279" width="20.8571428571429" style="1060" customWidth="1"/>
    <col min="280" max="280" width="9.85714285714286" style="1060" bestFit="1" customWidth="1"/>
    <col min="281" max="283" width="8.85714285714286" style="1060"/>
    <col min="284" max="295" width="20.8571428571429" style="1060" customWidth="1"/>
    <col min="296" max="512" width="8.85714285714286" style="1060"/>
    <col min="513" max="513" width="20.8571428571429" style="1060" customWidth="1"/>
    <col min="514" max="514" width="12.8571428571429" style="1060" customWidth="1"/>
    <col min="515" max="515" width="20.8571428571429" style="1060" customWidth="1"/>
    <col min="516" max="516" width="11.5714285714286" style="1060" customWidth="1"/>
    <col min="517" max="517" width="20.8571428571429" style="1060" customWidth="1"/>
    <col min="518" max="518" width="9.85714285714286" style="1060" bestFit="1" customWidth="1"/>
    <col min="519" max="519" width="20.8571428571429" style="1060" customWidth="1"/>
    <col min="520" max="520" width="9.85714285714286" style="1060" bestFit="1" customWidth="1"/>
    <col min="521" max="521" width="20.8571428571429" style="1060" customWidth="1"/>
    <col min="522" max="522" width="9.85714285714286" style="1060" bestFit="1" customWidth="1"/>
    <col min="523" max="523" width="20.8571428571429" style="1060" customWidth="1"/>
    <col min="524" max="524" width="9.85714285714286" style="1060" bestFit="1" customWidth="1"/>
    <col min="525" max="525" width="20.8571428571429" style="1060" customWidth="1"/>
    <col min="526" max="526" width="12.1428571428571" style="1060" customWidth="1"/>
    <col min="527" max="527" width="20.8571428571429" style="1060" customWidth="1"/>
    <col min="528" max="528" width="11.8571428571429" style="1060" customWidth="1"/>
    <col min="529" max="529" width="20.8571428571429" style="1060" customWidth="1"/>
    <col min="530" max="530" width="12.5714285714286" style="1060" customWidth="1"/>
    <col min="531" max="531" width="20.8571428571429" style="1060" customWidth="1"/>
    <col min="532" max="532" width="11.1428571428571" style="1060" customWidth="1"/>
    <col min="533" max="533" width="20.8571428571429" style="1060" customWidth="1"/>
    <col min="534" max="534" width="11.5714285714286" style="1060" customWidth="1"/>
    <col min="535" max="535" width="20.8571428571429" style="1060" customWidth="1"/>
    <col min="536" max="536" width="9.85714285714286" style="1060" bestFit="1" customWidth="1"/>
    <col min="537" max="539" width="8.85714285714286" style="1060"/>
    <col min="540" max="551" width="20.8571428571429" style="1060" customWidth="1"/>
    <col min="552" max="768" width="8.85714285714286" style="1060"/>
    <col min="769" max="769" width="20.8571428571429" style="1060" customWidth="1"/>
    <col min="770" max="770" width="12.8571428571429" style="1060" customWidth="1"/>
    <col min="771" max="771" width="20.8571428571429" style="1060" customWidth="1"/>
    <col min="772" max="772" width="11.5714285714286" style="1060" customWidth="1"/>
    <col min="773" max="773" width="20.8571428571429" style="1060" customWidth="1"/>
    <col min="774" max="774" width="9.85714285714286" style="1060" bestFit="1" customWidth="1"/>
    <col min="775" max="775" width="20.8571428571429" style="1060" customWidth="1"/>
    <col min="776" max="776" width="9.85714285714286" style="1060" bestFit="1" customWidth="1"/>
    <col min="777" max="777" width="20.8571428571429" style="1060" customWidth="1"/>
    <col min="778" max="778" width="9.85714285714286" style="1060" bestFit="1" customWidth="1"/>
    <col min="779" max="779" width="20.8571428571429" style="1060" customWidth="1"/>
    <col min="780" max="780" width="9.85714285714286" style="1060" bestFit="1" customWidth="1"/>
    <col min="781" max="781" width="20.8571428571429" style="1060" customWidth="1"/>
    <col min="782" max="782" width="12.1428571428571" style="1060" customWidth="1"/>
    <col min="783" max="783" width="20.8571428571429" style="1060" customWidth="1"/>
    <col min="784" max="784" width="11.8571428571429" style="1060" customWidth="1"/>
    <col min="785" max="785" width="20.8571428571429" style="1060" customWidth="1"/>
    <col min="786" max="786" width="12.5714285714286" style="1060" customWidth="1"/>
    <col min="787" max="787" width="20.8571428571429" style="1060" customWidth="1"/>
    <col min="788" max="788" width="11.1428571428571" style="1060" customWidth="1"/>
    <col min="789" max="789" width="20.8571428571429" style="1060" customWidth="1"/>
    <col min="790" max="790" width="11.5714285714286" style="1060" customWidth="1"/>
    <col min="791" max="791" width="20.8571428571429" style="1060" customWidth="1"/>
    <col min="792" max="792" width="9.85714285714286" style="1060" bestFit="1" customWidth="1"/>
    <col min="793" max="795" width="8.85714285714286" style="1060"/>
    <col min="796" max="807" width="20.8571428571429" style="1060" customWidth="1"/>
    <col min="808" max="1024" width="8.85714285714286" style="1060"/>
    <col min="1025" max="1025" width="20.8571428571429" style="1060" customWidth="1"/>
    <col min="1026" max="1026" width="12.8571428571429" style="1060" customWidth="1"/>
    <col min="1027" max="1027" width="20.8571428571429" style="1060" customWidth="1"/>
    <col min="1028" max="1028" width="11.5714285714286" style="1060" customWidth="1"/>
    <col min="1029" max="1029" width="20.8571428571429" style="1060" customWidth="1"/>
    <col min="1030" max="1030" width="9.85714285714286" style="1060" bestFit="1" customWidth="1"/>
    <col min="1031" max="1031" width="20.8571428571429" style="1060" customWidth="1"/>
    <col min="1032" max="1032" width="9.85714285714286" style="1060" bestFit="1" customWidth="1"/>
    <col min="1033" max="1033" width="20.8571428571429" style="1060" customWidth="1"/>
    <col min="1034" max="1034" width="9.85714285714286" style="1060" bestFit="1" customWidth="1"/>
    <col min="1035" max="1035" width="20.8571428571429" style="1060" customWidth="1"/>
    <col min="1036" max="1036" width="9.85714285714286" style="1060" bestFit="1" customWidth="1"/>
    <col min="1037" max="1037" width="20.8571428571429" style="1060" customWidth="1"/>
    <col min="1038" max="1038" width="12.1428571428571" style="1060" customWidth="1"/>
    <col min="1039" max="1039" width="20.8571428571429" style="1060" customWidth="1"/>
    <col min="1040" max="1040" width="11.8571428571429" style="1060" customWidth="1"/>
    <col min="1041" max="1041" width="20.8571428571429" style="1060" customWidth="1"/>
    <col min="1042" max="1042" width="12.5714285714286" style="1060" customWidth="1"/>
    <col min="1043" max="1043" width="20.8571428571429" style="1060" customWidth="1"/>
    <col min="1044" max="1044" width="11.1428571428571" style="1060" customWidth="1"/>
    <col min="1045" max="1045" width="20.8571428571429" style="1060" customWidth="1"/>
    <col min="1046" max="1046" width="11.5714285714286" style="1060" customWidth="1"/>
    <col min="1047" max="1047" width="20.8571428571429" style="1060" customWidth="1"/>
    <col min="1048" max="1048" width="9.85714285714286" style="1060" bestFit="1" customWidth="1"/>
    <col min="1049" max="1051" width="8.85714285714286" style="1060"/>
    <col min="1052" max="1063" width="20.8571428571429" style="1060" customWidth="1"/>
    <col min="1064" max="1280" width="8.85714285714286" style="1060"/>
    <col min="1281" max="1281" width="20.8571428571429" style="1060" customWidth="1"/>
    <col min="1282" max="1282" width="12.8571428571429" style="1060" customWidth="1"/>
    <col min="1283" max="1283" width="20.8571428571429" style="1060" customWidth="1"/>
    <col min="1284" max="1284" width="11.5714285714286" style="1060" customWidth="1"/>
    <col min="1285" max="1285" width="20.8571428571429" style="1060" customWidth="1"/>
    <col min="1286" max="1286" width="9.85714285714286" style="1060" bestFit="1" customWidth="1"/>
    <col min="1287" max="1287" width="20.8571428571429" style="1060" customWidth="1"/>
    <col min="1288" max="1288" width="9.85714285714286" style="1060" bestFit="1" customWidth="1"/>
    <col min="1289" max="1289" width="20.8571428571429" style="1060" customWidth="1"/>
    <col min="1290" max="1290" width="9.85714285714286" style="1060" bestFit="1" customWidth="1"/>
    <col min="1291" max="1291" width="20.8571428571429" style="1060" customWidth="1"/>
    <col min="1292" max="1292" width="9.85714285714286" style="1060" bestFit="1" customWidth="1"/>
    <col min="1293" max="1293" width="20.8571428571429" style="1060" customWidth="1"/>
    <col min="1294" max="1294" width="12.1428571428571" style="1060" customWidth="1"/>
    <col min="1295" max="1295" width="20.8571428571429" style="1060" customWidth="1"/>
    <col min="1296" max="1296" width="11.8571428571429" style="1060" customWidth="1"/>
    <col min="1297" max="1297" width="20.8571428571429" style="1060" customWidth="1"/>
    <col min="1298" max="1298" width="12.5714285714286" style="1060" customWidth="1"/>
    <col min="1299" max="1299" width="20.8571428571429" style="1060" customWidth="1"/>
    <col min="1300" max="1300" width="11.1428571428571" style="1060" customWidth="1"/>
    <col min="1301" max="1301" width="20.8571428571429" style="1060" customWidth="1"/>
    <col min="1302" max="1302" width="11.5714285714286" style="1060" customWidth="1"/>
    <col min="1303" max="1303" width="20.8571428571429" style="1060" customWidth="1"/>
    <col min="1304" max="1304" width="9.85714285714286" style="1060" bestFit="1" customWidth="1"/>
    <col min="1305" max="1307" width="8.85714285714286" style="1060"/>
    <col min="1308" max="1319" width="20.8571428571429" style="1060" customWidth="1"/>
    <col min="1320" max="1536" width="8.85714285714286" style="1060"/>
    <col min="1537" max="1537" width="20.8571428571429" style="1060" customWidth="1"/>
    <col min="1538" max="1538" width="12.8571428571429" style="1060" customWidth="1"/>
    <col min="1539" max="1539" width="20.8571428571429" style="1060" customWidth="1"/>
    <col min="1540" max="1540" width="11.5714285714286" style="1060" customWidth="1"/>
    <col min="1541" max="1541" width="20.8571428571429" style="1060" customWidth="1"/>
    <col min="1542" max="1542" width="9.85714285714286" style="1060" bestFit="1" customWidth="1"/>
    <col min="1543" max="1543" width="20.8571428571429" style="1060" customWidth="1"/>
    <col min="1544" max="1544" width="9.85714285714286" style="1060" bestFit="1" customWidth="1"/>
    <col min="1545" max="1545" width="20.8571428571429" style="1060" customWidth="1"/>
    <col min="1546" max="1546" width="9.85714285714286" style="1060" bestFit="1" customWidth="1"/>
    <col min="1547" max="1547" width="20.8571428571429" style="1060" customWidth="1"/>
    <col min="1548" max="1548" width="9.85714285714286" style="1060" bestFit="1" customWidth="1"/>
    <col min="1549" max="1549" width="20.8571428571429" style="1060" customWidth="1"/>
    <col min="1550" max="1550" width="12.1428571428571" style="1060" customWidth="1"/>
    <col min="1551" max="1551" width="20.8571428571429" style="1060" customWidth="1"/>
    <col min="1552" max="1552" width="11.8571428571429" style="1060" customWidth="1"/>
    <col min="1553" max="1553" width="20.8571428571429" style="1060" customWidth="1"/>
    <col min="1554" max="1554" width="12.5714285714286" style="1060" customWidth="1"/>
    <col min="1555" max="1555" width="20.8571428571429" style="1060" customWidth="1"/>
    <col min="1556" max="1556" width="11.1428571428571" style="1060" customWidth="1"/>
    <col min="1557" max="1557" width="20.8571428571429" style="1060" customWidth="1"/>
    <col min="1558" max="1558" width="11.5714285714286" style="1060" customWidth="1"/>
    <col min="1559" max="1559" width="20.8571428571429" style="1060" customWidth="1"/>
    <col min="1560" max="1560" width="9.85714285714286" style="1060" bestFit="1" customWidth="1"/>
    <col min="1561" max="1563" width="8.85714285714286" style="1060"/>
    <col min="1564" max="1575" width="20.8571428571429" style="1060" customWidth="1"/>
    <col min="1576" max="1792" width="8.85714285714286" style="1060"/>
    <col min="1793" max="1793" width="20.8571428571429" style="1060" customWidth="1"/>
    <col min="1794" max="1794" width="12.8571428571429" style="1060" customWidth="1"/>
    <col min="1795" max="1795" width="20.8571428571429" style="1060" customWidth="1"/>
    <col min="1796" max="1796" width="11.5714285714286" style="1060" customWidth="1"/>
    <col min="1797" max="1797" width="20.8571428571429" style="1060" customWidth="1"/>
    <col min="1798" max="1798" width="9.85714285714286" style="1060" bestFit="1" customWidth="1"/>
    <col min="1799" max="1799" width="20.8571428571429" style="1060" customWidth="1"/>
    <col min="1800" max="1800" width="9.85714285714286" style="1060" bestFit="1" customWidth="1"/>
    <col min="1801" max="1801" width="20.8571428571429" style="1060" customWidth="1"/>
    <col min="1802" max="1802" width="9.85714285714286" style="1060" bestFit="1" customWidth="1"/>
    <col min="1803" max="1803" width="20.8571428571429" style="1060" customWidth="1"/>
    <col min="1804" max="1804" width="9.85714285714286" style="1060" bestFit="1" customWidth="1"/>
    <col min="1805" max="1805" width="20.8571428571429" style="1060" customWidth="1"/>
    <col min="1806" max="1806" width="12.1428571428571" style="1060" customWidth="1"/>
    <col min="1807" max="1807" width="20.8571428571429" style="1060" customWidth="1"/>
    <col min="1808" max="1808" width="11.8571428571429" style="1060" customWidth="1"/>
    <col min="1809" max="1809" width="20.8571428571429" style="1060" customWidth="1"/>
    <col min="1810" max="1810" width="12.5714285714286" style="1060" customWidth="1"/>
    <col min="1811" max="1811" width="20.8571428571429" style="1060" customWidth="1"/>
    <col min="1812" max="1812" width="11.1428571428571" style="1060" customWidth="1"/>
    <col min="1813" max="1813" width="20.8571428571429" style="1060" customWidth="1"/>
    <col min="1814" max="1814" width="11.5714285714286" style="1060" customWidth="1"/>
    <col min="1815" max="1815" width="20.8571428571429" style="1060" customWidth="1"/>
    <col min="1816" max="1816" width="9.85714285714286" style="1060" bestFit="1" customWidth="1"/>
    <col min="1817" max="1819" width="8.85714285714286" style="1060"/>
    <col min="1820" max="1831" width="20.8571428571429" style="1060" customWidth="1"/>
    <col min="1832" max="2048" width="8.85714285714286" style="1060"/>
    <col min="2049" max="2049" width="20.8571428571429" style="1060" customWidth="1"/>
    <col min="2050" max="2050" width="12.8571428571429" style="1060" customWidth="1"/>
    <col min="2051" max="2051" width="20.8571428571429" style="1060" customWidth="1"/>
    <col min="2052" max="2052" width="11.5714285714286" style="1060" customWidth="1"/>
    <col min="2053" max="2053" width="20.8571428571429" style="1060" customWidth="1"/>
    <col min="2054" max="2054" width="9.85714285714286" style="1060" bestFit="1" customWidth="1"/>
    <col min="2055" max="2055" width="20.8571428571429" style="1060" customWidth="1"/>
    <col min="2056" max="2056" width="9.85714285714286" style="1060" bestFit="1" customWidth="1"/>
    <col min="2057" max="2057" width="20.8571428571429" style="1060" customWidth="1"/>
    <col min="2058" max="2058" width="9.85714285714286" style="1060" bestFit="1" customWidth="1"/>
    <col min="2059" max="2059" width="20.8571428571429" style="1060" customWidth="1"/>
    <col min="2060" max="2060" width="9.85714285714286" style="1060" bestFit="1" customWidth="1"/>
    <col min="2061" max="2061" width="20.8571428571429" style="1060" customWidth="1"/>
    <col min="2062" max="2062" width="12.1428571428571" style="1060" customWidth="1"/>
    <col min="2063" max="2063" width="20.8571428571429" style="1060" customWidth="1"/>
    <col min="2064" max="2064" width="11.8571428571429" style="1060" customWidth="1"/>
    <col min="2065" max="2065" width="20.8571428571429" style="1060" customWidth="1"/>
    <col min="2066" max="2066" width="12.5714285714286" style="1060" customWidth="1"/>
    <col min="2067" max="2067" width="20.8571428571429" style="1060" customWidth="1"/>
    <col min="2068" max="2068" width="11.1428571428571" style="1060" customWidth="1"/>
    <col min="2069" max="2069" width="20.8571428571429" style="1060" customWidth="1"/>
    <col min="2070" max="2070" width="11.5714285714286" style="1060" customWidth="1"/>
    <col min="2071" max="2071" width="20.8571428571429" style="1060" customWidth="1"/>
    <col min="2072" max="2072" width="9.85714285714286" style="1060" bestFit="1" customWidth="1"/>
    <col min="2073" max="2075" width="8.85714285714286" style="1060"/>
    <col min="2076" max="2087" width="20.8571428571429" style="1060" customWidth="1"/>
    <col min="2088" max="2304" width="8.85714285714286" style="1060"/>
    <col min="2305" max="2305" width="20.8571428571429" style="1060" customWidth="1"/>
    <col min="2306" max="2306" width="12.8571428571429" style="1060" customWidth="1"/>
    <col min="2307" max="2307" width="20.8571428571429" style="1060" customWidth="1"/>
    <col min="2308" max="2308" width="11.5714285714286" style="1060" customWidth="1"/>
    <col min="2309" max="2309" width="20.8571428571429" style="1060" customWidth="1"/>
    <col min="2310" max="2310" width="9.85714285714286" style="1060" bestFit="1" customWidth="1"/>
    <col min="2311" max="2311" width="20.8571428571429" style="1060" customWidth="1"/>
    <col min="2312" max="2312" width="9.85714285714286" style="1060" bestFit="1" customWidth="1"/>
    <col min="2313" max="2313" width="20.8571428571429" style="1060" customWidth="1"/>
    <col min="2314" max="2314" width="9.85714285714286" style="1060" bestFit="1" customWidth="1"/>
    <col min="2315" max="2315" width="20.8571428571429" style="1060" customWidth="1"/>
    <col min="2316" max="2316" width="9.85714285714286" style="1060" bestFit="1" customWidth="1"/>
    <col min="2317" max="2317" width="20.8571428571429" style="1060" customWidth="1"/>
    <col min="2318" max="2318" width="12.1428571428571" style="1060" customWidth="1"/>
    <col min="2319" max="2319" width="20.8571428571429" style="1060" customWidth="1"/>
    <col min="2320" max="2320" width="11.8571428571429" style="1060" customWidth="1"/>
    <col min="2321" max="2321" width="20.8571428571429" style="1060" customWidth="1"/>
    <col min="2322" max="2322" width="12.5714285714286" style="1060" customWidth="1"/>
    <col min="2323" max="2323" width="20.8571428571429" style="1060" customWidth="1"/>
    <col min="2324" max="2324" width="11.1428571428571" style="1060" customWidth="1"/>
    <col min="2325" max="2325" width="20.8571428571429" style="1060" customWidth="1"/>
    <col min="2326" max="2326" width="11.5714285714286" style="1060" customWidth="1"/>
    <col min="2327" max="2327" width="20.8571428571429" style="1060" customWidth="1"/>
    <col min="2328" max="2328" width="9.85714285714286" style="1060" bestFit="1" customWidth="1"/>
    <col min="2329" max="2331" width="8.85714285714286" style="1060"/>
    <col min="2332" max="2343" width="20.8571428571429" style="1060" customWidth="1"/>
    <col min="2344" max="2560" width="8.85714285714286" style="1060"/>
    <col min="2561" max="2561" width="20.8571428571429" style="1060" customWidth="1"/>
    <col min="2562" max="2562" width="12.8571428571429" style="1060" customWidth="1"/>
    <col min="2563" max="2563" width="20.8571428571429" style="1060" customWidth="1"/>
    <col min="2564" max="2564" width="11.5714285714286" style="1060" customWidth="1"/>
    <col min="2565" max="2565" width="20.8571428571429" style="1060" customWidth="1"/>
    <col min="2566" max="2566" width="9.85714285714286" style="1060" bestFit="1" customWidth="1"/>
    <col min="2567" max="2567" width="20.8571428571429" style="1060" customWidth="1"/>
    <col min="2568" max="2568" width="9.85714285714286" style="1060" bestFit="1" customWidth="1"/>
    <col min="2569" max="2569" width="20.8571428571429" style="1060" customWidth="1"/>
    <col min="2570" max="2570" width="9.85714285714286" style="1060" bestFit="1" customWidth="1"/>
    <col min="2571" max="2571" width="20.8571428571429" style="1060" customWidth="1"/>
    <col min="2572" max="2572" width="9.85714285714286" style="1060" bestFit="1" customWidth="1"/>
    <col min="2573" max="2573" width="20.8571428571429" style="1060" customWidth="1"/>
    <col min="2574" max="2574" width="12.1428571428571" style="1060" customWidth="1"/>
    <col min="2575" max="2575" width="20.8571428571429" style="1060" customWidth="1"/>
    <col min="2576" max="2576" width="11.8571428571429" style="1060" customWidth="1"/>
    <col min="2577" max="2577" width="20.8571428571429" style="1060" customWidth="1"/>
    <col min="2578" max="2578" width="12.5714285714286" style="1060" customWidth="1"/>
    <col min="2579" max="2579" width="20.8571428571429" style="1060" customWidth="1"/>
    <col min="2580" max="2580" width="11.1428571428571" style="1060" customWidth="1"/>
    <col min="2581" max="2581" width="20.8571428571429" style="1060" customWidth="1"/>
    <col min="2582" max="2582" width="11.5714285714286" style="1060" customWidth="1"/>
    <col min="2583" max="2583" width="20.8571428571429" style="1060" customWidth="1"/>
    <col min="2584" max="2584" width="9.85714285714286" style="1060" bestFit="1" customWidth="1"/>
    <col min="2585" max="2587" width="8.85714285714286" style="1060"/>
    <col min="2588" max="2599" width="20.8571428571429" style="1060" customWidth="1"/>
    <col min="2600" max="2816" width="8.85714285714286" style="1060"/>
    <col min="2817" max="2817" width="20.8571428571429" style="1060" customWidth="1"/>
    <col min="2818" max="2818" width="12.8571428571429" style="1060" customWidth="1"/>
    <col min="2819" max="2819" width="20.8571428571429" style="1060" customWidth="1"/>
    <col min="2820" max="2820" width="11.5714285714286" style="1060" customWidth="1"/>
    <col min="2821" max="2821" width="20.8571428571429" style="1060" customWidth="1"/>
    <col min="2822" max="2822" width="9.85714285714286" style="1060" bestFit="1" customWidth="1"/>
    <col min="2823" max="2823" width="20.8571428571429" style="1060" customWidth="1"/>
    <col min="2824" max="2824" width="9.85714285714286" style="1060" bestFit="1" customWidth="1"/>
    <col min="2825" max="2825" width="20.8571428571429" style="1060" customWidth="1"/>
    <col min="2826" max="2826" width="9.85714285714286" style="1060" bestFit="1" customWidth="1"/>
    <col min="2827" max="2827" width="20.8571428571429" style="1060" customWidth="1"/>
    <col min="2828" max="2828" width="9.85714285714286" style="1060" bestFit="1" customWidth="1"/>
    <col min="2829" max="2829" width="20.8571428571429" style="1060" customWidth="1"/>
    <col min="2830" max="2830" width="12.1428571428571" style="1060" customWidth="1"/>
    <col min="2831" max="2831" width="20.8571428571429" style="1060" customWidth="1"/>
    <col min="2832" max="2832" width="11.8571428571429" style="1060" customWidth="1"/>
    <col min="2833" max="2833" width="20.8571428571429" style="1060" customWidth="1"/>
    <col min="2834" max="2834" width="12.5714285714286" style="1060" customWidth="1"/>
    <col min="2835" max="2835" width="20.8571428571429" style="1060" customWidth="1"/>
    <col min="2836" max="2836" width="11.1428571428571" style="1060" customWidth="1"/>
    <col min="2837" max="2837" width="20.8571428571429" style="1060" customWidth="1"/>
    <col min="2838" max="2838" width="11.5714285714286" style="1060" customWidth="1"/>
    <col min="2839" max="2839" width="20.8571428571429" style="1060" customWidth="1"/>
    <col min="2840" max="2840" width="9.85714285714286" style="1060" bestFit="1" customWidth="1"/>
    <col min="2841" max="2843" width="8.85714285714286" style="1060"/>
    <col min="2844" max="2855" width="20.8571428571429" style="1060" customWidth="1"/>
    <col min="2856" max="3072" width="8.85714285714286" style="1060"/>
    <col min="3073" max="3073" width="20.8571428571429" style="1060" customWidth="1"/>
    <col min="3074" max="3074" width="12.8571428571429" style="1060" customWidth="1"/>
    <col min="3075" max="3075" width="20.8571428571429" style="1060" customWidth="1"/>
    <col min="3076" max="3076" width="11.5714285714286" style="1060" customWidth="1"/>
    <col min="3077" max="3077" width="20.8571428571429" style="1060" customWidth="1"/>
    <col min="3078" max="3078" width="9.85714285714286" style="1060" bestFit="1" customWidth="1"/>
    <col min="3079" max="3079" width="20.8571428571429" style="1060" customWidth="1"/>
    <col min="3080" max="3080" width="9.85714285714286" style="1060" bestFit="1" customWidth="1"/>
    <col min="3081" max="3081" width="20.8571428571429" style="1060" customWidth="1"/>
    <col min="3082" max="3082" width="9.85714285714286" style="1060" bestFit="1" customWidth="1"/>
    <col min="3083" max="3083" width="20.8571428571429" style="1060" customWidth="1"/>
    <col min="3084" max="3084" width="9.85714285714286" style="1060" bestFit="1" customWidth="1"/>
    <col min="3085" max="3085" width="20.8571428571429" style="1060" customWidth="1"/>
    <col min="3086" max="3086" width="12.1428571428571" style="1060" customWidth="1"/>
    <col min="3087" max="3087" width="20.8571428571429" style="1060" customWidth="1"/>
    <col min="3088" max="3088" width="11.8571428571429" style="1060" customWidth="1"/>
    <col min="3089" max="3089" width="20.8571428571429" style="1060" customWidth="1"/>
    <col min="3090" max="3090" width="12.5714285714286" style="1060" customWidth="1"/>
    <col min="3091" max="3091" width="20.8571428571429" style="1060" customWidth="1"/>
    <col min="3092" max="3092" width="11.1428571428571" style="1060" customWidth="1"/>
    <col min="3093" max="3093" width="20.8571428571429" style="1060" customWidth="1"/>
    <col min="3094" max="3094" width="11.5714285714286" style="1060" customWidth="1"/>
    <col min="3095" max="3095" width="20.8571428571429" style="1060" customWidth="1"/>
    <col min="3096" max="3096" width="9.85714285714286" style="1060" bestFit="1" customWidth="1"/>
    <col min="3097" max="3099" width="8.85714285714286" style="1060"/>
    <col min="3100" max="3111" width="20.8571428571429" style="1060" customWidth="1"/>
    <col min="3112" max="3328" width="8.85714285714286" style="1060"/>
    <col min="3329" max="3329" width="20.8571428571429" style="1060" customWidth="1"/>
    <col min="3330" max="3330" width="12.8571428571429" style="1060" customWidth="1"/>
    <col min="3331" max="3331" width="20.8571428571429" style="1060" customWidth="1"/>
    <col min="3332" max="3332" width="11.5714285714286" style="1060" customWidth="1"/>
    <col min="3333" max="3333" width="20.8571428571429" style="1060" customWidth="1"/>
    <col min="3334" max="3334" width="9.85714285714286" style="1060" bestFit="1" customWidth="1"/>
    <col min="3335" max="3335" width="20.8571428571429" style="1060" customWidth="1"/>
    <col min="3336" max="3336" width="9.85714285714286" style="1060" bestFit="1" customWidth="1"/>
    <col min="3337" max="3337" width="20.8571428571429" style="1060" customWidth="1"/>
    <col min="3338" max="3338" width="9.85714285714286" style="1060" bestFit="1" customWidth="1"/>
    <col min="3339" max="3339" width="20.8571428571429" style="1060" customWidth="1"/>
    <col min="3340" max="3340" width="9.85714285714286" style="1060" bestFit="1" customWidth="1"/>
    <col min="3341" max="3341" width="20.8571428571429" style="1060" customWidth="1"/>
    <col min="3342" max="3342" width="12.1428571428571" style="1060" customWidth="1"/>
    <col min="3343" max="3343" width="20.8571428571429" style="1060" customWidth="1"/>
    <col min="3344" max="3344" width="11.8571428571429" style="1060" customWidth="1"/>
    <col min="3345" max="3345" width="20.8571428571429" style="1060" customWidth="1"/>
    <col min="3346" max="3346" width="12.5714285714286" style="1060" customWidth="1"/>
    <col min="3347" max="3347" width="20.8571428571429" style="1060" customWidth="1"/>
    <col min="3348" max="3348" width="11.1428571428571" style="1060" customWidth="1"/>
    <col min="3349" max="3349" width="20.8571428571429" style="1060" customWidth="1"/>
    <col min="3350" max="3350" width="11.5714285714286" style="1060" customWidth="1"/>
    <col min="3351" max="3351" width="20.8571428571429" style="1060" customWidth="1"/>
    <col min="3352" max="3352" width="9.85714285714286" style="1060" bestFit="1" customWidth="1"/>
    <col min="3353" max="3355" width="8.85714285714286" style="1060"/>
    <col min="3356" max="3367" width="20.8571428571429" style="1060" customWidth="1"/>
    <col min="3368" max="3584" width="8.85714285714286" style="1060"/>
    <col min="3585" max="3585" width="20.8571428571429" style="1060" customWidth="1"/>
    <col min="3586" max="3586" width="12.8571428571429" style="1060" customWidth="1"/>
    <col min="3587" max="3587" width="20.8571428571429" style="1060" customWidth="1"/>
    <col min="3588" max="3588" width="11.5714285714286" style="1060" customWidth="1"/>
    <col min="3589" max="3589" width="20.8571428571429" style="1060" customWidth="1"/>
    <col min="3590" max="3590" width="9.85714285714286" style="1060" bestFit="1" customWidth="1"/>
    <col min="3591" max="3591" width="20.8571428571429" style="1060" customWidth="1"/>
    <col min="3592" max="3592" width="9.85714285714286" style="1060" bestFit="1" customWidth="1"/>
    <col min="3593" max="3593" width="20.8571428571429" style="1060" customWidth="1"/>
    <col min="3594" max="3594" width="9.85714285714286" style="1060" bestFit="1" customWidth="1"/>
    <col min="3595" max="3595" width="20.8571428571429" style="1060" customWidth="1"/>
    <col min="3596" max="3596" width="9.85714285714286" style="1060" bestFit="1" customWidth="1"/>
    <col min="3597" max="3597" width="20.8571428571429" style="1060" customWidth="1"/>
    <col min="3598" max="3598" width="12.1428571428571" style="1060" customWidth="1"/>
    <col min="3599" max="3599" width="20.8571428571429" style="1060" customWidth="1"/>
    <col min="3600" max="3600" width="11.8571428571429" style="1060" customWidth="1"/>
    <col min="3601" max="3601" width="20.8571428571429" style="1060" customWidth="1"/>
    <col min="3602" max="3602" width="12.5714285714286" style="1060" customWidth="1"/>
    <col min="3603" max="3603" width="20.8571428571429" style="1060" customWidth="1"/>
    <col min="3604" max="3604" width="11.1428571428571" style="1060" customWidth="1"/>
    <col min="3605" max="3605" width="20.8571428571429" style="1060" customWidth="1"/>
    <col min="3606" max="3606" width="11.5714285714286" style="1060" customWidth="1"/>
    <col min="3607" max="3607" width="20.8571428571429" style="1060" customWidth="1"/>
    <col min="3608" max="3608" width="9.85714285714286" style="1060" bestFit="1" customWidth="1"/>
    <col min="3609" max="3611" width="8.85714285714286" style="1060"/>
    <col min="3612" max="3623" width="20.8571428571429" style="1060" customWidth="1"/>
    <col min="3624" max="3840" width="8.85714285714286" style="1060"/>
    <col min="3841" max="3841" width="20.8571428571429" style="1060" customWidth="1"/>
    <col min="3842" max="3842" width="12.8571428571429" style="1060" customWidth="1"/>
    <col min="3843" max="3843" width="20.8571428571429" style="1060" customWidth="1"/>
    <col min="3844" max="3844" width="11.5714285714286" style="1060" customWidth="1"/>
    <col min="3845" max="3845" width="20.8571428571429" style="1060" customWidth="1"/>
    <col min="3846" max="3846" width="9.85714285714286" style="1060" bestFit="1" customWidth="1"/>
    <col min="3847" max="3847" width="20.8571428571429" style="1060" customWidth="1"/>
    <col min="3848" max="3848" width="9.85714285714286" style="1060" bestFit="1" customWidth="1"/>
    <col min="3849" max="3849" width="20.8571428571429" style="1060" customWidth="1"/>
    <col min="3850" max="3850" width="9.85714285714286" style="1060" bestFit="1" customWidth="1"/>
    <col min="3851" max="3851" width="20.8571428571429" style="1060" customWidth="1"/>
    <col min="3852" max="3852" width="9.85714285714286" style="1060" bestFit="1" customWidth="1"/>
    <col min="3853" max="3853" width="20.8571428571429" style="1060" customWidth="1"/>
    <col min="3854" max="3854" width="12.1428571428571" style="1060" customWidth="1"/>
    <col min="3855" max="3855" width="20.8571428571429" style="1060" customWidth="1"/>
    <col min="3856" max="3856" width="11.8571428571429" style="1060" customWidth="1"/>
    <col min="3857" max="3857" width="20.8571428571429" style="1060" customWidth="1"/>
    <col min="3858" max="3858" width="12.5714285714286" style="1060" customWidth="1"/>
    <col min="3859" max="3859" width="20.8571428571429" style="1060" customWidth="1"/>
    <col min="3860" max="3860" width="11.1428571428571" style="1060" customWidth="1"/>
    <col min="3861" max="3861" width="20.8571428571429" style="1060" customWidth="1"/>
    <col min="3862" max="3862" width="11.5714285714286" style="1060" customWidth="1"/>
    <col min="3863" max="3863" width="20.8571428571429" style="1060" customWidth="1"/>
    <col min="3864" max="3864" width="9.85714285714286" style="1060" bestFit="1" customWidth="1"/>
    <col min="3865" max="3867" width="8.85714285714286" style="1060"/>
    <col min="3868" max="3879" width="20.8571428571429" style="1060" customWidth="1"/>
    <col min="3880" max="4096" width="8.85714285714286" style="1060"/>
    <col min="4097" max="4097" width="20.8571428571429" style="1060" customWidth="1"/>
    <col min="4098" max="4098" width="12.8571428571429" style="1060" customWidth="1"/>
    <col min="4099" max="4099" width="20.8571428571429" style="1060" customWidth="1"/>
    <col min="4100" max="4100" width="11.5714285714286" style="1060" customWidth="1"/>
    <col min="4101" max="4101" width="20.8571428571429" style="1060" customWidth="1"/>
    <col min="4102" max="4102" width="9.85714285714286" style="1060" bestFit="1" customWidth="1"/>
    <col min="4103" max="4103" width="20.8571428571429" style="1060" customWidth="1"/>
    <col min="4104" max="4104" width="9.85714285714286" style="1060" bestFit="1" customWidth="1"/>
    <col min="4105" max="4105" width="20.8571428571429" style="1060" customWidth="1"/>
    <col min="4106" max="4106" width="9.85714285714286" style="1060" bestFit="1" customWidth="1"/>
    <col min="4107" max="4107" width="20.8571428571429" style="1060" customWidth="1"/>
    <col min="4108" max="4108" width="9.85714285714286" style="1060" bestFit="1" customWidth="1"/>
    <col min="4109" max="4109" width="20.8571428571429" style="1060" customWidth="1"/>
    <col min="4110" max="4110" width="12.1428571428571" style="1060" customWidth="1"/>
    <col min="4111" max="4111" width="20.8571428571429" style="1060" customWidth="1"/>
    <col min="4112" max="4112" width="11.8571428571429" style="1060" customWidth="1"/>
    <col min="4113" max="4113" width="20.8571428571429" style="1060" customWidth="1"/>
    <col min="4114" max="4114" width="12.5714285714286" style="1060" customWidth="1"/>
    <col min="4115" max="4115" width="20.8571428571429" style="1060" customWidth="1"/>
    <col min="4116" max="4116" width="11.1428571428571" style="1060" customWidth="1"/>
    <col min="4117" max="4117" width="20.8571428571429" style="1060" customWidth="1"/>
    <col min="4118" max="4118" width="11.5714285714286" style="1060" customWidth="1"/>
    <col min="4119" max="4119" width="20.8571428571429" style="1060" customWidth="1"/>
    <col min="4120" max="4120" width="9.85714285714286" style="1060" bestFit="1" customWidth="1"/>
    <col min="4121" max="4123" width="8.85714285714286" style="1060"/>
    <col min="4124" max="4135" width="20.8571428571429" style="1060" customWidth="1"/>
    <col min="4136" max="4352" width="8.85714285714286" style="1060"/>
    <col min="4353" max="4353" width="20.8571428571429" style="1060" customWidth="1"/>
    <col min="4354" max="4354" width="12.8571428571429" style="1060" customWidth="1"/>
    <col min="4355" max="4355" width="20.8571428571429" style="1060" customWidth="1"/>
    <col min="4356" max="4356" width="11.5714285714286" style="1060" customWidth="1"/>
    <col min="4357" max="4357" width="20.8571428571429" style="1060" customWidth="1"/>
    <col min="4358" max="4358" width="9.85714285714286" style="1060" bestFit="1" customWidth="1"/>
    <col min="4359" max="4359" width="20.8571428571429" style="1060" customWidth="1"/>
    <col min="4360" max="4360" width="9.85714285714286" style="1060" bestFit="1" customWidth="1"/>
    <col min="4361" max="4361" width="20.8571428571429" style="1060" customWidth="1"/>
    <col min="4362" max="4362" width="9.85714285714286" style="1060" bestFit="1" customWidth="1"/>
    <col min="4363" max="4363" width="20.8571428571429" style="1060" customWidth="1"/>
    <col min="4364" max="4364" width="9.85714285714286" style="1060" bestFit="1" customWidth="1"/>
    <col min="4365" max="4365" width="20.8571428571429" style="1060" customWidth="1"/>
    <col min="4366" max="4366" width="12.1428571428571" style="1060" customWidth="1"/>
    <col min="4367" max="4367" width="20.8571428571429" style="1060" customWidth="1"/>
    <col min="4368" max="4368" width="11.8571428571429" style="1060" customWidth="1"/>
    <col min="4369" max="4369" width="20.8571428571429" style="1060" customWidth="1"/>
    <col min="4370" max="4370" width="12.5714285714286" style="1060" customWidth="1"/>
    <col min="4371" max="4371" width="20.8571428571429" style="1060" customWidth="1"/>
    <col min="4372" max="4372" width="11.1428571428571" style="1060" customWidth="1"/>
    <col min="4373" max="4373" width="20.8571428571429" style="1060" customWidth="1"/>
    <col min="4374" max="4374" width="11.5714285714286" style="1060" customWidth="1"/>
    <col min="4375" max="4375" width="20.8571428571429" style="1060" customWidth="1"/>
    <col min="4376" max="4376" width="9.85714285714286" style="1060" bestFit="1" customWidth="1"/>
    <col min="4377" max="4379" width="8.85714285714286" style="1060"/>
    <col min="4380" max="4391" width="20.8571428571429" style="1060" customWidth="1"/>
    <col min="4392" max="4608" width="8.85714285714286" style="1060"/>
    <col min="4609" max="4609" width="20.8571428571429" style="1060" customWidth="1"/>
    <col min="4610" max="4610" width="12.8571428571429" style="1060" customWidth="1"/>
    <col min="4611" max="4611" width="20.8571428571429" style="1060" customWidth="1"/>
    <col min="4612" max="4612" width="11.5714285714286" style="1060" customWidth="1"/>
    <col min="4613" max="4613" width="20.8571428571429" style="1060" customWidth="1"/>
    <col min="4614" max="4614" width="9.85714285714286" style="1060" bestFit="1" customWidth="1"/>
    <col min="4615" max="4615" width="20.8571428571429" style="1060" customWidth="1"/>
    <col min="4616" max="4616" width="9.85714285714286" style="1060" bestFit="1" customWidth="1"/>
    <col min="4617" max="4617" width="20.8571428571429" style="1060" customWidth="1"/>
    <col min="4618" max="4618" width="9.85714285714286" style="1060" bestFit="1" customWidth="1"/>
    <col min="4619" max="4619" width="20.8571428571429" style="1060" customWidth="1"/>
    <col min="4620" max="4620" width="9.85714285714286" style="1060" bestFit="1" customWidth="1"/>
    <col min="4621" max="4621" width="20.8571428571429" style="1060" customWidth="1"/>
    <col min="4622" max="4622" width="12.1428571428571" style="1060" customWidth="1"/>
    <col min="4623" max="4623" width="20.8571428571429" style="1060" customWidth="1"/>
    <col min="4624" max="4624" width="11.8571428571429" style="1060" customWidth="1"/>
    <col min="4625" max="4625" width="20.8571428571429" style="1060" customWidth="1"/>
    <col min="4626" max="4626" width="12.5714285714286" style="1060" customWidth="1"/>
    <col min="4627" max="4627" width="20.8571428571429" style="1060" customWidth="1"/>
    <col min="4628" max="4628" width="11.1428571428571" style="1060" customWidth="1"/>
    <col min="4629" max="4629" width="20.8571428571429" style="1060" customWidth="1"/>
    <col min="4630" max="4630" width="11.5714285714286" style="1060" customWidth="1"/>
    <col min="4631" max="4631" width="20.8571428571429" style="1060" customWidth="1"/>
    <col min="4632" max="4632" width="9.85714285714286" style="1060" bestFit="1" customWidth="1"/>
    <col min="4633" max="4635" width="8.85714285714286" style="1060"/>
    <col min="4636" max="4647" width="20.8571428571429" style="1060" customWidth="1"/>
    <col min="4648" max="4864" width="8.85714285714286" style="1060"/>
    <col min="4865" max="4865" width="20.8571428571429" style="1060" customWidth="1"/>
    <col min="4866" max="4866" width="12.8571428571429" style="1060" customWidth="1"/>
    <col min="4867" max="4867" width="20.8571428571429" style="1060" customWidth="1"/>
    <col min="4868" max="4868" width="11.5714285714286" style="1060" customWidth="1"/>
    <col min="4869" max="4869" width="20.8571428571429" style="1060" customWidth="1"/>
    <col min="4870" max="4870" width="9.85714285714286" style="1060" bestFit="1" customWidth="1"/>
    <col min="4871" max="4871" width="20.8571428571429" style="1060" customWidth="1"/>
    <col min="4872" max="4872" width="9.85714285714286" style="1060" bestFit="1" customWidth="1"/>
    <col min="4873" max="4873" width="20.8571428571429" style="1060" customWidth="1"/>
    <col min="4874" max="4874" width="9.85714285714286" style="1060" bestFit="1" customWidth="1"/>
    <col min="4875" max="4875" width="20.8571428571429" style="1060" customWidth="1"/>
    <col min="4876" max="4876" width="9.85714285714286" style="1060" bestFit="1" customWidth="1"/>
    <col min="4877" max="4877" width="20.8571428571429" style="1060" customWidth="1"/>
    <col min="4878" max="4878" width="12.1428571428571" style="1060" customWidth="1"/>
    <col min="4879" max="4879" width="20.8571428571429" style="1060" customWidth="1"/>
    <col min="4880" max="4880" width="11.8571428571429" style="1060" customWidth="1"/>
    <col min="4881" max="4881" width="20.8571428571429" style="1060" customWidth="1"/>
    <col min="4882" max="4882" width="12.5714285714286" style="1060" customWidth="1"/>
    <col min="4883" max="4883" width="20.8571428571429" style="1060" customWidth="1"/>
    <col min="4884" max="4884" width="11.1428571428571" style="1060" customWidth="1"/>
    <col min="4885" max="4885" width="20.8571428571429" style="1060" customWidth="1"/>
    <col min="4886" max="4886" width="11.5714285714286" style="1060" customWidth="1"/>
    <col min="4887" max="4887" width="20.8571428571429" style="1060" customWidth="1"/>
    <col min="4888" max="4888" width="9.85714285714286" style="1060" bestFit="1" customWidth="1"/>
    <col min="4889" max="4891" width="8.85714285714286" style="1060"/>
    <col min="4892" max="4903" width="20.8571428571429" style="1060" customWidth="1"/>
    <col min="4904" max="5120" width="8.85714285714286" style="1060"/>
    <col min="5121" max="5121" width="20.8571428571429" style="1060" customWidth="1"/>
    <col min="5122" max="5122" width="12.8571428571429" style="1060" customWidth="1"/>
    <col min="5123" max="5123" width="20.8571428571429" style="1060" customWidth="1"/>
    <col min="5124" max="5124" width="11.5714285714286" style="1060" customWidth="1"/>
    <col min="5125" max="5125" width="20.8571428571429" style="1060" customWidth="1"/>
    <col min="5126" max="5126" width="9.85714285714286" style="1060" bestFit="1" customWidth="1"/>
    <col min="5127" max="5127" width="20.8571428571429" style="1060" customWidth="1"/>
    <col min="5128" max="5128" width="9.85714285714286" style="1060" bestFit="1" customWidth="1"/>
    <col min="5129" max="5129" width="20.8571428571429" style="1060" customWidth="1"/>
    <col min="5130" max="5130" width="9.85714285714286" style="1060" bestFit="1" customWidth="1"/>
    <col min="5131" max="5131" width="20.8571428571429" style="1060" customWidth="1"/>
    <col min="5132" max="5132" width="9.85714285714286" style="1060" bestFit="1" customWidth="1"/>
    <col min="5133" max="5133" width="20.8571428571429" style="1060" customWidth="1"/>
    <col min="5134" max="5134" width="12.1428571428571" style="1060" customWidth="1"/>
    <col min="5135" max="5135" width="20.8571428571429" style="1060" customWidth="1"/>
    <col min="5136" max="5136" width="11.8571428571429" style="1060" customWidth="1"/>
    <col min="5137" max="5137" width="20.8571428571429" style="1060" customWidth="1"/>
    <col min="5138" max="5138" width="12.5714285714286" style="1060" customWidth="1"/>
    <col min="5139" max="5139" width="20.8571428571429" style="1060" customWidth="1"/>
    <col min="5140" max="5140" width="11.1428571428571" style="1060" customWidth="1"/>
    <col min="5141" max="5141" width="20.8571428571429" style="1060" customWidth="1"/>
    <col min="5142" max="5142" width="11.5714285714286" style="1060" customWidth="1"/>
    <col min="5143" max="5143" width="20.8571428571429" style="1060" customWidth="1"/>
    <col min="5144" max="5144" width="9.85714285714286" style="1060" bestFit="1" customWidth="1"/>
    <col min="5145" max="5147" width="8.85714285714286" style="1060"/>
    <col min="5148" max="5159" width="20.8571428571429" style="1060" customWidth="1"/>
    <col min="5160" max="5376" width="8.85714285714286" style="1060"/>
    <col min="5377" max="5377" width="20.8571428571429" style="1060" customWidth="1"/>
    <col min="5378" max="5378" width="12.8571428571429" style="1060" customWidth="1"/>
    <col min="5379" max="5379" width="20.8571428571429" style="1060" customWidth="1"/>
    <col min="5380" max="5380" width="11.5714285714286" style="1060" customWidth="1"/>
    <col min="5381" max="5381" width="20.8571428571429" style="1060" customWidth="1"/>
    <col min="5382" max="5382" width="9.85714285714286" style="1060" bestFit="1" customWidth="1"/>
    <col min="5383" max="5383" width="20.8571428571429" style="1060" customWidth="1"/>
    <col min="5384" max="5384" width="9.85714285714286" style="1060" bestFit="1" customWidth="1"/>
    <col min="5385" max="5385" width="20.8571428571429" style="1060" customWidth="1"/>
    <col min="5386" max="5386" width="9.85714285714286" style="1060" bestFit="1" customWidth="1"/>
    <col min="5387" max="5387" width="20.8571428571429" style="1060" customWidth="1"/>
    <col min="5388" max="5388" width="9.85714285714286" style="1060" bestFit="1" customWidth="1"/>
    <col min="5389" max="5389" width="20.8571428571429" style="1060" customWidth="1"/>
    <col min="5390" max="5390" width="12.1428571428571" style="1060" customWidth="1"/>
    <col min="5391" max="5391" width="20.8571428571429" style="1060" customWidth="1"/>
    <col min="5392" max="5392" width="11.8571428571429" style="1060" customWidth="1"/>
    <col min="5393" max="5393" width="20.8571428571429" style="1060" customWidth="1"/>
    <col min="5394" max="5394" width="12.5714285714286" style="1060" customWidth="1"/>
    <col min="5395" max="5395" width="20.8571428571429" style="1060" customWidth="1"/>
    <col min="5396" max="5396" width="11.1428571428571" style="1060" customWidth="1"/>
    <col min="5397" max="5397" width="20.8571428571429" style="1060" customWidth="1"/>
    <col min="5398" max="5398" width="11.5714285714286" style="1060" customWidth="1"/>
    <col min="5399" max="5399" width="20.8571428571429" style="1060" customWidth="1"/>
    <col min="5400" max="5400" width="9.85714285714286" style="1060" bestFit="1" customWidth="1"/>
    <col min="5401" max="5403" width="8.85714285714286" style="1060"/>
    <col min="5404" max="5415" width="20.8571428571429" style="1060" customWidth="1"/>
    <col min="5416" max="5632" width="8.85714285714286" style="1060"/>
    <col min="5633" max="5633" width="20.8571428571429" style="1060" customWidth="1"/>
    <col min="5634" max="5634" width="12.8571428571429" style="1060" customWidth="1"/>
    <col min="5635" max="5635" width="20.8571428571429" style="1060" customWidth="1"/>
    <col min="5636" max="5636" width="11.5714285714286" style="1060" customWidth="1"/>
    <col min="5637" max="5637" width="20.8571428571429" style="1060" customWidth="1"/>
    <col min="5638" max="5638" width="9.85714285714286" style="1060" bestFit="1" customWidth="1"/>
    <col min="5639" max="5639" width="20.8571428571429" style="1060" customWidth="1"/>
    <col min="5640" max="5640" width="9.85714285714286" style="1060" bestFit="1" customWidth="1"/>
    <col min="5641" max="5641" width="20.8571428571429" style="1060" customWidth="1"/>
    <col min="5642" max="5642" width="9.85714285714286" style="1060" bestFit="1" customWidth="1"/>
    <col min="5643" max="5643" width="20.8571428571429" style="1060" customWidth="1"/>
    <col min="5644" max="5644" width="9.85714285714286" style="1060" bestFit="1" customWidth="1"/>
    <col min="5645" max="5645" width="20.8571428571429" style="1060" customWidth="1"/>
    <col min="5646" max="5646" width="12.1428571428571" style="1060" customWidth="1"/>
    <col min="5647" max="5647" width="20.8571428571429" style="1060" customWidth="1"/>
    <col min="5648" max="5648" width="11.8571428571429" style="1060" customWidth="1"/>
    <col min="5649" max="5649" width="20.8571428571429" style="1060" customWidth="1"/>
    <col min="5650" max="5650" width="12.5714285714286" style="1060" customWidth="1"/>
    <col min="5651" max="5651" width="20.8571428571429" style="1060" customWidth="1"/>
    <col min="5652" max="5652" width="11.1428571428571" style="1060" customWidth="1"/>
    <col min="5653" max="5653" width="20.8571428571429" style="1060" customWidth="1"/>
    <col min="5654" max="5654" width="11.5714285714286" style="1060" customWidth="1"/>
    <col min="5655" max="5655" width="20.8571428571429" style="1060" customWidth="1"/>
    <col min="5656" max="5656" width="9.85714285714286" style="1060" bestFit="1" customWidth="1"/>
    <col min="5657" max="5659" width="8.85714285714286" style="1060"/>
    <col min="5660" max="5671" width="20.8571428571429" style="1060" customWidth="1"/>
    <col min="5672" max="5888" width="8.85714285714286" style="1060"/>
    <col min="5889" max="5889" width="20.8571428571429" style="1060" customWidth="1"/>
    <col min="5890" max="5890" width="12.8571428571429" style="1060" customWidth="1"/>
    <col min="5891" max="5891" width="20.8571428571429" style="1060" customWidth="1"/>
    <col min="5892" max="5892" width="11.5714285714286" style="1060" customWidth="1"/>
    <col min="5893" max="5893" width="20.8571428571429" style="1060" customWidth="1"/>
    <col min="5894" max="5894" width="9.85714285714286" style="1060" bestFit="1" customWidth="1"/>
    <col min="5895" max="5895" width="20.8571428571429" style="1060" customWidth="1"/>
    <col min="5896" max="5896" width="9.85714285714286" style="1060" bestFit="1" customWidth="1"/>
    <col min="5897" max="5897" width="20.8571428571429" style="1060" customWidth="1"/>
    <col min="5898" max="5898" width="9.85714285714286" style="1060" bestFit="1" customWidth="1"/>
    <col min="5899" max="5899" width="20.8571428571429" style="1060" customWidth="1"/>
    <col min="5900" max="5900" width="9.85714285714286" style="1060" bestFit="1" customWidth="1"/>
    <col min="5901" max="5901" width="20.8571428571429" style="1060" customWidth="1"/>
    <col min="5902" max="5902" width="12.1428571428571" style="1060" customWidth="1"/>
    <col min="5903" max="5903" width="20.8571428571429" style="1060" customWidth="1"/>
    <col min="5904" max="5904" width="11.8571428571429" style="1060" customWidth="1"/>
    <col min="5905" max="5905" width="20.8571428571429" style="1060" customWidth="1"/>
    <col min="5906" max="5906" width="12.5714285714286" style="1060" customWidth="1"/>
    <col min="5907" max="5907" width="20.8571428571429" style="1060" customWidth="1"/>
    <col min="5908" max="5908" width="11.1428571428571" style="1060" customWidth="1"/>
    <col min="5909" max="5909" width="20.8571428571429" style="1060" customWidth="1"/>
    <col min="5910" max="5910" width="11.5714285714286" style="1060" customWidth="1"/>
    <col min="5911" max="5911" width="20.8571428571429" style="1060" customWidth="1"/>
    <col min="5912" max="5912" width="9.85714285714286" style="1060" bestFit="1" customWidth="1"/>
    <col min="5913" max="5915" width="8.85714285714286" style="1060"/>
    <col min="5916" max="5927" width="20.8571428571429" style="1060" customWidth="1"/>
    <col min="5928" max="6144" width="8.85714285714286" style="1060"/>
    <col min="6145" max="6145" width="20.8571428571429" style="1060" customWidth="1"/>
    <col min="6146" max="6146" width="12.8571428571429" style="1060" customWidth="1"/>
    <col min="6147" max="6147" width="20.8571428571429" style="1060" customWidth="1"/>
    <col min="6148" max="6148" width="11.5714285714286" style="1060" customWidth="1"/>
    <col min="6149" max="6149" width="20.8571428571429" style="1060" customWidth="1"/>
    <col min="6150" max="6150" width="9.85714285714286" style="1060" bestFit="1" customWidth="1"/>
    <col min="6151" max="6151" width="20.8571428571429" style="1060" customWidth="1"/>
    <col min="6152" max="6152" width="9.85714285714286" style="1060" bestFit="1" customWidth="1"/>
    <col min="6153" max="6153" width="20.8571428571429" style="1060" customWidth="1"/>
    <col min="6154" max="6154" width="9.85714285714286" style="1060" bestFit="1" customWidth="1"/>
    <col min="6155" max="6155" width="20.8571428571429" style="1060" customWidth="1"/>
    <col min="6156" max="6156" width="9.85714285714286" style="1060" bestFit="1" customWidth="1"/>
    <col min="6157" max="6157" width="20.8571428571429" style="1060" customWidth="1"/>
    <col min="6158" max="6158" width="12.1428571428571" style="1060" customWidth="1"/>
    <col min="6159" max="6159" width="20.8571428571429" style="1060" customWidth="1"/>
    <col min="6160" max="6160" width="11.8571428571429" style="1060" customWidth="1"/>
    <col min="6161" max="6161" width="20.8571428571429" style="1060" customWidth="1"/>
    <col min="6162" max="6162" width="12.5714285714286" style="1060" customWidth="1"/>
    <col min="6163" max="6163" width="20.8571428571429" style="1060" customWidth="1"/>
    <col min="6164" max="6164" width="11.1428571428571" style="1060" customWidth="1"/>
    <col min="6165" max="6165" width="20.8571428571429" style="1060" customWidth="1"/>
    <col min="6166" max="6166" width="11.5714285714286" style="1060" customWidth="1"/>
    <col min="6167" max="6167" width="20.8571428571429" style="1060" customWidth="1"/>
    <col min="6168" max="6168" width="9.85714285714286" style="1060" bestFit="1" customWidth="1"/>
    <col min="6169" max="6171" width="8.85714285714286" style="1060"/>
    <col min="6172" max="6183" width="20.8571428571429" style="1060" customWidth="1"/>
    <col min="6184" max="6400" width="8.85714285714286" style="1060"/>
    <col min="6401" max="6401" width="20.8571428571429" style="1060" customWidth="1"/>
    <col min="6402" max="6402" width="12.8571428571429" style="1060" customWidth="1"/>
    <col min="6403" max="6403" width="20.8571428571429" style="1060" customWidth="1"/>
    <col min="6404" max="6404" width="11.5714285714286" style="1060" customWidth="1"/>
    <col min="6405" max="6405" width="20.8571428571429" style="1060" customWidth="1"/>
    <col min="6406" max="6406" width="9.85714285714286" style="1060" bestFit="1" customWidth="1"/>
    <col min="6407" max="6407" width="20.8571428571429" style="1060" customWidth="1"/>
    <col min="6408" max="6408" width="9.85714285714286" style="1060" bestFit="1" customWidth="1"/>
    <col min="6409" max="6409" width="20.8571428571429" style="1060" customWidth="1"/>
    <col min="6410" max="6410" width="9.85714285714286" style="1060" bestFit="1" customWidth="1"/>
    <col min="6411" max="6411" width="20.8571428571429" style="1060" customWidth="1"/>
    <col min="6412" max="6412" width="9.85714285714286" style="1060" bestFit="1" customWidth="1"/>
    <col min="6413" max="6413" width="20.8571428571429" style="1060" customWidth="1"/>
    <col min="6414" max="6414" width="12.1428571428571" style="1060" customWidth="1"/>
    <col min="6415" max="6415" width="20.8571428571429" style="1060" customWidth="1"/>
    <col min="6416" max="6416" width="11.8571428571429" style="1060" customWidth="1"/>
    <col min="6417" max="6417" width="20.8571428571429" style="1060" customWidth="1"/>
    <col min="6418" max="6418" width="12.5714285714286" style="1060" customWidth="1"/>
    <col min="6419" max="6419" width="20.8571428571429" style="1060" customWidth="1"/>
    <col min="6420" max="6420" width="11.1428571428571" style="1060" customWidth="1"/>
    <col min="6421" max="6421" width="20.8571428571429" style="1060" customWidth="1"/>
    <col min="6422" max="6422" width="11.5714285714286" style="1060" customWidth="1"/>
    <col min="6423" max="6423" width="20.8571428571429" style="1060" customWidth="1"/>
    <col min="6424" max="6424" width="9.85714285714286" style="1060" bestFit="1" customWidth="1"/>
    <col min="6425" max="6427" width="8.85714285714286" style="1060"/>
    <col min="6428" max="6439" width="20.8571428571429" style="1060" customWidth="1"/>
    <col min="6440" max="6656" width="8.85714285714286" style="1060"/>
    <col min="6657" max="6657" width="20.8571428571429" style="1060" customWidth="1"/>
    <col min="6658" max="6658" width="12.8571428571429" style="1060" customWidth="1"/>
    <col min="6659" max="6659" width="20.8571428571429" style="1060" customWidth="1"/>
    <col min="6660" max="6660" width="11.5714285714286" style="1060" customWidth="1"/>
    <col min="6661" max="6661" width="20.8571428571429" style="1060" customWidth="1"/>
    <col min="6662" max="6662" width="9.85714285714286" style="1060" bestFit="1" customWidth="1"/>
    <col min="6663" max="6663" width="20.8571428571429" style="1060" customWidth="1"/>
    <col min="6664" max="6664" width="9.85714285714286" style="1060" bestFit="1" customWidth="1"/>
    <col min="6665" max="6665" width="20.8571428571429" style="1060" customWidth="1"/>
    <col min="6666" max="6666" width="9.85714285714286" style="1060" bestFit="1" customWidth="1"/>
    <col min="6667" max="6667" width="20.8571428571429" style="1060" customWidth="1"/>
    <col min="6668" max="6668" width="9.85714285714286" style="1060" bestFit="1" customWidth="1"/>
    <col min="6669" max="6669" width="20.8571428571429" style="1060" customWidth="1"/>
    <col min="6670" max="6670" width="12.1428571428571" style="1060" customWidth="1"/>
    <col min="6671" max="6671" width="20.8571428571429" style="1060" customWidth="1"/>
    <col min="6672" max="6672" width="11.8571428571429" style="1060" customWidth="1"/>
    <col min="6673" max="6673" width="20.8571428571429" style="1060" customWidth="1"/>
    <col min="6674" max="6674" width="12.5714285714286" style="1060" customWidth="1"/>
    <col min="6675" max="6675" width="20.8571428571429" style="1060" customWidth="1"/>
    <col min="6676" max="6676" width="11.1428571428571" style="1060" customWidth="1"/>
    <col min="6677" max="6677" width="20.8571428571429" style="1060" customWidth="1"/>
    <col min="6678" max="6678" width="11.5714285714286" style="1060" customWidth="1"/>
    <col min="6679" max="6679" width="20.8571428571429" style="1060" customWidth="1"/>
    <col min="6680" max="6680" width="9.85714285714286" style="1060" bestFit="1" customWidth="1"/>
    <col min="6681" max="6683" width="8.85714285714286" style="1060"/>
    <col min="6684" max="6695" width="20.8571428571429" style="1060" customWidth="1"/>
    <col min="6696" max="6912" width="8.85714285714286" style="1060"/>
    <col min="6913" max="6913" width="20.8571428571429" style="1060" customWidth="1"/>
    <col min="6914" max="6914" width="12.8571428571429" style="1060" customWidth="1"/>
    <col min="6915" max="6915" width="20.8571428571429" style="1060" customWidth="1"/>
    <col min="6916" max="6916" width="11.5714285714286" style="1060" customWidth="1"/>
    <col min="6917" max="6917" width="20.8571428571429" style="1060" customWidth="1"/>
    <col min="6918" max="6918" width="9.85714285714286" style="1060" bestFit="1" customWidth="1"/>
    <col min="6919" max="6919" width="20.8571428571429" style="1060" customWidth="1"/>
    <col min="6920" max="6920" width="9.85714285714286" style="1060" bestFit="1" customWidth="1"/>
    <col min="6921" max="6921" width="20.8571428571429" style="1060" customWidth="1"/>
    <col min="6922" max="6922" width="9.85714285714286" style="1060" bestFit="1" customWidth="1"/>
    <col min="6923" max="6923" width="20.8571428571429" style="1060" customWidth="1"/>
    <col min="6924" max="6924" width="9.85714285714286" style="1060" bestFit="1" customWidth="1"/>
    <col min="6925" max="6925" width="20.8571428571429" style="1060" customWidth="1"/>
    <col min="6926" max="6926" width="12.1428571428571" style="1060" customWidth="1"/>
    <col min="6927" max="6927" width="20.8571428571429" style="1060" customWidth="1"/>
    <col min="6928" max="6928" width="11.8571428571429" style="1060" customWidth="1"/>
    <col min="6929" max="6929" width="20.8571428571429" style="1060" customWidth="1"/>
    <col min="6930" max="6930" width="12.5714285714286" style="1060" customWidth="1"/>
    <col min="6931" max="6931" width="20.8571428571429" style="1060" customWidth="1"/>
    <col min="6932" max="6932" width="11.1428571428571" style="1060" customWidth="1"/>
    <col min="6933" max="6933" width="20.8571428571429" style="1060" customWidth="1"/>
    <col min="6934" max="6934" width="11.5714285714286" style="1060" customWidth="1"/>
    <col min="6935" max="6935" width="20.8571428571429" style="1060" customWidth="1"/>
    <col min="6936" max="6936" width="9.85714285714286" style="1060" bestFit="1" customWidth="1"/>
    <col min="6937" max="6939" width="8.85714285714286" style="1060"/>
    <col min="6940" max="6951" width="20.8571428571429" style="1060" customWidth="1"/>
    <col min="6952" max="7168" width="8.85714285714286" style="1060"/>
    <col min="7169" max="7169" width="20.8571428571429" style="1060" customWidth="1"/>
    <col min="7170" max="7170" width="12.8571428571429" style="1060" customWidth="1"/>
    <col min="7171" max="7171" width="20.8571428571429" style="1060" customWidth="1"/>
    <col min="7172" max="7172" width="11.5714285714286" style="1060" customWidth="1"/>
    <col min="7173" max="7173" width="20.8571428571429" style="1060" customWidth="1"/>
    <col min="7174" max="7174" width="9.85714285714286" style="1060" bestFit="1" customWidth="1"/>
    <col min="7175" max="7175" width="20.8571428571429" style="1060" customWidth="1"/>
    <col min="7176" max="7176" width="9.85714285714286" style="1060" bestFit="1" customWidth="1"/>
    <col min="7177" max="7177" width="20.8571428571429" style="1060" customWidth="1"/>
    <col min="7178" max="7178" width="9.85714285714286" style="1060" bestFit="1" customWidth="1"/>
    <col min="7179" max="7179" width="20.8571428571429" style="1060" customWidth="1"/>
    <col min="7180" max="7180" width="9.85714285714286" style="1060" bestFit="1" customWidth="1"/>
    <col min="7181" max="7181" width="20.8571428571429" style="1060" customWidth="1"/>
    <col min="7182" max="7182" width="12.1428571428571" style="1060" customWidth="1"/>
    <col min="7183" max="7183" width="20.8571428571429" style="1060" customWidth="1"/>
    <col min="7184" max="7184" width="11.8571428571429" style="1060" customWidth="1"/>
    <col min="7185" max="7185" width="20.8571428571429" style="1060" customWidth="1"/>
    <col min="7186" max="7186" width="12.5714285714286" style="1060" customWidth="1"/>
    <col min="7187" max="7187" width="20.8571428571429" style="1060" customWidth="1"/>
    <col min="7188" max="7188" width="11.1428571428571" style="1060" customWidth="1"/>
    <col min="7189" max="7189" width="20.8571428571429" style="1060" customWidth="1"/>
    <col min="7190" max="7190" width="11.5714285714286" style="1060" customWidth="1"/>
    <col min="7191" max="7191" width="20.8571428571429" style="1060" customWidth="1"/>
    <col min="7192" max="7192" width="9.85714285714286" style="1060" bestFit="1" customWidth="1"/>
    <col min="7193" max="7195" width="8.85714285714286" style="1060"/>
    <col min="7196" max="7207" width="20.8571428571429" style="1060" customWidth="1"/>
    <col min="7208" max="7424" width="8.85714285714286" style="1060"/>
    <col min="7425" max="7425" width="20.8571428571429" style="1060" customWidth="1"/>
    <col min="7426" max="7426" width="12.8571428571429" style="1060" customWidth="1"/>
    <col min="7427" max="7427" width="20.8571428571429" style="1060" customWidth="1"/>
    <col min="7428" max="7428" width="11.5714285714286" style="1060" customWidth="1"/>
    <col min="7429" max="7429" width="20.8571428571429" style="1060" customWidth="1"/>
    <col min="7430" max="7430" width="9.85714285714286" style="1060" bestFit="1" customWidth="1"/>
    <col min="7431" max="7431" width="20.8571428571429" style="1060" customWidth="1"/>
    <col min="7432" max="7432" width="9.85714285714286" style="1060" bestFit="1" customWidth="1"/>
    <col min="7433" max="7433" width="20.8571428571429" style="1060" customWidth="1"/>
    <col min="7434" max="7434" width="9.85714285714286" style="1060" bestFit="1" customWidth="1"/>
    <col min="7435" max="7435" width="20.8571428571429" style="1060" customWidth="1"/>
    <col min="7436" max="7436" width="9.85714285714286" style="1060" bestFit="1" customWidth="1"/>
    <col min="7437" max="7437" width="20.8571428571429" style="1060" customWidth="1"/>
    <col min="7438" max="7438" width="12.1428571428571" style="1060" customWidth="1"/>
    <col min="7439" max="7439" width="20.8571428571429" style="1060" customWidth="1"/>
    <col min="7440" max="7440" width="11.8571428571429" style="1060" customWidth="1"/>
    <col min="7441" max="7441" width="20.8571428571429" style="1060" customWidth="1"/>
    <col min="7442" max="7442" width="12.5714285714286" style="1060" customWidth="1"/>
    <col min="7443" max="7443" width="20.8571428571429" style="1060" customWidth="1"/>
    <col min="7444" max="7444" width="11.1428571428571" style="1060" customWidth="1"/>
    <col min="7445" max="7445" width="20.8571428571429" style="1060" customWidth="1"/>
    <col min="7446" max="7446" width="11.5714285714286" style="1060" customWidth="1"/>
    <col min="7447" max="7447" width="20.8571428571429" style="1060" customWidth="1"/>
    <col min="7448" max="7448" width="9.85714285714286" style="1060" bestFit="1" customWidth="1"/>
    <col min="7449" max="7451" width="8.85714285714286" style="1060"/>
    <col min="7452" max="7463" width="20.8571428571429" style="1060" customWidth="1"/>
    <col min="7464" max="7680" width="8.85714285714286" style="1060"/>
    <col min="7681" max="7681" width="20.8571428571429" style="1060" customWidth="1"/>
    <col min="7682" max="7682" width="12.8571428571429" style="1060" customWidth="1"/>
    <col min="7683" max="7683" width="20.8571428571429" style="1060" customWidth="1"/>
    <col min="7684" max="7684" width="11.5714285714286" style="1060" customWidth="1"/>
    <col min="7685" max="7685" width="20.8571428571429" style="1060" customWidth="1"/>
    <col min="7686" max="7686" width="9.85714285714286" style="1060" bestFit="1" customWidth="1"/>
    <col min="7687" max="7687" width="20.8571428571429" style="1060" customWidth="1"/>
    <col min="7688" max="7688" width="9.85714285714286" style="1060" bestFit="1" customWidth="1"/>
    <col min="7689" max="7689" width="20.8571428571429" style="1060" customWidth="1"/>
    <col min="7690" max="7690" width="9.85714285714286" style="1060" bestFit="1" customWidth="1"/>
    <col min="7691" max="7691" width="20.8571428571429" style="1060" customWidth="1"/>
    <col min="7692" max="7692" width="9.85714285714286" style="1060" bestFit="1" customWidth="1"/>
    <col min="7693" max="7693" width="20.8571428571429" style="1060" customWidth="1"/>
    <col min="7694" max="7694" width="12.1428571428571" style="1060" customWidth="1"/>
    <col min="7695" max="7695" width="20.8571428571429" style="1060" customWidth="1"/>
    <col min="7696" max="7696" width="11.8571428571429" style="1060" customWidth="1"/>
    <col min="7697" max="7697" width="20.8571428571429" style="1060" customWidth="1"/>
    <col min="7698" max="7698" width="12.5714285714286" style="1060" customWidth="1"/>
    <col min="7699" max="7699" width="20.8571428571429" style="1060" customWidth="1"/>
    <col min="7700" max="7700" width="11.1428571428571" style="1060" customWidth="1"/>
    <col min="7701" max="7701" width="20.8571428571429" style="1060" customWidth="1"/>
    <col min="7702" max="7702" width="11.5714285714286" style="1060" customWidth="1"/>
    <col min="7703" max="7703" width="20.8571428571429" style="1060" customWidth="1"/>
    <col min="7704" max="7704" width="9.85714285714286" style="1060" bestFit="1" customWidth="1"/>
    <col min="7705" max="7707" width="8.85714285714286" style="1060"/>
    <col min="7708" max="7719" width="20.8571428571429" style="1060" customWidth="1"/>
    <col min="7720" max="7936" width="8.85714285714286" style="1060"/>
    <col min="7937" max="7937" width="20.8571428571429" style="1060" customWidth="1"/>
    <col min="7938" max="7938" width="12.8571428571429" style="1060" customWidth="1"/>
    <col min="7939" max="7939" width="20.8571428571429" style="1060" customWidth="1"/>
    <col min="7940" max="7940" width="11.5714285714286" style="1060" customWidth="1"/>
    <col min="7941" max="7941" width="20.8571428571429" style="1060" customWidth="1"/>
    <col min="7942" max="7942" width="9.85714285714286" style="1060" bestFit="1" customWidth="1"/>
    <col min="7943" max="7943" width="20.8571428571429" style="1060" customWidth="1"/>
    <col min="7944" max="7944" width="9.85714285714286" style="1060" bestFit="1" customWidth="1"/>
    <col min="7945" max="7945" width="20.8571428571429" style="1060" customWidth="1"/>
    <col min="7946" max="7946" width="9.85714285714286" style="1060" bestFit="1" customWidth="1"/>
    <col min="7947" max="7947" width="20.8571428571429" style="1060" customWidth="1"/>
    <col min="7948" max="7948" width="9.85714285714286" style="1060" bestFit="1" customWidth="1"/>
    <col min="7949" max="7949" width="20.8571428571429" style="1060" customWidth="1"/>
    <col min="7950" max="7950" width="12.1428571428571" style="1060" customWidth="1"/>
    <col min="7951" max="7951" width="20.8571428571429" style="1060" customWidth="1"/>
    <col min="7952" max="7952" width="11.8571428571429" style="1060" customWidth="1"/>
    <col min="7953" max="7953" width="20.8571428571429" style="1060" customWidth="1"/>
    <col min="7954" max="7954" width="12.5714285714286" style="1060" customWidth="1"/>
    <col min="7955" max="7955" width="20.8571428571429" style="1060" customWidth="1"/>
    <col min="7956" max="7956" width="11.1428571428571" style="1060" customWidth="1"/>
    <col min="7957" max="7957" width="20.8571428571429" style="1060" customWidth="1"/>
    <col min="7958" max="7958" width="11.5714285714286" style="1060" customWidth="1"/>
    <col min="7959" max="7959" width="20.8571428571429" style="1060" customWidth="1"/>
    <col min="7960" max="7960" width="9.85714285714286" style="1060" bestFit="1" customWidth="1"/>
    <col min="7961" max="7963" width="8.85714285714286" style="1060"/>
    <col min="7964" max="7975" width="20.8571428571429" style="1060" customWidth="1"/>
    <col min="7976" max="8192" width="8.85714285714286" style="1060"/>
    <col min="8193" max="8193" width="20.8571428571429" style="1060" customWidth="1"/>
    <col min="8194" max="8194" width="12.8571428571429" style="1060" customWidth="1"/>
    <col min="8195" max="8195" width="20.8571428571429" style="1060" customWidth="1"/>
    <col min="8196" max="8196" width="11.5714285714286" style="1060" customWidth="1"/>
    <col min="8197" max="8197" width="20.8571428571429" style="1060" customWidth="1"/>
    <col min="8198" max="8198" width="9.85714285714286" style="1060" bestFit="1" customWidth="1"/>
    <col min="8199" max="8199" width="20.8571428571429" style="1060" customWidth="1"/>
    <col min="8200" max="8200" width="9.85714285714286" style="1060" bestFit="1" customWidth="1"/>
    <col min="8201" max="8201" width="20.8571428571429" style="1060" customWidth="1"/>
    <col min="8202" max="8202" width="9.85714285714286" style="1060" bestFit="1" customWidth="1"/>
    <col min="8203" max="8203" width="20.8571428571429" style="1060" customWidth="1"/>
    <col min="8204" max="8204" width="9.85714285714286" style="1060" bestFit="1" customWidth="1"/>
    <col min="8205" max="8205" width="20.8571428571429" style="1060" customWidth="1"/>
    <col min="8206" max="8206" width="12.1428571428571" style="1060" customWidth="1"/>
    <col min="8207" max="8207" width="20.8571428571429" style="1060" customWidth="1"/>
    <col min="8208" max="8208" width="11.8571428571429" style="1060" customWidth="1"/>
    <col min="8209" max="8209" width="20.8571428571429" style="1060" customWidth="1"/>
    <col min="8210" max="8210" width="12.5714285714286" style="1060" customWidth="1"/>
    <col min="8211" max="8211" width="20.8571428571429" style="1060" customWidth="1"/>
    <col min="8212" max="8212" width="11.1428571428571" style="1060" customWidth="1"/>
    <col min="8213" max="8213" width="20.8571428571429" style="1060" customWidth="1"/>
    <col min="8214" max="8214" width="11.5714285714286" style="1060" customWidth="1"/>
    <col min="8215" max="8215" width="20.8571428571429" style="1060" customWidth="1"/>
    <col min="8216" max="8216" width="9.85714285714286" style="1060" bestFit="1" customWidth="1"/>
    <col min="8217" max="8219" width="8.85714285714286" style="1060"/>
    <col min="8220" max="8231" width="20.8571428571429" style="1060" customWidth="1"/>
    <col min="8232" max="8448" width="8.85714285714286" style="1060"/>
    <col min="8449" max="8449" width="20.8571428571429" style="1060" customWidth="1"/>
    <col min="8450" max="8450" width="12.8571428571429" style="1060" customWidth="1"/>
    <col min="8451" max="8451" width="20.8571428571429" style="1060" customWidth="1"/>
    <col min="8452" max="8452" width="11.5714285714286" style="1060" customWidth="1"/>
    <col min="8453" max="8453" width="20.8571428571429" style="1060" customWidth="1"/>
    <col min="8454" max="8454" width="9.85714285714286" style="1060" bestFit="1" customWidth="1"/>
    <col min="8455" max="8455" width="20.8571428571429" style="1060" customWidth="1"/>
    <col min="8456" max="8456" width="9.85714285714286" style="1060" bestFit="1" customWidth="1"/>
    <col min="8457" max="8457" width="20.8571428571429" style="1060" customWidth="1"/>
    <col min="8458" max="8458" width="9.85714285714286" style="1060" bestFit="1" customWidth="1"/>
    <col min="8459" max="8459" width="20.8571428571429" style="1060" customWidth="1"/>
    <col min="8460" max="8460" width="9.85714285714286" style="1060" bestFit="1" customWidth="1"/>
    <col min="8461" max="8461" width="20.8571428571429" style="1060" customWidth="1"/>
    <col min="8462" max="8462" width="12.1428571428571" style="1060" customWidth="1"/>
    <col min="8463" max="8463" width="20.8571428571429" style="1060" customWidth="1"/>
    <col min="8464" max="8464" width="11.8571428571429" style="1060" customWidth="1"/>
    <col min="8465" max="8465" width="20.8571428571429" style="1060" customWidth="1"/>
    <col min="8466" max="8466" width="12.5714285714286" style="1060" customWidth="1"/>
    <col min="8467" max="8467" width="20.8571428571429" style="1060" customWidth="1"/>
    <col min="8468" max="8468" width="11.1428571428571" style="1060" customWidth="1"/>
    <col min="8469" max="8469" width="20.8571428571429" style="1060" customWidth="1"/>
    <col min="8470" max="8470" width="11.5714285714286" style="1060" customWidth="1"/>
    <col min="8471" max="8471" width="20.8571428571429" style="1060" customWidth="1"/>
    <col min="8472" max="8472" width="9.85714285714286" style="1060" bestFit="1" customWidth="1"/>
    <col min="8473" max="8475" width="8.85714285714286" style="1060"/>
    <col min="8476" max="8487" width="20.8571428571429" style="1060" customWidth="1"/>
    <col min="8488" max="8704" width="8.85714285714286" style="1060"/>
    <col min="8705" max="8705" width="20.8571428571429" style="1060" customWidth="1"/>
    <col min="8706" max="8706" width="12.8571428571429" style="1060" customWidth="1"/>
    <col min="8707" max="8707" width="20.8571428571429" style="1060" customWidth="1"/>
    <col min="8708" max="8708" width="11.5714285714286" style="1060" customWidth="1"/>
    <col min="8709" max="8709" width="20.8571428571429" style="1060" customWidth="1"/>
    <col min="8710" max="8710" width="9.85714285714286" style="1060" bestFit="1" customWidth="1"/>
    <col min="8711" max="8711" width="20.8571428571429" style="1060" customWidth="1"/>
    <col min="8712" max="8712" width="9.85714285714286" style="1060" bestFit="1" customWidth="1"/>
    <col min="8713" max="8713" width="20.8571428571429" style="1060" customWidth="1"/>
    <col min="8714" max="8714" width="9.85714285714286" style="1060" bestFit="1" customWidth="1"/>
    <col min="8715" max="8715" width="20.8571428571429" style="1060" customWidth="1"/>
    <col min="8716" max="8716" width="9.85714285714286" style="1060" bestFit="1" customWidth="1"/>
    <col min="8717" max="8717" width="20.8571428571429" style="1060" customWidth="1"/>
    <col min="8718" max="8718" width="12.1428571428571" style="1060" customWidth="1"/>
    <col min="8719" max="8719" width="20.8571428571429" style="1060" customWidth="1"/>
    <col min="8720" max="8720" width="11.8571428571429" style="1060" customWidth="1"/>
    <col min="8721" max="8721" width="20.8571428571429" style="1060" customWidth="1"/>
    <col min="8722" max="8722" width="12.5714285714286" style="1060" customWidth="1"/>
    <col min="8723" max="8723" width="20.8571428571429" style="1060" customWidth="1"/>
    <col min="8724" max="8724" width="11.1428571428571" style="1060" customWidth="1"/>
    <col min="8725" max="8725" width="20.8571428571429" style="1060" customWidth="1"/>
    <col min="8726" max="8726" width="11.5714285714286" style="1060" customWidth="1"/>
    <col min="8727" max="8727" width="20.8571428571429" style="1060" customWidth="1"/>
    <col min="8728" max="8728" width="9.85714285714286" style="1060" bestFit="1" customWidth="1"/>
    <col min="8729" max="8731" width="8.85714285714286" style="1060"/>
    <col min="8732" max="8743" width="20.8571428571429" style="1060" customWidth="1"/>
    <col min="8744" max="8960" width="8.85714285714286" style="1060"/>
    <col min="8961" max="8961" width="20.8571428571429" style="1060" customWidth="1"/>
    <col min="8962" max="8962" width="12.8571428571429" style="1060" customWidth="1"/>
    <col min="8963" max="8963" width="20.8571428571429" style="1060" customWidth="1"/>
    <col min="8964" max="8964" width="11.5714285714286" style="1060" customWidth="1"/>
    <col min="8965" max="8965" width="20.8571428571429" style="1060" customWidth="1"/>
    <col min="8966" max="8966" width="9.85714285714286" style="1060" bestFit="1" customWidth="1"/>
    <col min="8967" max="8967" width="20.8571428571429" style="1060" customWidth="1"/>
    <col min="8968" max="8968" width="9.85714285714286" style="1060" bestFit="1" customWidth="1"/>
    <col min="8969" max="8969" width="20.8571428571429" style="1060" customWidth="1"/>
    <col min="8970" max="8970" width="9.85714285714286" style="1060" bestFit="1" customWidth="1"/>
    <col min="8971" max="8971" width="20.8571428571429" style="1060" customWidth="1"/>
    <col min="8972" max="8972" width="9.85714285714286" style="1060" bestFit="1" customWidth="1"/>
    <col min="8973" max="8973" width="20.8571428571429" style="1060" customWidth="1"/>
    <col min="8974" max="8974" width="12.1428571428571" style="1060" customWidth="1"/>
    <col min="8975" max="8975" width="20.8571428571429" style="1060" customWidth="1"/>
    <col min="8976" max="8976" width="11.8571428571429" style="1060" customWidth="1"/>
    <col min="8977" max="8977" width="20.8571428571429" style="1060" customWidth="1"/>
    <col min="8978" max="8978" width="12.5714285714286" style="1060" customWidth="1"/>
    <col min="8979" max="8979" width="20.8571428571429" style="1060" customWidth="1"/>
    <col min="8980" max="8980" width="11.1428571428571" style="1060" customWidth="1"/>
    <col min="8981" max="8981" width="20.8571428571429" style="1060" customWidth="1"/>
    <col min="8982" max="8982" width="11.5714285714286" style="1060" customWidth="1"/>
    <col min="8983" max="8983" width="20.8571428571429" style="1060" customWidth="1"/>
    <col min="8984" max="8984" width="9.85714285714286" style="1060" bestFit="1" customWidth="1"/>
    <col min="8985" max="8987" width="8.85714285714286" style="1060"/>
    <col min="8988" max="8999" width="20.8571428571429" style="1060" customWidth="1"/>
    <col min="9000" max="9216" width="8.85714285714286" style="1060"/>
    <col min="9217" max="9217" width="20.8571428571429" style="1060" customWidth="1"/>
    <col min="9218" max="9218" width="12.8571428571429" style="1060" customWidth="1"/>
    <col min="9219" max="9219" width="20.8571428571429" style="1060" customWidth="1"/>
    <col min="9220" max="9220" width="11.5714285714286" style="1060" customWidth="1"/>
    <col min="9221" max="9221" width="20.8571428571429" style="1060" customWidth="1"/>
    <col min="9222" max="9222" width="9.85714285714286" style="1060" bestFit="1" customWidth="1"/>
    <col min="9223" max="9223" width="20.8571428571429" style="1060" customWidth="1"/>
    <col min="9224" max="9224" width="9.85714285714286" style="1060" bestFit="1" customWidth="1"/>
    <col min="9225" max="9225" width="20.8571428571429" style="1060" customWidth="1"/>
    <col min="9226" max="9226" width="9.85714285714286" style="1060" bestFit="1" customWidth="1"/>
    <col min="9227" max="9227" width="20.8571428571429" style="1060" customWidth="1"/>
    <col min="9228" max="9228" width="9.85714285714286" style="1060" bestFit="1" customWidth="1"/>
    <col min="9229" max="9229" width="20.8571428571429" style="1060" customWidth="1"/>
    <col min="9230" max="9230" width="12.1428571428571" style="1060" customWidth="1"/>
    <col min="9231" max="9231" width="20.8571428571429" style="1060" customWidth="1"/>
    <col min="9232" max="9232" width="11.8571428571429" style="1060" customWidth="1"/>
    <col min="9233" max="9233" width="20.8571428571429" style="1060" customWidth="1"/>
    <col min="9234" max="9234" width="12.5714285714286" style="1060" customWidth="1"/>
    <col min="9235" max="9235" width="20.8571428571429" style="1060" customWidth="1"/>
    <col min="9236" max="9236" width="11.1428571428571" style="1060" customWidth="1"/>
    <col min="9237" max="9237" width="20.8571428571429" style="1060" customWidth="1"/>
    <col min="9238" max="9238" width="11.5714285714286" style="1060" customWidth="1"/>
    <col min="9239" max="9239" width="20.8571428571429" style="1060" customWidth="1"/>
    <col min="9240" max="9240" width="9.85714285714286" style="1060" bestFit="1" customWidth="1"/>
    <col min="9241" max="9243" width="8.85714285714286" style="1060"/>
    <col min="9244" max="9255" width="20.8571428571429" style="1060" customWidth="1"/>
    <col min="9256" max="9472" width="8.85714285714286" style="1060"/>
    <col min="9473" max="9473" width="20.8571428571429" style="1060" customWidth="1"/>
    <col min="9474" max="9474" width="12.8571428571429" style="1060" customWidth="1"/>
    <col min="9475" max="9475" width="20.8571428571429" style="1060" customWidth="1"/>
    <col min="9476" max="9476" width="11.5714285714286" style="1060" customWidth="1"/>
    <col min="9477" max="9477" width="20.8571428571429" style="1060" customWidth="1"/>
    <col min="9478" max="9478" width="9.85714285714286" style="1060" bestFit="1" customWidth="1"/>
    <col min="9479" max="9479" width="20.8571428571429" style="1060" customWidth="1"/>
    <col min="9480" max="9480" width="9.85714285714286" style="1060" bestFit="1" customWidth="1"/>
    <col min="9481" max="9481" width="20.8571428571429" style="1060" customWidth="1"/>
    <col min="9482" max="9482" width="9.85714285714286" style="1060" bestFit="1" customWidth="1"/>
    <col min="9483" max="9483" width="20.8571428571429" style="1060" customWidth="1"/>
    <col min="9484" max="9484" width="9.85714285714286" style="1060" bestFit="1" customWidth="1"/>
    <col min="9485" max="9485" width="20.8571428571429" style="1060" customWidth="1"/>
    <col min="9486" max="9486" width="12.1428571428571" style="1060" customWidth="1"/>
    <col min="9487" max="9487" width="20.8571428571429" style="1060" customWidth="1"/>
    <col min="9488" max="9488" width="11.8571428571429" style="1060" customWidth="1"/>
    <col min="9489" max="9489" width="20.8571428571429" style="1060" customWidth="1"/>
    <col min="9490" max="9490" width="12.5714285714286" style="1060" customWidth="1"/>
    <col min="9491" max="9491" width="20.8571428571429" style="1060" customWidth="1"/>
    <col min="9492" max="9492" width="11.1428571428571" style="1060" customWidth="1"/>
    <col min="9493" max="9493" width="20.8571428571429" style="1060" customWidth="1"/>
    <col min="9494" max="9494" width="11.5714285714286" style="1060" customWidth="1"/>
    <col min="9495" max="9495" width="20.8571428571429" style="1060" customWidth="1"/>
    <col min="9496" max="9496" width="9.85714285714286" style="1060" bestFit="1" customWidth="1"/>
    <col min="9497" max="9499" width="8.85714285714286" style="1060"/>
    <col min="9500" max="9511" width="20.8571428571429" style="1060" customWidth="1"/>
    <col min="9512" max="9728" width="8.85714285714286" style="1060"/>
    <col min="9729" max="9729" width="20.8571428571429" style="1060" customWidth="1"/>
    <col min="9730" max="9730" width="12.8571428571429" style="1060" customWidth="1"/>
    <col min="9731" max="9731" width="20.8571428571429" style="1060" customWidth="1"/>
    <col min="9732" max="9732" width="11.5714285714286" style="1060" customWidth="1"/>
    <col min="9733" max="9733" width="20.8571428571429" style="1060" customWidth="1"/>
    <col min="9734" max="9734" width="9.85714285714286" style="1060" bestFit="1" customWidth="1"/>
    <col min="9735" max="9735" width="20.8571428571429" style="1060" customWidth="1"/>
    <col min="9736" max="9736" width="9.85714285714286" style="1060" bestFit="1" customWidth="1"/>
    <col min="9737" max="9737" width="20.8571428571429" style="1060" customWidth="1"/>
    <col min="9738" max="9738" width="9.85714285714286" style="1060" bestFit="1" customWidth="1"/>
    <col min="9739" max="9739" width="20.8571428571429" style="1060" customWidth="1"/>
    <col min="9740" max="9740" width="9.85714285714286" style="1060" bestFit="1" customWidth="1"/>
    <col min="9741" max="9741" width="20.8571428571429" style="1060" customWidth="1"/>
    <col min="9742" max="9742" width="12.1428571428571" style="1060" customWidth="1"/>
    <col min="9743" max="9743" width="20.8571428571429" style="1060" customWidth="1"/>
    <col min="9744" max="9744" width="11.8571428571429" style="1060" customWidth="1"/>
    <col min="9745" max="9745" width="20.8571428571429" style="1060" customWidth="1"/>
    <col min="9746" max="9746" width="12.5714285714286" style="1060" customWidth="1"/>
    <col min="9747" max="9747" width="20.8571428571429" style="1060" customWidth="1"/>
    <col min="9748" max="9748" width="11.1428571428571" style="1060" customWidth="1"/>
    <col min="9749" max="9749" width="20.8571428571429" style="1060" customWidth="1"/>
    <col min="9750" max="9750" width="11.5714285714286" style="1060" customWidth="1"/>
    <col min="9751" max="9751" width="20.8571428571429" style="1060" customWidth="1"/>
    <col min="9752" max="9752" width="9.85714285714286" style="1060" bestFit="1" customWidth="1"/>
    <col min="9753" max="9755" width="8.85714285714286" style="1060"/>
    <col min="9756" max="9767" width="20.8571428571429" style="1060" customWidth="1"/>
    <col min="9768" max="9984" width="8.85714285714286" style="1060"/>
    <col min="9985" max="9985" width="20.8571428571429" style="1060" customWidth="1"/>
    <col min="9986" max="9986" width="12.8571428571429" style="1060" customWidth="1"/>
    <col min="9987" max="9987" width="20.8571428571429" style="1060" customWidth="1"/>
    <col min="9988" max="9988" width="11.5714285714286" style="1060" customWidth="1"/>
    <col min="9989" max="9989" width="20.8571428571429" style="1060" customWidth="1"/>
    <col min="9990" max="9990" width="9.85714285714286" style="1060" bestFit="1" customWidth="1"/>
    <col min="9991" max="9991" width="20.8571428571429" style="1060" customWidth="1"/>
    <col min="9992" max="9992" width="9.85714285714286" style="1060" bestFit="1" customWidth="1"/>
    <col min="9993" max="9993" width="20.8571428571429" style="1060" customWidth="1"/>
    <col min="9994" max="9994" width="9.85714285714286" style="1060" bestFit="1" customWidth="1"/>
    <col min="9995" max="9995" width="20.8571428571429" style="1060" customWidth="1"/>
    <col min="9996" max="9996" width="9.85714285714286" style="1060" bestFit="1" customWidth="1"/>
    <col min="9997" max="9997" width="20.8571428571429" style="1060" customWidth="1"/>
    <col min="9998" max="9998" width="12.1428571428571" style="1060" customWidth="1"/>
    <col min="9999" max="9999" width="20.8571428571429" style="1060" customWidth="1"/>
    <col min="10000" max="10000" width="11.8571428571429" style="1060" customWidth="1"/>
    <col min="10001" max="10001" width="20.8571428571429" style="1060" customWidth="1"/>
    <col min="10002" max="10002" width="12.5714285714286" style="1060" customWidth="1"/>
    <col min="10003" max="10003" width="20.8571428571429" style="1060" customWidth="1"/>
    <col min="10004" max="10004" width="11.1428571428571" style="1060" customWidth="1"/>
    <col min="10005" max="10005" width="20.8571428571429" style="1060" customWidth="1"/>
    <col min="10006" max="10006" width="11.5714285714286" style="1060" customWidth="1"/>
    <col min="10007" max="10007" width="20.8571428571429" style="1060" customWidth="1"/>
    <col min="10008" max="10008" width="9.85714285714286" style="1060" bestFit="1" customWidth="1"/>
    <col min="10009" max="10011" width="8.85714285714286" style="1060"/>
    <col min="10012" max="10023" width="20.8571428571429" style="1060" customWidth="1"/>
    <col min="10024" max="10240" width="8.85714285714286" style="1060"/>
    <col min="10241" max="10241" width="20.8571428571429" style="1060" customWidth="1"/>
    <col min="10242" max="10242" width="12.8571428571429" style="1060" customWidth="1"/>
    <col min="10243" max="10243" width="20.8571428571429" style="1060" customWidth="1"/>
    <col min="10244" max="10244" width="11.5714285714286" style="1060" customWidth="1"/>
    <col min="10245" max="10245" width="20.8571428571429" style="1060" customWidth="1"/>
    <col min="10246" max="10246" width="9.85714285714286" style="1060" bestFit="1" customWidth="1"/>
    <col min="10247" max="10247" width="20.8571428571429" style="1060" customWidth="1"/>
    <col min="10248" max="10248" width="9.85714285714286" style="1060" bestFit="1" customWidth="1"/>
    <col min="10249" max="10249" width="20.8571428571429" style="1060" customWidth="1"/>
    <col min="10250" max="10250" width="9.85714285714286" style="1060" bestFit="1" customWidth="1"/>
    <col min="10251" max="10251" width="20.8571428571429" style="1060" customWidth="1"/>
    <col min="10252" max="10252" width="9.85714285714286" style="1060" bestFit="1" customWidth="1"/>
    <col min="10253" max="10253" width="20.8571428571429" style="1060" customWidth="1"/>
    <col min="10254" max="10254" width="12.1428571428571" style="1060" customWidth="1"/>
    <col min="10255" max="10255" width="20.8571428571429" style="1060" customWidth="1"/>
    <col min="10256" max="10256" width="11.8571428571429" style="1060" customWidth="1"/>
    <col min="10257" max="10257" width="20.8571428571429" style="1060" customWidth="1"/>
    <col min="10258" max="10258" width="12.5714285714286" style="1060" customWidth="1"/>
    <col min="10259" max="10259" width="20.8571428571429" style="1060" customWidth="1"/>
    <col min="10260" max="10260" width="11.1428571428571" style="1060" customWidth="1"/>
    <col min="10261" max="10261" width="20.8571428571429" style="1060" customWidth="1"/>
    <col min="10262" max="10262" width="11.5714285714286" style="1060" customWidth="1"/>
    <col min="10263" max="10263" width="20.8571428571429" style="1060" customWidth="1"/>
    <col min="10264" max="10264" width="9.85714285714286" style="1060" bestFit="1" customWidth="1"/>
    <col min="10265" max="10267" width="8.85714285714286" style="1060"/>
    <col min="10268" max="10279" width="20.8571428571429" style="1060" customWidth="1"/>
    <col min="10280" max="10496" width="8.85714285714286" style="1060"/>
    <col min="10497" max="10497" width="20.8571428571429" style="1060" customWidth="1"/>
    <col min="10498" max="10498" width="12.8571428571429" style="1060" customWidth="1"/>
    <col min="10499" max="10499" width="20.8571428571429" style="1060" customWidth="1"/>
    <col min="10500" max="10500" width="11.5714285714286" style="1060" customWidth="1"/>
    <col min="10501" max="10501" width="20.8571428571429" style="1060" customWidth="1"/>
    <col min="10502" max="10502" width="9.85714285714286" style="1060" bestFit="1" customWidth="1"/>
    <col min="10503" max="10503" width="20.8571428571429" style="1060" customWidth="1"/>
    <col min="10504" max="10504" width="9.85714285714286" style="1060" bestFit="1" customWidth="1"/>
    <col min="10505" max="10505" width="20.8571428571429" style="1060" customWidth="1"/>
    <col min="10506" max="10506" width="9.85714285714286" style="1060" bestFit="1" customWidth="1"/>
    <col min="10507" max="10507" width="20.8571428571429" style="1060" customWidth="1"/>
    <col min="10508" max="10508" width="9.85714285714286" style="1060" bestFit="1" customWidth="1"/>
    <col min="10509" max="10509" width="20.8571428571429" style="1060" customWidth="1"/>
    <col min="10510" max="10510" width="12.1428571428571" style="1060" customWidth="1"/>
    <col min="10511" max="10511" width="20.8571428571429" style="1060" customWidth="1"/>
    <col min="10512" max="10512" width="11.8571428571429" style="1060" customWidth="1"/>
    <col min="10513" max="10513" width="20.8571428571429" style="1060" customWidth="1"/>
    <col min="10514" max="10514" width="12.5714285714286" style="1060" customWidth="1"/>
    <col min="10515" max="10515" width="20.8571428571429" style="1060" customWidth="1"/>
    <col min="10516" max="10516" width="11.1428571428571" style="1060" customWidth="1"/>
    <col min="10517" max="10517" width="20.8571428571429" style="1060" customWidth="1"/>
    <col min="10518" max="10518" width="11.5714285714286" style="1060" customWidth="1"/>
    <col min="10519" max="10519" width="20.8571428571429" style="1060" customWidth="1"/>
    <col min="10520" max="10520" width="9.85714285714286" style="1060" bestFit="1" customWidth="1"/>
    <col min="10521" max="10523" width="8.85714285714286" style="1060"/>
    <col min="10524" max="10535" width="20.8571428571429" style="1060" customWidth="1"/>
    <col min="10536" max="10752" width="8.85714285714286" style="1060"/>
    <col min="10753" max="10753" width="20.8571428571429" style="1060" customWidth="1"/>
    <col min="10754" max="10754" width="12.8571428571429" style="1060" customWidth="1"/>
    <col min="10755" max="10755" width="20.8571428571429" style="1060" customWidth="1"/>
    <col min="10756" max="10756" width="11.5714285714286" style="1060" customWidth="1"/>
    <col min="10757" max="10757" width="20.8571428571429" style="1060" customWidth="1"/>
    <col min="10758" max="10758" width="9.85714285714286" style="1060" bestFit="1" customWidth="1"/>
    <col min="10759" max="10759" width="20.8571428571429" style="1060" customWidth="1"/>
    <col min="10760" max="10760" width="9.85714285714286" style="1060" bestFit="1" customWidth="1"/>
    <col min="10761" max="10761" width="20.8571428571429" style="1060" customWidth="1"/>
    <col min="10762" max="10762" width="9.85714285714286" style="1060" bestFit="1" customWidth="1"/>
    <col min="10763" max="10763" width="20.8571428571429" style="1060" customWidth="1"/>
    <col min="10764" max="10764" width="9.85714285714286" style="1060" bestFit="1" customWidth="1"/>
    <col min="10765" max="10765" width="20.8571428571429" style="1060" customWidth="1"/>
    <col min="10766" max="10766" width="12.1428571428571" style="1060" customWidth="1"/>
    <col min="10767" max="10767" width="20.8571428571429" style="1060" customWidth="1"/>
    <col min="10768" max="10768" width="11.8571428571429" style="1060" customWidth="1"/>
    <col min="10769" max="10769" width="20.8571428571429" style="1060" customWidth="1"/>
    <col min="10770" max="10770" width="12.5714285714286" style="1060" customWidth="1"/>
    <col min="10771" max="10771" width="20.8571428571429" style="1060" customWidth="1"/>
    <col min="10772" max="10772" width="11.1428571428571" style="1060" customWidth="1"/>
    <col min="10773" max="10773" width="20.8571428571429" style="1060" customWidth="1"/>
    <col min="10774" max="10774" width="11.5714285714286" style="1060" customWidth="1"/>
    <col min="10775" max="10775" width="20.8571428571429" style="1060" customWidth="1"/>
    <col min="10776" max="10776" width="9.85714285714286" style="1060" bestFit="1" customWidth="1"/>
    <col min="10777" max="10779" width="8.85714285714286" style="1060"/>
    <col min="10780" max="10791" width="20.8571428571429" style="1060" customWidth="1"/>
    <col min="10792" max="11008" width="8.85714285714286" style="1060"/>
    <col min="11009" max="11009" width="20.8571428571429" style="1060" customWidth="1"/>
    <col min="11010" max="11010" width="12.8571428571429" style="1060" customWidth="1"/>
    <col min="11011" max="11011" width="20.8571428571429" style="1060" customWidth="1"/>
    <col min="11012" max="11012" width="11.5714285714286" style="1060" customWidth="1"/>
    <col min="11013" max="11013" width="20.8571428571429" style="1060" customWidth="1"/>
    <col min="11014" max="11014" width="9.85714285714286" style="1060" bestFit="1" customWidth="1"/>
    <col min="11015" max="11015" width="20.8571428571429" style="1060" customWidth="1"/>
    <col min="11016" max="11016" width="9.85714285714286" style="1060" bestFit="1" customWidth="1"/>
    <col min="11017" max="11017" width="20.8571428571429" style="1060" customWidth="1"/>
    <col min="11018" max="11018" width="9.85714285714286" style="1060" bestFit="1" customWidth="1"/>
    <col min="11019" max="11019" width="20.8571428571429" style="1060" customWidth="1"/>
    <col min="11020" max="11020" width="9.85714285714286" style="1060" bestFit="1" customWidth="1"/>
    <col min="11021" max="11021" width="20.8571428571429" style="1060" customWidth="1"/>
    <col min="11022" max="11022" width="12.1428571428571" style="1060" customWidth="1"/>
    <col min="11023" max="11023" width="20.8571428571429" style="1060" customWidth="1"/>
    <col min="11024" max="11024" width="11.8571428571429" style="1060" customWidth="1"/>
    <col min="11025" max="11025" width="20.8571428571429" style="1060" customWidth="1"/>
    <col min="11026" max="11026" width="12.5714285714286" style="1060" customWidth="1"/>
    <col min="11027" max="11027" width="20.8571428571429" style="1060" customWidth="1"/>
    <col min="11028" max="11028" width="11.1428571428571" style="1060" customWidth="1"/>
    <col min="11029" max="11029" width="20.8571428571429" style="1060" customWidth="1"/>
    <col min="11030" max="11030" width="11.5714285714286" style="1060" customWidth="1"/>
    <col min="11031" max="11031" width="20.8571428571429" style="1060" customWidth="1"/>
    <col min="11032" max="11032" width="9.85714285714286" style="1060" bestFit="1" customWidth="1"/>
    <col min="11033" max="11035" width="8.85714285714286" style="1060"/>
    <col min="11036" max="11047" width="20.8571428571429" style="1060" customWidth="1"/>
    <col min="11048" max="11264" width="8.85714285714286" style="1060"/>
    <col min="11265" max="11265" width="20.8571428571429" style="1060" customWidth="1"/>
    <col min="11266" max="11266" width="12.8571428571429" style="1060" customWidth="1"/>
    <col min="11267" max="11267" width="20.8571428571429" style="1060" customWidth="1"/>
    <col min="11268" max="11268" width="11.5714285714286" style="1060" customWidth="1"/>
    <col min="11269" max="11269" width="20.8571428571429" style="1060" customWidth="1"/>
    <col min="11270" max="11270" width="9.85714285714286" style="1060" bestFit="1" customWidth="1"/>
    <col min="11271" max="11271" width="20.8571428571429" style="1060" customWidth="1"/>
    <col min="11272" max="11272" width="9.85714285714286" style="1060" bestFit="1" customWidth="1"/>
    <col min="11273" max="11273" width="20.8571428571429" style="1060" customWidth="1"/>
    <col min="11274" max="11274" width="9.85714285714286" style="1060" bestFit="1" customWidth="1"/>
    <col min="11275" max="11275" width="20.8571428571429" style="1060" customWidth="1"/>
    <col min="11276" max="11276" width="9.85714285714286" style="1060" bestFit="1" customWidth="1"/>
    <col min="11277" max="11277" width="20.8571428571429" style="1060" customWidth="1"/>
    <col min="11278" max="11278" width="12.1428571428571" style="1060" customWidth="1"/>
    <col min="11279" max="11279" width="20.8571428571429" style="1060" customWidth="1"/>
    <col min="11280" max="11280" width="11.8571428571429" style="1060" customWidth="1"/>
    <col min="11281" max="11281" width="20.8571428571429" style="1060" customWidth="1"/>
    <col min="11282" max="11282" width="12.5714285714286" style="1060" customWidth="1"/>
    <col min="11283" max="11283" width="20.8571428571429" style="1060" customWidth="1"/>
    <col min="11284" max="11284" width="11.1428571428571" style="1060" customWidth="1"/>
    <col min="11285" max="11285" width="20.8571428571429" style="1060" customWidth="1"/>
    <col min="11286" max="11286" width="11.5714285714286" style="1060" customWidth="1"/>
    <col min="11287" max="11287" width="20.8571428571429" style="1060" customWidth="1"/>
    <col min="11288" max="11288" width="9.85714285714286" style="1060" bestFit="1" customWidth="1"/>
    <col min="11289" max="11291" width="8.85714285714286" style="1060"/>
    <col min="11292" max="11303" width="20.8571428571429" style="1060" customWidth="1"/>
    <col min="11304" max="11520" width="8.85714285714286" style="1060"/>
    <col min="11521" max="11521" width="20.8571428571429" style="1060" customWidth="1"/>
    <col min="11522" max="11522" width="12.8571428571429" style="1060" customWidth="1"/>
    <col min="11523" max="11523" width="20.8571428571429" style="1060" customWidth="1"/>
    <col min="11524" max="11524" width="11.5714285714286" style="1060" customWidth="1"/>
    <col min="11525" max="11525" width="20.8571428571429" style="1060" customWidth="1"/>
    <col min="11526" max="11526" width="9.85714285714286" style="1060" bestFit="1" customWidth="1"/>
    <col min="11527" max="11527" width="20.8571428571429" style="1060" customWidth="1"/>
    <col min="11528" max="11528" width="9.85714285714286" style="1060" bestFit="1" customWidth="1"/>
    <col min="11529" max="11529" width="20.8571428571429" style="1060" customWidth="1"/>
    <col min="11530" max="11530" width="9.85714285714286" style="1060" bestFit="1" customWidth="1"/>
    <col min="11531" max="11531" width="20.8571428571429" style="1060" customWidth="1"/>
    <col min="11532" max="11532" width="9.85714285714286" style="1060" bestFit="1" customWidth="1"/>
    <col min="11533" max="11533" width="20.8571428571429" style="1060" customWidth="1"/>
    <col min="11534" max="11534" width="12.1428571428571" style="1060" customWidth="1"/>
    <col min="11535" max="11535" width="20.8571428571429" style="1060" customWidth="1"/>
    <col min="11536" max="11536" width="11.8571428571429" style="1060" customWidth="1"/>
    <col min="11537" max="11537" width="20.8571428571429" style="1060" customWidth="1"/>
    <col min="11538" max="11538" width="12.5714285714286" style="1060" customWidth="1"/>
    <col min="11539" max="11539" width="20.8571428571429" style="1060" customWidth="1"/>
    <col min="11540" max="11540" width="11.1428571428571" style="1060" customWidth="1"/>
    <col min="11541" max="11541" width="20.8571428571429" style="1060" customWidth="1"/>
    <col min="11542" max="11542" width="11.5714285714286" style="1060" customWidth="1"/>
    <col min="11543" max="11543" width="20.8571428571429" style="1060" customWidth="1"/>
    <col min="11544" max="11544" width="9.85714285714286" style="1060" bestFit="1" customWidth="1"/>
    <col min="11545" max="11547" width="8.85714285714286" style="1060"/>
    <col min="11548" max="11559" width="20.8571428571429" style="1060" customWidth="1"/>
    <col min="11560" max="11776" width="8.85714285714286" style="1060"/>
    <col min="11777" max="11777" width="20.8571428571429" style="1060" customWidth="1"/>
    <col min="11778" max="11778" width="12.8571428571429" style="1060" customWidth="1"/>
    <col min="11779" max="11779" width="20.8571428571429" style="1060" customWidth="1"/>
    <col min="11780" max="11780" width="11.5714285714286" style="1060" customWidth="1"/>
    <col min="11781" max="11781" width="20.8571428571429" style="1060" customWidth="1"/>
    <col min="11782" max="11782" width="9.85714285714286" style="1060" bestFit="1" customWidth="1"/>
    <col min="11783" max="11783" width="20.8571428571429" style="1060" customWidth="1"/>
    <col min="11784" max="11784" width="9.85714285714286" style="1060" bestFit="1" customWidth="1"/>
    <col min="11785" max="11785" width="20.8571428571429" style="1060" customWidth="1"/>
    <col min="11786" max="11786" width="9.85714285714286" style="1060" bestFit="1" customWidth="1"/>
    <col min="11787" max="11787" width="20.8571428571429" style="1060" customWidth="1"/>
    <col min="11788" max="11788" width="9.85714285714286" style="1060" bestFit="1" customWidth="1"/>
    <col min="11789" max="11789" width="20.8571428571429" style="1060" customWidth="1"/>
    <col min="11790" max="11790" width="12.1428571428571" style="1060" customWidth="1"/>
    <col min="11791" max="11791" width="20.8571428571429" style="1060" customWidth="1"/>
    <col min="11792" max="11792" width="11.8571428571429" style="1060" customWidth="1"/>
    <col min="11793" max="11793" width="20.8571428571429" style="1060" customWidth="1"/>
    <col min="11794" max="11794" width="12.5714285714286" style="1060" customWidth="1"/>
    <col min="11795" max="11795" width="20.8571428571429" style="1060" customWidth="1"/>
    <col min="11796" max="11796" width="11.1428571428571" style="1060" customWidth="1"/>
    <col min="11797" max="11797" width="20.8571428571429" style="1060" customWidth="1"/>
    <col min="11798" max="11798" width="11.5714285714286" style="1060" customWidth="1"/>
    <col min="11799" max="11799" width="20.8571428571429" style="1060" customWidth="1"/>
    <col min="11800" max="11800" width="9.85714285714286" style="1060" bestFit="1" customWidth="1"/>
    <col min="11801" max="11803" width="8.85714285714286" style="1060"/>
    <col min="11804" max="11815" width="20.8571428571429" style="1060" customWidth="1"/>
    <col min="11816" max="12032" width="8.85714285714286" style="1060"/>
    <col min="12033" max="12033" width="20.8571428571429" style="1060" customWidth="1"/>
    <col min="12034" max="12034" width="12.8571428571429" style="1060" customWidth="1"/>
    <col min="12035" max="12035" width="20.8571428571429" style="1060" customWidth="1"/>
    <col min="12036" max="12036" width="11.5714285714286" style="1060" customWidth="1"/>
    <col min="12037" max="12037" width="20.8571428571429" style="1060" customWidth="1"/>
    <col min="12038" max="12038" width="9.85714285714286" style="1060" bestFit="1" customWidth="1"/>
    <col min="12039" max="12039" width="20.8571428571429" style="1060" customWidth="1"/>
    <col min="12040" max="12040" width="9.85714285714286" style="1060" bestFit="1" customWidth="1"/>
    <col min="12041" max="12041" width="20.8571428571429" style="1060" customWidth="1"/>
    <col min="12042" max="12042" width="9.85714285714286" style="1060" bestFit="1" customWidth="1"/>
    <col min="12043" max="12043" width="20.8571428571429" style="1060" customWidth="1"/>
    <col min="12044" max="12044" width="9.85714285714286" style="1060" bestFit="1" customWidth="1"/>
    <col min="12045" max="12045" width="20.8571428571429" style="1060" customWidth="1"/>
    <col min="12046" max="12046" width="12.1428571428571" style="1060" customWidth="1"/>
    <col min="12047" max="12047" width="20.8571428571429" style="1060" customWidth="1"/>
    <col min="12048" max="12048" width="11.8571428571429" style="1060" customWidth="1"/>
    <col min="12049" max="12049" width="20.8571428571429" style="1060" customWidth="1"/>
    <col min="12050" max="12050" width="12.5714285714286" style="1060" customWidth="1"/>
    <col min="12051" max="12051" width="20.8571428571429" style="1060" customWidth="1"/>
    <col min="12052" max="12052" width="11.1428571428571" style="1060" customWidth="1"/>
    <col min="12053" max="12053" width="20.8571428571429" style="1060" customWidth="1"/>
    <col min="12054" max="12054" width="11.5714285714286" style="1060" customWidth="1"/>
    <col min="12055" max="12055" width="20.8571428571429" style="1060" customWidth="1"/>
    <col min="12056" max="12056" width="9.85714285714286" style="1060" bestFit="1" customWidth="1"/>
    <col min="12057" max="12059" width="8.85714285714286" style="1060"/>
    <col min="12060" max="12071" width="20.8571428571429" style="1060" customWidth="1"/>
    <col min="12072" max="12288" width="8.85714285714286" style="1060"/>
    <col min="12289" max="12289" width="20.8571428571429" style="1060" customWidth="1"/>
    <col min="12290" max="12290" width="12.8571428571429" style="1060" customWidth="1"/>
    <col min="12291" max="12291" width="20.8571428571429" style="1060" customWidth="1"/>
    <col min="12292" max="12292" width="11.5714285714286" style="1060" customWidth="1"/>
    <col min="12293" max="12293" width="20.8571428571429" style="1060" customWidth="1"/>
    <col min="12294" max="12294" width="9.85714285714286" style="1060" bestFit="1" customWidth="1"/>
    <col min="12295" max="12295" width="20.8571428571429" style="1060" customWidth="1"/>
    <col min="12296" max="12296" width="9.85714285714286" style="1060" bestFit="1" customWidth="1"/>
    <col min="12297" max="12297" width="20.8571428571429" style="1060" customWidth="1"/>
    <col min="12298" max="12298" width="9.85714285714286" style="1060" bestFit="1" customWidth="1"/>
    <col min="12299" max="12299" width="20.8571428571429" style="1060" customWidth="1"/>
    <col min="12300" max="12300" width="9.85714285714286" style="1060" bestFit="1" customWidth="1"/>
    <col min="12301" max="12301" width="20.8571428571429" style="1060" customWidth="1"/>
    <col min="12302" max="12302" width="12.1428571428571" style="1060" customWidth="1"/>
    <col min="12303" max="12303" width="20.8571428571429" style="1060" customWidth="1"/>
    <col min="12304" max="12304" width="11.8571428571429" style="1060" customWidth="1"/>
    <col min="12305" max="12305" width="20.8571428571429" style="1060" customWidth="1"/>
    <col min="12306" max="12306" width="12.5714285714286" style="1060" customWidth="1"/>
    <col min="12307" max="12307" width="20.8571428571429" style="1060" customWidth="1"/>
    <col min="12308" max="12308" width="11.1428571428571" style="1060" customWidth="1"/>
    <col min="12309" max="12309" width="20.8571428571429" style="1060" customWidth="1"/>
    <col min="12310" max="12310" width="11.5714285714286" style="1060" customWidth="1"/>
    <col min="12311" max="12311" width="20.8571428571429" style="1060" customWidth="1"/>
    <col min="12312" max="12312" width="9.85714285714286" style="1060" bestFit="1" customWidth="1"/>
    <col min="12313" max="12315" width="8.85714285714286" style="1060"/>
    <col min="12316" max="12327" width="20.8571428571429" style="1060" customWidth="1"/>
    <col min="12328" max="12544" width="8.85714285714286" style="1060"/>
    <col min="12545" max="12545" width="20.8571428571429" style="1060" customWidth="1"/>
    <col min="12546" max="12546" width="12.8571428571429" style="1060" customWidth="1"/>
    <col min="12547" max="12547" width="20.8571428571429" style="1060" customWidth="1"/>
    <col min="12548" max="12548" width="11.5714285714286" style="1060" customWidth="1"/>
    <col min="12549" max="12549" width="20.8571428571429" style="1060" customWidth="1"/>
    <col min="12550" max="12550" width="9.85714285714286" style="1060" bestFit="1" customWidth="1"/>
    <col min="12551" max="12551" width="20.8571428571429" style="1060" customWidth="1"/>
    <col min="12552" max="12552" width="9.85714285714286" style="1060" bestFit="1" customWidth="1"/>
    <col min="12553" max="12553" width="20.8571428571429" style="1060" customWidth="1"/>
    <col min="12554" max="12554" width="9.85714285714286" style="1060" bestFit="1" customWidth="1"/>
    <col min="12555" max="12555" width="20.8571428571429" style="1060" customWidth="1"/>
    <col min="12556" max="12556" width="9.85714285714286" style="1060" bestFit="1" customWidth="1"/>
    <col min="12557" max="12557" width="20.8571428571429" style="1060" customWidth="1"/>
    <col min="12558" max="12558" width="12.1428571428571" style="1060" customWidth="1"/>
    <col min="12559" max="12559" width="20.8571428571429" style="1060" customWidth="1"/>
    <col min="12560" max="12560" width="11.8571428571429" style="1060" customWidth="1"/>
    <col min="12561" max="12561" width="20.8571428571429" style="1060" customWidth="1"/>
    <col min="12562" max="12562" width="12.5714285714286" style="1060" customWidth="1"/>
    <col min="12563" max="12563" width="20.8571428571429" style="1060" customWidth="1"/>
    <col min="12564" max="12564" width="11.1428571428571" style="1060" customWidth="1"/>
    <col min="12565" max="12565" width="20.8571428571429" style="1060" customWidth="1"/>
    <col min="12566" max="12566" width="11.5714285714286" style="1060" customWidth="1"/>
    <col min="12567" max="12567" width="20.8571428571429" style="1060" customWidth="1"/>
    <col min="12568" max="12568" width="9.85714285714286" style="1060" bestFit="1" customWidth="1"/>
    <col min="12569" max="12571" width="8.85714285714286" style="1060"/>
    <col min="12572" max="12583" width="20.8571428571429" style="1060" customWidth="1"/>
    <col min="12584" max="12800" width="8.85714285714286" style="1060"/>
    <col min="12801" max="12801" width="20.8571428571429" style="1060" customWidth="1"/>
    <col min="12802" max="12802" width="12.8571428571429" style="1060" customWidth="1"/>
    <col min="12803" max="12803" width="20.8571428571429" style="1060" customWidth="1"/>
    <col min="12804" max="12804" width="11.5714285714286" style="1060" customWidth="1"/>
    <col min="12805" max="12805" width="20.8571428571429" style="1060" customWidth="1"/>
    <col min="12806" max="12806" width="9.85714285714286" style="1060" bestFit="1" customWidth="1"/>
    <col min="12807" max="12807" width="20.8571428571429" style="1060" customWidth="1"/>
    <col min="12808" max="12808" width="9.85714285714286" style="1060" bestFit="1" customWidth="1"/>
    <col min="12809" max="12809" width="20.8571428571429" style="1060" customWidth="1"/>
    <col min="12810" max="12810" width="9.85714285714286" style="1060" bestFit="1" customWidth="1"/>
    <col min="12811" max="12811" width="20.8571428571429" style="1060" customWidth="1"/>
    <col min="12812" max="12812" width="9.85714285714286" style="1060" bestFit="1" customWidth="1"/>
    <col min="12813" max="12813" width="20.8571428571429" style="1060" customWidth="1"/>
    <col min="12814" max="12814" width="12.1428571428571" style="1060" customWidth="1"/>
    <col min="12815" max="12815" width="20.8571428571429" style="1060" customWidth="1"/>
    <col min="12816" max="12816" width="11.8571428571429" style="1060" customWidth="1"/>
    <col min="12817" max="12817" width="20.8571428571429" style="1060" customWidth="1"/>
    <col min="12818" max="12818" width="12.5714285714286" style="1060" customWidth="1"/>
    <col min="12819" max="12819" width="20.8571428571429" style="1060" customWidth="1"/>
    <col min="12820" max="12820" width="11.1428571428571" style="1060" customWidth="1"/>
    <col min="12821" max="12821" width="20.8571428571429" style="1060" customWidth="1"/>
    <col min="12822" max="12822" width="11.5714285714286" style="1060" customWidth="1"/>
    <col min="12823" max="12823" width="20.8571428571429" style="1060" customWidth="1"/>
    <col min="12824" max="12824" width="9.85714285714286" style="1060" bestFit="1" customWidth="1"/>
    <col min="12825" max="12827" width="8.85714285714286" style="1060"/>
    <col min="12828" max="12839" width="20.8571428571429" style="1060" customWidth="1"/>
    <col min="12840" max="13056" width="8.85714285714286" style="1060"/>
    <col min="13057" max="13057" width="20.8571428571429" style="1060" customWidth="1"/>
    <col min="13058" max="13058" width="12.8571428571429" style="1060" customWidth="1"/>
    <col min="13059" max="13059" width="20.8571428571429" style="1060" customWidth="1"/>
    <col min="13060" max="13060" width="11.5714285714286" style="1060" customWidth="1"/>
    <col min="13061" max="13061" width="20.8571428571429" style="1060" customWidth="1"/>
    <col min="13062" max="13062" width="9.85714285714286" style="1060" bestFit="1" customWidth="1"/>
    <col min="13063" max="13063" width="20.8571428571429" style="1060" customWidth="1"/>
    <col min="13064" max="13064" width="9.85714285714286" style="1060" bestFit="1" customWidth="1"/>
    <col min="13065" max="13065" width="20.8571428571429" style="1060" customWidth="1"/>
    <col min="13066" max="13066" width="9.85714285714286" style="1060" bestFit="1" customWidth="1"/>
    <col min="13067" max="13067" width="20.8571428571429" style="1060" customWidth="1"/>
    <col min="13068" max="13068" width="9.85714285714286" style="1060" bestFit="1" customWidth="1"/>
    <col min="13069" max="13069" width="20.8571428571429" style="1060" customWidth="1"/>
    <col min="13070" max="13070" width="12.1428571428571" style="1060" customWidth="1"/>
    <col min="13071" max="13071" width="20.8571428571429" style="1060" customWidth="1"/>
    <col min="13072" max="13072" width="11.8571428571429" style="1060" customWidth="1"/>
    <col min="13073" max="13073" width="20.8571428571429" style="1060" customWidth="1"/>
    <col min="13074" max="13074" width="12.5714285714286" style="1060" customWidth="1"/>
    <col min="13075" max="13075" width="20.8571428571429" style="1060" customWidth="1"/>
    <col min="13076" max="13076" width="11.1428571428571" style="1060" customWidth="1"/>
    <col min="13077" max="13077" width="20.8571428571429" style="1060" customWidth="1"/>
    <col min="13078" max="13078" width="11.5714285714286" style="1060" customWidth="1"/>
    <col min="13079" max="13079" width="20.8571428571429" style="1060" customWidth="1"/>
    <col min="13080" max="13080" width="9.85714285714286" style="1060" bestFit="1" customWidth="1"/>
    <col min="13081" max="13083" width="8.85714285714286" style="1060"/>
    <col min="13084" max="13095" width="20.8571428571429" style="1060" customWidth="1"/>
    <col min="13096" max="13312" width="8.85714285714286" style="1060"/>
    <col min="13313" max="13313" width="20.8571428571429" style="1060" customWidth="1"/>
    <col min="13314" max="13314" width="12.8571428571429" style="1060" customWidth="1"/>
    <col min="13315" max="13315" width="20.8571428571429" style="1060" customWidth="1"/>
    <col min="13316" max="13316" width="11.5714285714286" style="1060" customWidth="1"/>
    <col min="13317" max="13317" width="20.8571428571429" style="1060" customWidth="1"/>
    <col min="13318" max="13318" width="9.85714285714286" style="1060" bestFit="1" customWidth="1"/>
    <col min="13319" max="13319" width="20.8571428571429" style="1060" customWidth="1"/>
    <col min="13320" max="13320" width="9.85714285714286" style="1060" bestFit="1" customWidth="1"/>
    <col min="13321" max="13321" width="20.8571428571429" style="1060" customWidth="1"/>
    <col min="13322" max="13322" width="9.85714285714286" style="1060" bestFit="1" customWidth="1"/>
    <col min="13323" max="13323" width="20.8571428571429" style="1060" customWidth="1"/>
    <col min="13324" max="13324" width="9.85714285714286" style="1060" bestFit="1" customWidth="1"/>
    <col min="13325" max="13325" width="20.8571428571429" style="1060" customWidth="1"/>
    <col min="13326" max="13326" width="12.1428571428571" style="1060" customWidth="1"/>
    <col min="13327" max="13327" width="20.8571428571429" style="1060" customWidth="1"/>
    <col min="13328" max="13328" width="11.8571428571429" style="1060" customWidth="1"/>
    <col min="13329" max="13329" width="20.8571428571429" style="1060" customWidth="1"/>
    <col min="13330" max="13330" width="12.5714285714286" style="1060" customWidth="1"/>
    <col min="13331" max="13331" width="20.8571428571429" style="1060" customWidth="1"/>
    <col min="13332" max="13332" width="11.1428571428571" style="1060" customWidth="1"/>
    <col min="13333" max="13333" width="20.8571428571429" style="1060" customWidth="1"/>
    <col min="13334" max="13334" width="11.5714285714286" style="1060" customWidth="1"/>
    <col min="13335" max="13335" width="20.8571428571429" style="1060" customWidth="1"/>
    <col min="13336" max="13336" width="9.85714285714286" style="1060" bestFit="1" customWidth="1"/>
    <col min="13337" max="13339" width="8.85714285714286" style="1060"/>
    <col min="13340" max="13351" width="20.8571428571429" style="1060" customWidth="1"/>
    <col min="13352" max="13568" width="8.85714285714286" style="1060"/>
    <col min="13569" max="13569" width="20.8571428571429" style="1060" customWidth="1"/>
    <col min="13570" max="13570" width="12.8571428571429" style="1060" customWidth="1"/>
    <col min="13571" max="13571" width="20.8571428571429" style="1060" customWidth="1"/>
    <col min="13572" max="13572" width="11.5714285714286" style="1060" customWidth="1"/>
    <col min="13573" max="13573" width="20.8571428571429" style="1060" customWidth="1"/>
    <col min="13574" max="13574" width="9.85714285714286" style="1060" bestFit="1" customWidth="1"/>
    <col min="13575" max="13575" width="20.8571428571429" style="1060" customWidth="1"/>
    <col min="13576" max="13576" width="9.85714285714286" style="1060" bestFit="1" customWidth="1"/>
    <col min="13577" max="13577" width="20.8571428571429" style="1060" customWidth="1"/>
    <col min="13578" max="13578" width="9.85714285714286" style="1060" bestFit="1" customWidth="1"/>
    <col min="13579" max="13579" width="20.8571428571429" style="1060" customWidth="1"/>
    <col min="13580" max="13580" width="9.85714285714286" style="1060" bestFit="1" customWidth="1"/>
    <col min="13581" max="13581" width="20.8571428571429" style="1060" customWidth="1"/>
    <col min="13582" max="13582" width="12.1428571428571" style="1060" customWidth="1"/>
    <col min="13583" max="13583" width="20.8571428571429" style="1060" customWidth="1"/>
    <col min="13584" max="13584" width="11.8571428571429" style="1060" customWidth="1"/>
    <col min="13585" max="13585" width="20.8571428571429" style="1060" customWidth="1"/>
    <col min="13586" max="13586" width="12.5714285714286" style="1060" customWidth="1"/>
    <col min="13587" max="13587" width="20.8571428571429" style="1060" customWidth="1"/>
    <col min="13588" max="13588" width="11.1428571428571" style="1060" customWidth="1"/>
    <col min="13589" max="13589" width="20.8571428571429" style="1060" customWidth="1"/>
    <col min="13590" max="13590" width="11.5714285714286" style="1060" customWidth="1"/>
    <col min="13591" max="13591" width="20.8571428571429" style="1060" customWidth="1"/>
    <col min="13592" max="13592" width="9.85714285714286" style="1060" bestFit="1" customWidth="1"/>
    <col min="13593" max="13595" width="8.85714285714286" style="1060"/>
    <col min="13596" max="13607" width="20.8571428571429" style="1060" customWidth="1"/>
    <col min="13608" max="13824" width="8.85714285714286" style="1060"/>
    <col min="13825" max="13825" width="20.8571428571429" style="1060" customWidth="1"/>
    <col min="13826" max="13826" width="12.8571428571429" style="1060" customWidth="1"/>
    <col min="13827" max="13827" width="20.8571428571429" style="1060" customWidth="1"/>
    <col min="13828" max="13828" width="11.5714285714286" style="1060" customWidth="1"/>
    <col min="13829" max="13829" width="20.8571428571429" style="1060" customWidth="1"/>
    <col min="13830" max="13830" width="9.85714285714286" style="1060" bestFit="1" customWidth="1"/>
    <col min="13831" max="13831" width="20.8571428571429" style="1060" customWidth="1"/>
    <col min="13832" max="13832" width="9.85714285714286" style="1060" bestFit="1" customWidth="1"/>
    <col min="13833" max="13833" width="20.8571428571429" style="1060" customWidth="1"/>
    <col min="13834" max="13834" width="9.85714285714286" style="1060" bestFit="1" customWidth="1"/>
    <col min="13835" max="13835" width="20.8571428571429" style="1060" customWidth="1"/>
    <col min="13836" max="13836" width="9.85714285714286" style="1060" bestFit="1" customWidth="1"/>
    <col min="13837" max="13837" width="20.8571428571429" style="1060" customWidth="1"/>
    <col min="13838" max="13838" width="12.1428571428571" style="1060" customWidth="1"/>
    <col min="13839" max="13839" width="20.8571428571429" style="1060" customWidth="1"/>
    <col min="13840" max="13840" width="11.8571428571429" style="1060" customWidth="1"/>
    <col min="13841" max="13841" width="20.8571428571429" style="1060" customWidth="1"/>
    <col min="13842" max="13842" width="12.5714285714286" style="1060" customWidth="1"/>
    <col min="13843" max="13843" width="20.8571428571429" style="1060" customWidth="1"/>
    <col min="13844" max="13844" width="11.1428571428571" style="1060" customWidth="1"/>
    <col min="13845" max="13845" width="20.8571428571429" style="1060" customWidth="1"/>
    <col min="13846" max="13846" width="11.5714285714286" style="1060" customWidth="1"/>
    <col min="13847" max="13847" width="20.8571428571429" style="1060" customWidth="1"/>
    <col min="13848" max="13848" width="9.85714285714286" style="1060" bestFit="1" customWidth="1"/>
    <col min="13849" max="13851" width="8.85714285714286" style="1060"/>
    <col min="13852" max="13863" width="20.8571428571429" style="1060" customWidth="1"/>
    <col min="13864" max="14080" width="8.85714285714286" style="1060"/>
    <col min="14081" max="14081" width="20.8571428571429" style="1060" customWidth="1"/>
    <col min="14082" max="14082" width="12.8571428571429" style="1060" customWidth="1"/>
    <col min="14083" max="14083" width="20.8571428571429" style="1060" customWidth="1"/>
    <col min="14084" max="14084" width="11.5714285714286" style="1060" customWidth="1"/>
    <col min="14085" max="14085" width="20.8571428571429" style="1060" customWidth="1"/>
    <col min="14086" max="14086" width="9.85714285714286" style="1060" bestFit="1" customWidth="1"/>
    <col min="14087" max="14087" width="20.8571428571429" style="1060" customWidth="1"/>
    <col min="14088" max="14088" width="9.85714285714286" style="1060" bestFit="1" customWidth="1"/>
    <col min="14089" max="14089" width="20.8571428571429" style="1060" customWidth="1"/>
    <col min="14090" max="14090" width="9.85714285714286" style="1060" bestFit="1" customWidth="1"/>
    <col min="14091" max="14091" width="20.8571428571429" style="1060" customWidth="1"/>
    <col min="14092" max="14092" width="9.85714285714286" style="1060" bestFit="1" customWidth="1"/>
    <col min="14093" max="14093" width="20.8571428571429" style="1060" customWidth="1"/>
    <col min="14094" max="14094" width="12.1428571428571" style="1060" customWidth="1"/>
    <col min="14095" max="14095" width="20.8571428571429" style="1060" customWidth="1"/>
    <col min="14096" max="14096" width="11.8571428571429" style="1060" customWidth="1"/>
    <col min="14097" max="14097" width="20.8571428571429" style="1060" customWidth="1"/>
    <col min="14098" max="14098" width="12.5714285714286" style="1060" customWidth="1"/>
    <col min="14099" max="14099" width="20.8571428571429" style="1060" customWidth="1"/>
    <col min="14100" max="14100" width="11.1428571428571" style="1060" customWidth="1"/>
    <col min="14101" max="14101" width="20.8571428571429" style="1060" customWidth="1"/>
    <col min="14102" max="14102" width="11.5714285714286" style="1060" customWidth="1"/>
    <col min="14103" max="14103" width="20.8571428571429" style="1060" customWidth="1"/>
    <col min="14104" max="14104" width="9.85714285714286" style="1060" bestFit="1" customWidth="1"/>
    <col min="14105" max="14107" width="8.85714285714286" style="1060"/>
    <col min="14108" max="14119" width="20.8571428571429" style="1060" customWidth="1"/>
    <col min="14120" max="14336" width="8.85714285714286" style="1060"/>
    <col min="14337" max="14337" width="20.8571428571429" style="1060" customWidth="1"/>
    <col min="14338" max="14338" width="12.8571428571429" style="1060" customWidth="1"/>
    <col min="14339" max="14339" width="20.8571428571429" style="1060" customWidth="1"/>
    <col min="14340" max="14340" width="11.5714285714286" style="1060" customWidth="1"/>
    <col min="14341" max="14341" width="20.8571428571429" style="1060" customWidth="1"/>
    <col min="14342" max="14342" width="9.85714285714286" style="1060" bestFit="1" customWidth="1"/>
    <col min="14343" max="14343" width="20.8571428571429" style="1060" customWidth="1"/>
    <col min="14344" max="14344" width="9.85714285714286" style="1060" bestFit="1" customWidth="1"/>
    <col min="14345" max="14345" width="20.8571428571429" style="1060" customWidth="1"/>
    <col min="14346" max="14346" width="9.85714285714286" style="1060" bestFit="1" customWidth="1"/>
    <col min="14347" max="14347" width="20.8571428571429" style="1060" customWidth="1"/>
    <col min="14348" max="14348" width="9.85714285714286" style="1060" bestFit="1" customWidth="1"/>
    <col min="14349" max="14349" width="20.8571428571429" style="1060" customWidth="1"/>
    <col min="14350" max="14350" width="12.1428571428571" style="1060" customWidth="1"/>
    <col min="14351" max="14351" width="20.8571428571429" style="1060" customWidth="1"/>
    <col min="14352" max="14352" width="11.8571428571429" style="1060" customWidth="1"/>
    <col min="14353" max="14353" width="20.8571428571429" style="1060" customWidth="1"/>
    <col min="14354" max="14354" width="12.5714285714286" style="1060" customWidth="1"/>
    <col min="14355" max="14355" width="20.8571428571429" style="1060" customWidth="1"/>
    <col min="14356" max="14356" width="11.1428571428571" style="1060" customWidth="1"/>
    <col min="14357" max="14357" width="20.8571428571429" style="1060" customWidth="1"/>
    <col min="14358" max="14358" width="11.5714285714286" style="1060" customWidth="1"/>
    <col min="14359" max="14359" width="20.8571428571429" style="1060" customWidth="1"/>
    <col min="14360" max="14360" width="9.85714285714286" style="1060" bestFit="1" customWidth="1"/>
    <col min="14361" max="14363" width="8.85714285714286" style="1060"/>
    <col min="14364" max="14375" width="20.8571428571429" style="1060" customWidth="1"/>
    <col min="14376" max="14592" width="8.85714285714286" style="1060"/>
    <col min="14593" max="14593" width="20.8571428571429" style="1060" customWidth="1"/>
    <col min="14594" max="14594" width="12.8571428571429" style="1060" customWidth="1"/>
    <col min="14595" max="14595" width="20.8571428571429" style="1060" customWidth="1"/>
    <col min="14596" max="14596" width="11.5714285714286" style="1060" customWidth="1"/>
    <col min="14597" max="14597" width="20.8571428571429" style="1060" customWidth="1"/>
    <col min="14598" max="14598" width="9.85714285714286" style="1060" bestFit="1" customWidth="1"/>
    <col min="14599" max="14599" width="20.8571428571429" style="1060" customWidth="1"/>
    <col min="14600" max="14600" width="9.85714285714286" style="1060" bestFit="1" customWidth="1"/>
    <col min="14601" max="14601" width="20.8571428571429" style="1060" customWidth="1"/>
    <col min="14602" max="14602" width="9.85714285714286" style="1060" bestFit="1" customWidth="1"/>
    <col min="14603" max="14603" width="20.8571428571429" style="1060" customWidth="1"/>
    <col min="14604" max="14604" width="9.85714285714286" style="1060" bestFit="1" customWidth="1"/>
    <col min="14605" max="14605" width="20.8571428571429" style="1060" customWidth="1"/>
    <col min="14606" max="14606" width="12.1428571428571" style="1060" customWidth="1"/>
    <col min="14607" max="14607" width="20.8571428571429" style="1060" customWidth="1"/>
    <col min="14608" max="14608" width="11.8571428571429" style="1060" customWidth="1"/>
    <col min="14609" max="14609" width="20.8571428571429" style="1060" customWidth="1"/>
    <col min="14610" max="14610" width="12.5714285714286" style="1060" customWidth="1"/>
    <col min="14611" max="14611" width="20.8571428571429" style="1060" customWidth="1"/>
    <col min="14612" max="14612" width="11.1428571428571" style="1060" customWidth="1"/>
    <col min="14613" max="14613" width="20.8571428571429" style="1060" customWidth="1"/>
    <col min="14614" max="14614" width="11.5714285714286" style="1060" customWidth="1"/>
    <col min="14615" max="14615" width="20.8571428571429" style="1060" customWidth="1"/>
    <col min="14616" max="14616" width="9.85714285714286" style="1060" bestFit="1" customWidth="1"/>
    <col min="14617" max="14619" width="8.85714285714286" style="1060"/>
    <col min="14620" max="14631" width="20.8571428571429" style="1060" customWidth="1"/>
    <col min="14632" max="14848" width="8.85714285714286" style="1060"/>
    <col min="14849" max="14849" width="20.8571428571429" style="1060" customWidth="1"/>
    <col min="14850" max="14850" width="12.8571428571429" style="1060" customWidth="1"/>
    <col min="14851" max="14851" width="20.8571428571429" style="1060" customWidth="1"/>
    <col min="14852" max="14852" width="11.5714285714286" style="1060" customWidth="1"/>
    <col min="14853" max="14853" width="20.8571428571429" style="1060" customWidth="1"/>
    <col min="14854" max="14854" width="9.85714285714286" style="1060" bestFit="1" customWidth="1"/>
    <col min="14855" max="14855" width="20.8571428571429" style="1060" customWidth="1"/>
    <col min="14856" max="14856" width="9.85714285714286" style="1060" bestFit="1" customWidth="1"/>
    <col min="14857" max="14857" width="20.8571428571429" style="1060" customWidth="1"/>
    <col min="14858" max="14858" width="9.85714285714286" style="1060" bestFit="1" customWidth="1"/>
    <col min="14859" max="14859" width="20.8571428571429" style="1060" customWidth="1"/>
    <col min="14860" max="14860" width="9.85714285714286" style="1060" bestFit="1" customWidth="1"/>
    <col min="14861" max="14861" width="20.8571428571429" style="1060" customWidth="1"/>
    <col min="14862" max="14862" width="12.1428571428571" style="1060" customWidth="1"/>
    <col min="14863" max="14863" width="20.8571428571429" style="1060" customWidth="1"/>
    <col min="14864" max="14864" width="11.8571428571429" style="1060" customWidth="1"/>
    <col min="14865" max="14865" width="20.8571428571429" style="1060" customWidth="1"/>
    <col min="14866" max="14866" width="12.5714285714286" style="1060" customWidth="1"/>
    <col min="14867" max="14867" width="20.8571428571429" style="1060" customWidth="1"/>
    <col min="14868" max="14868" width="11.1428571428571" style="1060" customWidth="1"/>
    <col min="14869" max="14869" width="20.8571428571429" style="1060" customWidth="1"/>
    <col min="14870" max="14870" width="11.5714285714286" style="1060" customWidth="1"/>
    <col min="14871" max="14871" width="20.8571428571429" style="1060" customWidth="1"/>
    <col min="14872" max="14872" width="9.85714285714286" style="1060" bestFit="1" customWidth="1"/>
    <col min="14873" max="14875" width="8.85714285714286" style="1060"/>
    <col min="14876" max="14887" width="20.8571428571429" style="1060" customWidth="1"/>
    <col min="14888" max="15104" width="8.85714285714286" style="1060"/>
    <col min="15105" max="15105" width="20.8571428571429" style="1060" customWidth="1"/>
    <col min="15106" max="15106" width="12.8571428571429" style="1060" customWidth="1"/>
    <col min="15107" max="15107" width="20.8571428571429" style="1060" customWidth="1"/>
    <col min="15108" max="15108" width="11.5714285714286" style="1060" customWidth="1"/>
    <col min="15109" max="15109" width="20.8571428571429" style="1060" customWidth="1"/>
    <col min="15110" max="15110" width="9.85714285714286" style="1060" bestFit="1" customWidth="1"/>
    <col min="15111" max="15111" width="20.8571428571429" style="1060" customWidth="1"/>
    <col min="15112" max="15112" width="9.85714285714286" style="1060" bestFit="1" customWidth="1"/>
    <col min="15113" max="15113" width="20.8571428571429" style="1060" customWidth="1"/>
    <col min="15114" max="15114" width="9.85714285714286" style="1060" bestFit="1" customWidth="1"/>
    <col min="15115" max="15115" width="20.8571428571429" style="1060" customWidth="1"/>
    <col min="15116" max="15116" width="9.85714285714286" style="1060" bestFit="1" customWidth="1"/>
    <col min="15117" max="15117" width="20.8571428571429" style="1060" customWidth="1"/>
    <col min="15118" max="15118" width="12.1428571428571" style="1060" customWidth="1"/>
    <col min="15119" max="15119" width="20.8571428571429" style="1060" customWidth="1"/>
    <col min="15120" max="15120" width="11.8571428571429" style="1060" customWidth="1"/>
    <col min="15121" max="15121" width="20.8571428571429" style="1060" customWidth="1"/>
    <col min="15122" max="15122" width="12.5714285714286" style="1060" customWidth="1"/>
    <col min="15123" max="15123" width="20.8571428571429" style="1060" customWidth="1"/>
    <col min="15124" max="15124" width="11.1428571428571" style="1060" customWidth="1"/>
    <col min="15125" max="15125" width="20.8571428571429" style="1060" customWidth="1"/>
    <col min="15126" max="15126" width="11.5714285714286" style="1060" customWidth="1"/>
    <col min="15127" max="15127" width="20.8571428571429" style="1060" customWidth="1"/>
    <col min="15128" max="15128" width="9.85714285714286" style="1060" bestFit="1" customWidth="1"/>
    <col min="15129" max="15131" width="8.85714285714286" style="1060"/>
    <col min="15132" max="15143" width="20.8571428571429" style="1060" customWidth="1"/>
    <col min="15144" max="15360" width="8.85714285714286" style="1060"/>
    <col min="15361" max="15361" width="20.8571428571429" style="1060" customWidth="1"/>
    <col min="15362" max="15362" width="12.8571428571429" style="1060" customWidth="1"/>
    <col min="15363" max="15363" width="20.8571428571429" style="1060" customWidth="1"/>
    <col min="15364" max="15364" width="11.5714285714286" style="1060" customWidth="1"/>
    <col min="15365" max="15365" width="20.8571428571429" style="1060" customWidth="1"/>
    <col min="15366" max="15366" width="9.85714285714286" style="1060" bestFit="1" customWidth="1"/>
    <col min="15367" max="15367" width="20.8571428571429" style="1060" customWidth="1"/>
    <col min="15368" max="15368" width="9.85714285714286" style="1060" bestFit="1" customWidth="1"/>
    <col min="15369" max="15369" width="20.8571428571429" style="1060" customWidth="1"/>
    <col min="15370" max="15370" width="9.85714285714286" style="1060" bestFit="1" customWidth="1"/>
    <col min="15371" max="15371" width="20.8571428571429" style="1060" customWidth="1"/>
    <col min="15372" max="15372" width="9.85714285714286" style="1060" bestFit="1" customWidth="1"/>
    <col min="15373" max="15373" width="20.8571428571429" style="1060" customWidth="1"/>
    <col min="15374" max="15374" width="12.1428571428571" style="1060" customWidth="1"/>
    <col min="15375" max="15375" width="20.8571428571429" style="1060" customWidth="1"/>
    <col min="15376" max="15376" width="11.8571428571429" style="1060" customWidth="1"/>
    <col min="15377" max="15377" width="20.8571428571429" style="1060" customWidth="1"/>
    <col min="15378" max="15378" width="12.5714285714286" style="1060" customWidth="1"/>
    <col min="15379" max="15379" width="20.8571428571429" style="1060" customWidth="1"/>
    <col min="15380" max="15380" width="11.1428571428571" style="1060" customWidth="1"/>
    <col min="15381" max="15381" width="20.8571428571429" style="1060" customWidth="1"/>
    <col min="15382" max="15382" width="11.5714285714286" style="1060" customWidth="1"/>
    <col min="15383" max="15383" width="20.8571428571429" style="1060" customWidth="1"/>
    <col min="15384" max="15384" width="9.85714285714286" style="1060" bestFit="1" customWidth="1"/>
    <col min="15385" max="15387" width="8.85714285714286" style="1060"/>
    <col min="15388" max="15399" width="20.8571428571429" style="1060" customWidth="1"/>
    <col min="15400" max="15616" width="8.85714285714286" style="1060"/>
    <col min="15617" max="15617" width="20.8571428571429" style="1060" customWidth="1"/>
    <col min="15618" max="15618" width="12.8571428571429" style="1060" customWidth="1"/>
    <col min="15619" max="15619" width="20.8571428571429" style="1060" customWidth="1"/>
    <col min="15620" max="15620" width="11.5714285714286" style="1060" customWidth="1"/>
    <col min="15621" max="15621" width="20.8571428571429" style="1060" customWidth="1"/>
    <col min="15622" max="15622" width="9.85714285714286" style="1060" bestFit="1" customWidth="1"/>
    <col min="15623" max="15623" width="20.8571428571429" style="1060" customWidth="1"/>
    <col min="15624" max="15624" width="9.85714285714286" style="1060" bestFit="1" customWidth="1"/>
    <col min="15625" max="15625" width="20.8571428571429" style="1060" customWidth="1"/>
    <col min="15626" max="15626" width="9.85714285714286" style="1060" bestFit="1" customWidth="1"/>
    <col min="15627" max="15627" width="20.8571428571429" style="1060" customWidth="1"/>
    <col min="15628" max="15628" width="9.85714285714286" style="1060" bestFit="1" customWidth="1"/>
    <col min="15629" max="15629" width="20.8571428571429" style="1060" customWidth="1"/>
    <col min="15630" max="15630" width="12.1428571428571" style="1060" customWidth="1"/>
    <col min="15631" max="15631" width="20.8571428571429" style="1060" customWidth="1"/>
    <col min="15632" max="15632" width="11.8571428571429" style="1060" customWidth="1"/>
    <col min="15633" max="15633" width="20.8571428571429" style="1060" customWidth="1"/>
    <col min="15634" max="15634" width="12.5714285714286" style="1060" customWidth="1"/>
    <col min="15635" max="15635" width="20.8571428571429" style="1060" customWidth="1"/>
    <col min="15636" max="15636" width="11.1428571428571" style="1060" customWidth="1"/>
    <col min="15637" max="15637" width="20.8571428571429" style="1060" customWidth="1"/>
    <col min="15638" max="15638" width="11.5714285714286" style="1060" customWidth="1"/>
    <col min="15639" max="15639" width="20.8571428571429" style="1060" customWidth="1"/>
    <col min="15640" max="15640" width="9.85714285714286" style="1060" bestFit="1" customWidth="1"/>
    <col min="15641" max="15643" width="8.85714285714286" style="1060"/>
    <col min="15644" max="15655" width="20.8571428571429" style="1060" customWidth="1"/>
    <col min="15656" max="15872" width="8.85714285714286" style="1060"/>
    <col min="15873" max="15873" width="20.8571428571429" style="1060" customWidth="1"/>
    <col min="15874" max="15874" width="12.8571428571429" style="1060" customWidth="1"/>
    <col min="15875" max="15875" width="20.8571428571429" style="1060" customWidth="1"/>
    <col min="15876" max="15876" width="11.5714285714286" style="1060" customWidth="1"/>
    <col min="15877" max="15877" width="20.8571428571429" style="1060" customWidth="1"/>
    <col min="15878" max="15878" width="9.85714285714286" style="1060" bestFit="1" customWidth="1"/>
    <col min="15879" max="15879" width="20.8571428571429" style="1060" customWidth="1"/>
    <col min="15880" max="15880" width="9.85714285714286" style="1060" bestFit="1" customWidth="1"/>
    <col min="15881" max="15881" width="20.8571428571429" style="1060" customWidth="1"/>
    <col min="15882" max="15882" width="9.85714285714286" style="1060" bestFit="1" customWidth="1"/>
    <col min="15883" max="15883" width="20.8571428571429" style="1060" customWidth="1"/>
    <col min="15884" max="15884" width="9.85714285714286" style="1060" bestFit="1" customWidth="1"/>
    <col min="15885" max="15885" width="20.8571428571429" style="1060" customWidth="1"/>
    <col min="15886" max="15886" width="12.1428571428571" style="1060" customWidth="1"/>
    <col min="15887" max="15887" width="20.8571428571429" style="1060" customWidth="1"/>
    <col min="15888" max="15888" width="11.8571428571429" style="1060" customWidth="1"/>
    <col min="15889" max="15889" width="20.8571428571429" style="1060" customWidth="1"/>
    <col min="15890" max="15890" width="12.5714285714286" style="1060" customWidth="1"/>
    <col min="15891" max="15891" width="20.8571428571429" style="1060" customWidth="1"/>
    <col min="15892" max="15892" width="11.1428571428571" style="1060" customWidth="1"/>
    <col min="15893" max="15893" width="20.8571428571429" style="1060" customWidth="1"/>
    <col min="15894" max="15894" width="11.5714285714286" style="1060" customWidth="1"/>
    <col min="15895" max="15895" width="20.8571428571429" style="1060" customWidth="1"/>
    <col min="15896" max="15896" width="9.85714285714286" style="1060" bestFit="1" customWidth="1"/>
    <col min="15897" max="15899" width="8.85714285714286" style="1060"/>
    <col min="15900" max="15911" width="20.8571428571429" style="1060" customWidth="1"/>
    <col min="15912" max="16128" width="8.85714285714286" style="1060"/>
    <col min="16129" max="16129" width="20.8571428571429" style="1060" customWidth="1"/>
    <col min="16130" max="16130" width="12.8571428571429" style="1060" customWidth="1"/>
    <col min="16131" max="16131" width="20.8571428571429" style="1060" customWidth="1"/>
    <col min="16132" max="16132" width="11.5714285714286" style="1060" customWidth="1"/>
    <col min="16133" max="16133" width="20.8571428571429" style="1060" customWidth="1"/>
    <col min="16134" max="16134" width="9.85714285714286" style="1060" bestFit="1" customWidth="1"/>
    <col min="16135" max="16135" width="20.8571428571429" style="1060" customWidth="1"/>
    <col min="16136" max="16136" width="9.85714285714286" style="1060" bestFit="1" customWidth="1"/>
    <col min="16137" max="16137" width="20.8571428571429" style="1060" customWidth="1"/>
    <col min="16138" max="16138" width="9.85714285714286" style="1060" bestFit="1" customWidth="1"/>
    <col min="16139" max="16139" width="20.8571428571429" style="1060" customWidth="1"/>
    <col min="16140" max="16140" width="9.85714285714286" style="1060" bestFit="1" customWidth="1"/>
    <col min="16141" max="16141" width="20.8571428571429" style="1060" customWidth="1"/>
    <col min="16142" max="16142" width="12.1428571428571" style="1060" customWidth="1"/>
    <col min="16143" max="16143" width="20.8571428571429" style="1060" customWidth="1"/>
    <col min="16144" max="16144" width="11.8571428571429" style="1060" customWidth="1"/>
    <col min="16145" max="16145" width="20.8571428571429" style="1060" customWidth="1"/>
    <col min="16146" max="16146" width="12.5714285714286" style="1060" customWidth="1"/>
    <col min="16147" max="16147" width="20.8571428571429" style="1060" customWidth="1"/>
    <col min="16148" max="16148" width="11.1428571428571" style="1060" customWidth="1"/>
    <col min="16149" max="16149" width="20.8571428571429" style="1060" customWidth="1"/>
    <col min="16150" max="16150" width="11.5714285714286" style="1060" customWidth="1"/>
    <col min="16151" max="16151" width="20.8571428571429" style="1060" customWidth="1"/>
    <col min="16152" max="16152" width="9.85714285714286" style="1060" bestFit="1" customWidth="1"/>
    <col min="16153" max="16155" width="8.85714285714286" style="1060"/>
    <col min="16156" max="16167" width="20.8571428571429" style="1060" customWidth="1"/>
    <col min="16168" max="16384" width="8.85714285714286" style="1060"/>
  </cols>
  <sheetData>
    <row r="1" spans="1:24" ht="45" customHeight="1">
      <c r="A1" s="1687" t="s">
        <v>1796</v>
      </c>
      <c r="B1" s="1688"/>
      <c r="C1" s="1688"/>
      <c r="D1" s="1688"/>
      <c r="E1" s="1688"/>
      <c r="F1" s="1688"/>
      <c r="G1" s="1688"/>
      <c r="H1" s="1688"/>
      <c r="I1" s="1688"/>
      <c r="J1" s="1688"/>
      <c r="K1" s="1688"/>
      <c r="L1" s="1688"/>
      <c r="M1" s="1688"/>
      <c r="N1" s="1688"/>
      <c r="O1" s="1688"/>
      <c r="P1" s="1688"/>
      <c r="Q1" s="1688"/>
      <c r="R1" s="1688"/>
      <c r="S1" s="1688"/>
      <c r="T1" s="1688"/>
      <c r="U1" s="1688"/>
      <c r="V1" s="1688"/>
      <c r="W1" s="1688"/>
      <c r="X1" s="1689"/>
    </row>
    <row r="2" spans="1:24" ht="45" customHeight="1">
      <c r="A2" s="1690" t="s">
        <v>48</v>
      </c>
      <c r="B2" s="1691"/>
      <c r="C2" s="1691"/>
      <c r="D2" s="1691"/>
      <c r="E2" s="1691"/>
      <c r="F2" s="1691"/>
      <c r="G2" s="1691"/>
      <c r="H2" s="1691"/>
      <c r="I2" s="1691"/>
      <c r="J2" s="1691"/>
      <c r="K2" s="1691"/>
      <c r="L2" s="1691"/>
      <c r="M2" s="1691"/>
      <c r="N2" s="1691"/>
      <c r="O2" s="1691"/>
      <c r="P2" s="1691"/>
      <c r="Q2" s="1691"/>
      <c r="R2" s="1691"/>
      <c r="S2" s="1691"/>
      <c r="T2" s="1691"/>
      <c r="U2" s="1691"/>
      <c r="V2" s="1691"/>
      <c r="W2" s="1691"/>
      <c r="X2" s="1692"/>
    </row>
    <row r="3" spans="1:24" ht="40" customHeight="1" thickBot="1">
      <c r="A3" s="1690" t="s">
        <v>1797</v>
      </c>
      <c r="B3" s="1691"/>
      <c r="C3" s="1691"/>
      <c r="D3" s="1691"/>
      <c r="E3" s="1691"/>
      <c r="F3" s="1691"/>
      <c r="G3" s="1691"/>
      <c r="H3" s="1691"/>
      <c r="I3" s="1691"/>
      <c r="J3" s="1691"/>
      <c r="K3" s="1691"/>
      <c r="L3" s="1691"/>
      <c r="M3" s="1691"/>
      <c r="N3" s="1691"/>
      <c r="O3" s="1691"/>
      <c r="P3" s="1691"/>
      <c r="Q3" s="1691"/>
      <c r="R3" s="1691"/>
      <c r="S3" s="1691"/>
      <c r="T3" s="1691"/>
      <c r="U3" s="1693"/>
      <c r="V3" s="1693"/>
      <c r="W3" s="1693"/>
      <c r="X3" s="1694"/>
    </row>
    <row r="4" spans="1:29" ht="27.65" customHeight="1">
      <c r="A4" s="1730" t="s">
        <v>1839</v>
      </c>
      <c r="B4" s="1731"/>
      <c r="C4" s="1731"/>
      <c r="D4" s="1731"/>
      <c r="E4" s="1731"/>
      <c r="F4" s="1731"/>
      <c r="G4" s="1731"/>
      <c r="H4" s="1731"/>
      <c r="I4" s="1731"/>
      <c r="J4" s="1731"/>
      <c r="K4" s="1731"/>
      <c r="L4" s="1731"/>
      <c r="M4" s="1731"/>
      <c r="N4" s="1731"/>
      <c r="O4" s="1731"/>
      <c r="P4" s="1731"/>
      <c r="Q4" s="1731"/>
      <c r="R4" s="1731"/>
      <c r="S4" s="1731"/>
      <c r="T4" s="1732"/>
      <c r="U4" s="1722" t="s">
        <v>1439</v>
      </c>
      <c r="V4" s="1723"/>
      <c r="W4" s="1726">
        <f ca="1">NOW()-1</f>
        <v>46132.403846064815</v>
      </c>
      <c r="X4" s="1727"/>
      <c r="Y4" s="1056"/>
      <c r="Z4" s="1056"/>
      <c r="AA4" s="1056"/>
      <c r="AB4" s="1053"/>
      <c r="AC4" s="1053"/>
    </row>
    <row r="5" spans="1:29" ht="21" customHeight="1" thickBot="1">
      <c r="A5" s="1733"/>
      <c r="B5" s="1734"/>
      <c r="C5" s="1734"/>
      <c r="D5" s="1734"/>
      <c r="E5" s="1734"/>
      <c r="F5" s="1734"/>
      <c r="G5" s="1734"/>
      <c r="H5" s="1734"/>
      <c r="I5" s="1734"/>
      <c r="J5" s="1734"/>
      <c r="K5" s="1734"/>
      <c r="L5" s="1734"/>
      <c r="M5" s="1734"/>
      <c r="N5" s="1734"/>
      <c r="O5" s="1734"/>
      <c r="P5" s="1734"/>
      <c r="Q5" s="1734"/>
      <c r="R5" s="1734"/>
      <c r="S5" s="1734"/>
      <c r="T5" s="1735"/>
      <c r="U5" s="1724"/>
      <c r="V5" s="1725"/>
      <c r="W5" s="1728"/>
      <c r="X5" s="1729"/>
      <c r="Z5" s="1053"/>
      <c r="AA5" s="1053"/>
      <c r="AB5" s="1053"/>
      <c r="AC5" s="1053"/>
    </row>
    <row r="6" spans="1:28" ht="43.25" customHeight="1" thickBot="1">
      <c r="A6" s="1695" t="s">
        <v>975</v>
      </c>
      <c r="B6" s="1758" t="s">
        <v>13</v>
      </c>
      <c r="C6" s="1759"/>
      <c r="D6" s="1760"/>
      <c r="E6" s="1695" t="s">
        <v>1129</v>
      </c>
      <c r="F6" s="1697" t="s">
        <v>1798</v>
      </c>
      <c r="G6" s="1698"/>
      <c r="H6" s="1698"/>
      <c r="I6" s="1698"/>
      <c r="J6" s="1698"/>
      <c r="K6" s="1699"/>
      <c r="L6" s="1700" t="s">
        <v>1809</v>
      </c>
      <c r="M6" s="1701"/>
      <c r="N6" s="1701"/>
      <c r="O6" s="1701"/>
      <c r="P6" s="1701"/>
      <c r="Q6" s="1702"/>
      <c r="R6" s="1703" t="s">
        <v>1821</v>
      </c>
      <c r="S6" s="1704"/>
      <c r="T6" s="1703" t="s">
        <v>1847</v>
      </c>
      <c r="U6" s="1704"/>
      <c r="V6" s="1714" t="s">
        <v>20</v>
      </c>
      <c r="W6" s="1715"/>
      <c r="X6" s="1716"/>
      <c r="AB6" s="1053"/>
    </row>
    <row r="7" spans="1:29" ht="50.4" customHeight="1" thickBot="1">
      <c r="A7" s="1696"/>
      <c r="B7" s="1761"/>
      <c r="C7" s="1762"/>
      <c r="D7" s="1763"/>
      <c r="E7" s="1696"/>
      <c r="F7" s="1708" t="s">
        <v>1822</v>
      </c>
      <c r="G7" s="1709"/>
      <c r="H7" s="1710" t="s">
        <v>1440</v>
      </c>
      <c r="I7" s="1711"/>
      <c r="J7" s="1710" t="s">
        <v>820</v>
      </c>
      <c r="K7" s="1711"/>
      <c r="L7" s="1712" t="s">
        <v>1822</v>
      </c>
      <c r="M7" s="1713"/>
      <c r="N7" s="1717" t="s">
        <v>1440</v>
      </c>
      <c r="O7" s="1718"/>
      <c r="P7" s="1717" t="s">
        <v>820</v>
      </c>
      <c r="Q7" s="1718"/>
      <c r="R7" s="1705"/>
      <c r="S7" s="1706"/>
      <c r="T7" s="1705"/>
      <c r="U7" s="1707"/>
      <c r="V7" s="1719" t="s">
        <v>1836</v>
      </c>
      <c r="W7" s="1720"/>
      <c r="X7" s="1721"/>
      <c r="Y7" s="1150"/>
      <c r="Z7" s="1055"/>
      <c r="AA7" s="1055"/>
      <c r="AB7" s="1055"/>
      <c r="AC7" s="1055"/>
    </row>
    <row r="8" spans="1:29" ht="35" customHeight="1">
      <c r="A8" s="1103">
        <v>1</v>
      </c>
      <c r="B8" s="1757" t="s">
        <v>1132</v>
      </c>
      <c r="C8" s="1757"/>
      <c r="D8" s="1757"/>
      <c r="E8" s="1104" t="s">
        <v>1028</v>
      </c>
      <c r="F8" s="1632">
        <v>7.556</v>
      </c>
      <c r="G8" s="1633"/>
      <c r="H8" s="1634">
        <v>7.556</v>
      </c>
      <c r="I8" s="1635"/>
      <c r="J8" s="1636">
        <f>F8-H8</f>
        <v>0</v>
      </c>
      <c r="K8" s="1637"/>
      <c r="L8" s="1632">
        <v>7.922</v>
      </c>
      <c r="M8" s="1633"/>
      <c r="N8" s="1632">
        <v>7.922</v>
      </c>
      <c r="O8" s="1633"/>
      <c r="P8" s="1636">
        <f>L8-N8</f>
        <v>0</v>
      </c>
      <c r="Q8" s="1638"/>
      <c r="R8" s="1764">
        <f>F8+L8</f>
        <v>15.478</v>
      </c>
      <c r="S8" s="1765"/>
      <c r="T8" s="1764">
        <f>P8+J8</f>
        <v>0</v>
      </c>
      <c r="U8" s="1766"/>
      <c r="V8" s="1751" t="s">
        <v>1984</v>
      </c>
      <c r="W8" s="1752"/>
      <c r="X8" s="1753"/>
      <c r="Y8" s="1151"/>
      <c r="Z8" s="1055"/>
      <c r="AA8" s="1055"/>
      <c r="AB8" s="1055"/>
      <c r="AC8" s="1055"/>
    </row>
    <row r="9" spans="1:29" ht="35" customHeight="1">
      <c r="A9" s="1098">
        <f>A8+1</f>
        <v>2</v>
      </c>
      <c r="B9" s="1658" t="s">
        <v>1133</v>
      </c>
      <c r="C9" s="1658"/>
      <c r="D9" s="1658"/>
      <c r="E9" s="1099" t="s">
        <v>1028</v>
      </c>
      <c r="F9" s="1627">
        <v>7.556</v>
      </c>
      <c r="G9" s="1628"/>
      <c r="H9" s="1767">
        <v>7.556</v>
      </c>
      <c r="I9" s="1768"/>
      <c r="J9" s="1624">
        <f>F9-H9</f>
        <v>0</v>
      </c>
      <c r="K9" s="1625"/>
      <c r="L9" s="1627">
        <v>7.922</v>
      </c>
      <c r="M9" s="1628"/>
      <c r="N9" s="1627">
        <v>7.922</v>
      </c>
      <c r="O9" s="1628"/>
      <c r="P9" s="1624">
        <f t="shared" si="0" ref="P9:P17">L9-N9</f>
        <v>0</v>
      </c>
      <c r="Q9" s="1626"/>
      <c r="R9" s="1645">
        <f>F9+L9</f>
        <v>15.478</v>
      </c>
      <c r="S9" s="1646"/>
      <c r="T9" s="1645">
        <f t="shared" si="1" ref="T9:T17">P9+J9</f>
        <v>0</v>
      </c>
      <c r="U9" s="1647"/>
      <c r="V9" s="1754"/>
      <c r="W9" s="1755"/>
      <c r="X9" s="1756"/>
      <c r="Y9" s="1151"/>
      <c r="Z9" s="1055"/>
      <c r="AA9" s="1055"/>
      <c r="AB9" s="1055"/>
      <c r="AC9" s="1055"/>
    </row>
    <row r="10" spans="1:29" ht="35" customHeight="1">
      <c r="A10" s="1098">
        <v>3</v>
      </c>
      <c r="B10" s="1658" t="s">
        <v>1441</v>
      </c>
      <c r="C10" s="1658"/>
      <c r="D10" s="1658"/>
      <c r="E10" s="1099" t="s">
        <v>1028</v>
      </c>
      <c r="F10" s="1627">
        <v>7.556</v>
      </c>
      <c r="G10" s="1628"/>
      <c r="H10" s="1627">
        <v>7.556</v>
      </c>
      <c r="I10" s="1628"/>
      <c r="J10" s="1624">
        <f>F10-H10</f>
        <v>0</v>
      </c>
      <c r="K10" s="1625"/>
      <c r="L10" s="1627">
        <v>7.922</v>
      </c>
      <c r="M10" s="1628"/>
      <c r="N10" s="1627">
        <v>7.922</v>
      </c>
      <c r="O10" s="1628"/>
      <c r="P10" s="1624">
        <f t="shared" si="0"/>
        <v>0</v>
      </c>
      <c r="Q10" s="1626"/>
      <c r="R10" s="1645">
        <f>F10+L10</f>
        <v>15.478</v>
      </c>
      <c r="S10" s="1646"/>
      <c r="T10" s="1645">
        <f t="shared" si="1"/>
        <v>0</v>
      </c>
      <c r="U10" s="1647"/>
      <c r="V10" s="1184"/>
      <c r="W10" s="1185"/>
      <c r="X10" s="1186"/>
      <c r="Y10" s="1151"/>
      <c r="Z10" s="1055"/>
      <c r="AA10" s="1055"/>
      <c r="AB10" s="1055"/>
      <c r="AC10" s="1055"/>
    </row>
    <row r="11" spans="1:29" ht="35" customHeight="1" thickBot="1">
      <c r="A11" s="1098">
        <v>4</v>
      </c>
      <c r="B11" s="1658" t="s">
        <v>1134</v>
      </c>
      <c r="C11" s="1658"/>
      <c r="D11" s="1658"/>
      <c r="E11" s="1100" t="s">
        <v>1135</v>
      </c>
      <c r="F11" s="1624">
        <v>11</v>
      </c>
      <c r="G11" s="1625"/>
      <c r="H11" s="1626">
        <v>11</v>
      </c>
      <c r="I11" s="1625"/>
      <c r="J11" s="1624">
        <f>F11-H11</f>
        <v>0</v>
      </c>
      <c r="K11" s="1625"/>
      <c r="L11" s="1624">
        <v>15</v>
      </c>
      <c r="M11" s="1625"/>
      <c r="N11" s="1624">
        <v>15</v>
      </c>
      <c r="O11" s="1626"/>
      <c r="P11" s="1624">
        <f t="shared" si="0"/>
        <v>0</v>
      </c>
      <c r="Q11" s="1626"/>
      <c r="R11" s="1645">
        <v>26</v>
      </c>
      <c r="S11" s="1646"/>
      <c r="T11" s="1645">
        <f t="shared" si="2" ref="T11">P11+J11</f>
        <v>0</v>
      </c>
      <c r="U11" s="1647"/>
      <c r="V11" s="1187"/>
      <c r="W11" s="1188"/>
      <c r="X11" s="1189"/>
      <c r="Y11" s="1151"/>
      <c r="Z11" s="1055"/>
      <c r="AA11" s="1055"/>
      <c r="AB11" s="1055"/>
      <c r="AC11" s="1055"/>
    </row>
    <row r="12" spans="1:29" ht="35" customHeight="1" thickBot="1">
      <c r="A12" s="1098">
        <v>5</v>
      </c>
      <c r="B12" s="1658" t="s">
        <v>1823</v>
      </c>
      <c r="C12" s="1658"/>
      <c r="D12" s="1658"/>
      <c r="E12" s="1100" t="s">
        <v>1135</v>
      </c>
      <c r="F12" s="1639">
        <v>20</v>
      </c>
      <c r="G12" s="1640"/>
      <c r="H12" s="1641">
        <v>9</v>
      </c>
      <c r="I12" s="1642"/>
      <c r="J12" s="1624">
        <f t="shared" si="3" ref="J12:J17">F12-H12</f>
        <v>11</v>
      </c>
      <c r="K12" s="1625"/>
      <c r="L12" s="1624">
        <v>23</v>
      </c>
      <c r="M12" s="1625"/>
      <c r="N12" s="1624">
        <v>11</v>
      </c>
      <c r="O12" s="1626"/>
      <c r="P12" s="1624">
        <f t="shared" si="0"/>
        <v>12</v>
      </c>
      <c r="Q12" s="1626"/>
      <c r="R12" s="1645">
        <f t="shared" si="4" ref="R12:R17">F12+L12</f>
        <v>43</v>
      </c>
      <c r="S12" s="1646"/>
      <c r="T12" s="1645">
        <f t="shared" si="1"/>
        <v>23</v>
      </c>
      <c r="U12" s="1647"/>
      <c r="V12" s="1629" t="s">
        <v>1837</v>
      </c>
      <c r="W12" s="1630"/>
      <c r="X12" s="1631"/>
      <c r="Y12" s="1151"/>
      <c r="AA12" s="1055"/>
      <c r="AB12" s="1055"/>
      <c r="AC12" s="1055"/>
    </row>
    <row r="13" spans="1:29" ht="35" customHeight="1">
      <c r="A13" s="1098">
        <v>6</v>
      </c>
      <c r="B13" s="1658" t="s">
        <v>1824</v>
      </c>
      <c r="C13" s="1658"/>
      <c r="D13" s="1658"/>
      <c r="E13" s="1100" t="s">
        <v>1135</v>
      </c>
      <c r="F13" s="1639">
        <v>20</v>
      </c>
      <c r="G13" s="1640"/>
      <c r="H13" s="1641">
        <v>1</v>
      </c>
      <c r="I13" s="1642"/>
      <c r="J13" s="1624">
        <f t="shared" si="3"/>
        <v>19</v>
      </c>
      <c r="K13" s="1625"/>
      <c r="L13" s="1624">
        <v>23</v>
      </c>
      <c r="M13" s="1625"/>
      <c r="N13" s="1624">
        <v>2</v>
      </c>
      <c r="O13" s="1626"/>
      <c r="P13" s="1624">
        <f t="shared" si="0"/>
        <v>21</v>
      </c>
      <c r="Q13" s="1626"/>
      <c r="R13" s="1645">
        <f t="shared" si="4"/>
        <v>43</v>
      </c>
      <c r="S13" s="1646"/>
      <c r="T13" s="1645">
        <f t="shared" si="1"/>
        <v>40</v>
      </c>
      <c r="U13" s="1647"/>
      <c r="V13" s="1736" t="s">
        <v>1985</v>
      </c>
      <c r="W13" s="1737"/>
      <c r="X13" s="1738"/>
      <c r="Y13" s="1151"/>
      <c r="Z13" s="1054"/>
      <c r="AA13" s="1055"/>
      <c r="AB13" s="1055"/>
      <c r="AC13" s="1055"/>
    </row>
    <row r="14" spans="1:29" ht="35" customHeight="1">
      <c r="A14" s="1098">
        <v>7</v>
      </c>
      <c r="B14" s="1658" t="s">
        <v>1825</v>
      </c>
      <c r="C14" s="1658"/>
      <c r="D14" s="1658"/>
      <c r="E14" s="1100" t="s">
        <v>1135</v>
      </c>
      <c r="F14" s="1639">
        <v>20</v>
      </c>
      <c r="G14" s="1640"/>
      <c r="H14" s="1641"/>
      <c r="I14" s="1642"/>
      <c r="J14" s="1624">
        <f t="shared" si="3"/>
        <v>20</v>
      </c>
      <c r="K14" s="1625"/>
      <c r="L14" s="1624">
        <v>23</v>
      </c>
      <c r="M14" s="1625"/>
      <c r="N14" s="1624">
        <v>2</v>
      </c>
      <c r="O14" s="1626"/>
      <c r="P14" s="1624">
        <f t="shared" si="0"/>
        <v>21</v>
      </c>
      <c r="Q14" s="1626"/>
      <c r="R14" s="1645">
        <f t="shared" si="4"/>
        <v>43</v>
      </c>
      <c r="S14" s="1646"/>
      <c r="T14" s="1645">
        <f t="shared" si="1"/>
        <v>41</v>
      </c>
      <c r="U14" s="1647"/>
      <c r="V14" s="1739"/>
      <c r="W14" s="1740"/>
      <c r="X14" s="1741"/>
      <c r="Y14" s="1151"/>
      <c r="Z14" s="1054"/>
      <c r="AA14" s="1055"/>
      <c r="AB14" s="1055"/>
      <c r="AC14" s="1055"/>
    </row>
    <row r="15" spans="1:29" ht="35" customHeight="1">
      <c r="A15" s="1098">
        <v>8</v>
      </c>
      <c r="B15" s="1658" t="s">
        <v>480</v>
      </c>
      <c r="C15" s="1658"/>
      <c r="D15" s="1658"/>
      <c r="E15" s="1100" t="s">
        <v>1137</v>
      </c>
      <c r="F15" s="1639">
        <v>20</v>
      </c>
      <c r="G15" s="1640"/>
      <c r="H15" s="1641"/>
      <c r="I15" s="1642"/>
      <c r="J15" s="1624">
        <f t="shared" si="3"/>
        <v>20</v>
      </c>
      <c r="K15" s="1625"/>
      <c r="L15" s="1624">
        <v>23</v>
      </c>
      <c r="M15" s="1625"/>
      <c r="N15" s="1624"/>
      <c r="O15" s="1626"/>
      <c r="P15" s="1624">
        <f t="shared" si="0"/>
        <v>23</v>
      </c>
      <c r="Q15" s="1626"/>
      <c r="R15" s="1645">
        <f t="shared" si="4"/>
        <v>43</v>
      </c>
      <c r="S15" s="1646"/>
      <c r="T15" s="1645">
        <f t="shared" si="1"/>
        <v>43</v>
      </c>
      <c r="U15" s="1647"/>
      <c r="V15" s="1742"/>
      <c r="W15" s="1743"/>
      <c r="X15" s="1744"/>
      <c r="Y15" s="1151"/>
      <c r="Z15" s="1055"/>
      <c r="AA15" s="1054"/>
      <c r="AC15" s="1055"/>
    </row>
    <row r="16" spans="1:29" ht="35" customHeight="1">
      <c r="A16" s="1098">
        <v>9</v>
      </c>
      <c r="B16" s="1658" t="s">
        <v>1826</v>
      </c>
      <c r="C16" s="1658"/>
      <c r="D16" s="1658"/>
      <c r="E16" s="1100" t="s">
        <v>1028</v>
      </c>
      <c r="F16" s="1627">
        <v>7.556</v>
      </c>
      <c r="G16" s="1628"/>
      <c r="H16" s="1627"/>
      <c r="I16" s="1628"/>
      <c r="J16" s="1624">
        <f t="shared" si="3"/>
        <v>7.556</v>
      </c>
      <c r="K16" s="1625"/>
      <c r="L16" s="1663">
        <v>7.922</v>
      </c>
      <c r="M16" s="1663"/>
      <c r="N16" s="1663"/>
      <c r="O16" s="1663"/>
      <c r="P16" s="1624">
        <f t="shared" si="0"/>
        <v>7.922</v>
      </c>
      <c r="Q16" s="1626"/>
      <c r="R16" s="1645">
        <f t="shared" si="4"/>
        <v>15.478</v>
      </c>
      <c r="S16" s="1646"/>
      <c r="T16" s="1645">
        <f t="shared" si="1"/>
        <v>15.478</v>
      </c>
      <c r="U16" s="1647"/>
      <c r="V16" s="1745" t="s">
        <v>1978</v>
      </c>
      <c r="W16" s="1746"/>
      <c r="X16" s="1747"/>
      <c r="Y16" s="1151"/>
      <c r="Z16" s="1055"/>
      <c r="AA16" s="1054"/>
      <c r="AC16" s="1055"/>
    </row>
    <row r="17" spans="1:29" ht="34.75" customHeight="1" thickBot="1">
      <c r="A17" s="1101">
        <f>A16+1</f>
        <v>10</v>
      </c>
      <c r="B17" s="1684" t="s">
        <v>1827</v>
      </c>
      <c r="C17" s="1684"/>
      <c r="D17" s="1684"/>
      <c r="E17" s="1102" t="s">
        <v>1028</v>
      </c>
      <c r="F17" s="1653">
        <v>7.556</v>
      </c>
      <c r="G17" s="1654"/>
      <c r="H17" s="1653"/>
      <c r="I17" s="1654"/>
      <c r="J17" s="1655">
        <f t="shared" si="3"/>
        <v>7.556</v>
      </c>
      <c r="K17" s="1656"/>
      <c r="L17" s="1657">
        <v>7.922</v>
      </c>
      <c r="M17" s="1657"/>
      <c r="N17" s="1657"/>
      <c r="O17" s="1657"/>
      <c r="P17" s="1655">
        <f t="shared" si="0"/>
        <v>7.922</v>
      </c>
      <c r="Q17" s="1659"/>
      <c r="R17" s="1660">
        <f t="shared" si="4"/>
        <v>15.478</v>
      </c>
      <c r="S17" s="1661"/>
      <c r="T17" s="1660">
        <f t="shared" si="1"/>
        <v>15.478</v>
      </c>
      <c r="U17" s="1662"/>
      <c r="V17" s="1748"/>
      <c r="W17" s="1749"/>
      <c r="X17" s="1750"/>
      <c r="Y17" s="1151"/>
      <c r="Z17" s="1057"/>
      <c r="AA17" s="1055"/>
      <c r="AB17" s="1055"/>
      <c r="AC17" s="1055"/>
    </row>
    <row r="18" spans="1:6" ht="11.4" customHeight="1" thickBot="1">
      <c r="A18" s="1675"/>
      <c r="B18" s="1676"/>
      <c r="C18" s="1129"/>
      <c r="D18" s="1130"/>
      <c r="E18" s="1130"/>
      <c r="F18" s="1130"/>
    </row>
    <row r="19" spans="1:6" ht="30" customHeight="1" thickBot="1">
      <c r="A19" s="1677" t="s">
        <v>1798</v>
      </c>
      <c r="B19" s="1678"/>
      <c r="C19" s="1678"/>
      <c r="D19" s="1678"/>
      <c r="E19" s="1679"/>
      <c r="F19" s="1130"/>
    </row>
    <row r="20" spans="1:29" ht="35.4" customHeight="1">
      <c r="A20" s="1680" t="s">
        <v>1799</v>
      </c>
      <c r="B20" s="1681"/>
      <c r="C20" s="1064" t="s">
        <v>465</v>
      </c>
      <c r="D20" s="1064"/>
      <c r="E20" s="1064" t="s">
        <v>1251</v>
      </c>
      <c r="F20" s="1064"/>
      <c r="G20" s="1064" t="s">
        <v>1800</v>
      </c>
      <c r="H20" s="1065"/>
      <c r="I20" s="1066" t="s">
        <v>76</v>
      </c>
      <c r="J20" s="1064"/>
      <c r="K20" s="1064" t="s">
        <v>1834</v>
      </c>
      <c r="L20" s="1064"/>
      <c r="M20" s="1066" t="s">
        <v>1801</v>
      </c>
      <c r="N20" s="1064"/>
      <c r="O20" s="1066" t="s">
        <v>1833</v>
      </c>
      <c r="P20" s="1064"/>
      <c r="Q20" s="1067" t="s">
        <v>78</v>
      </c>
      <c r="R20" s="1065"/>
      <c r="S20" s="1067" t="s">
        <v>496</v>
      </c>
      <c r="T20" s="1064"/>
      <c r="U20" s="1067" t="s">
        <v>1149</v>
      </c>
      <c r="V20" s="1064"/>
      <c r="W20" s="1067" t="s">
        <v>1150</v>
      </c>
      <c r="X20" s="1064"/>
      <c r="AA20" s="1068"/>
      <c r="AB20" s="1069"/>
      <c r="AC20" s="1068"/>
    </row>
    <row r="21" spans="1:29" ht="32.5">
      <c r="A21" s="1070"/>
      <c r="B21" s="1121"/>
      <c r="C21" s="1122"/>
      <c r="D21" s="1121"/>
      <c r="E21" s="1131"/>
      <c r="F21" s="1131"/>
      <c r="G21" s="1131"/>
      <c r="H21" s="1121"/>
      <c r="I21" s="1131"/>
      <c r="J21" s="1121"/>
      <c r="K21" s="1131"/>
      <c r="L21" s="1121"/>
      <c r="M21" s="1131"/>
      <c r="N21" s="1131"/>
      <c r="O21" s="1131"/>
      <c r="P21" s="1121"/>
      <c r="Q21" s="1131"/>
      <c r="R21" s="1121"/>
      <c r="S21" s="1131"/>
      <c r="T21" s="1121"/>
      <c r="U21" s="1131"/>
      <c r="V21" s="1121"/>
      <c r="W21" s="1131"/>
      <c r="X21" s="1121"/>
      <c r="AA21" s="1068"/>
      <c r="AB21" s="1069"/>
      <c r="AC21" s="1068"/>
    </row>
    <row r="22" spans="1:29" ht="33" thickBot="1">
      <c r="A22" s="1070"/>
      <c r="B22" s="1121">
        <v>200</v>
      </c>
      <c r="C22" s="1071"/>
      <c r="D22" s="1121">
        <v>132</v>
      </c>
      <c r="E22" s="1131"/>
      <c r="F22" s="1131">
        <v>358</v>
      </c>
      <c r="G22" s="1131"/>
      <c r="H22" s="1121">
        <v>344</v>
      </c>
      <c r="I22" s="1131"/>
      <c r="J22" s="1121">
        <v>398</v>
      </c>
      <c r="K22" s="1131"/>
      <c r="L22" s="1121">
        <v>420</v>
      </c>
      <c r="M22" s="1131"/>
      <c r="N22" s="1131">
        <v>421</v>
      </c>
      <c r="O22" s="1131"/>
      <c r="P22" s="1121">
        <v>418</v>
      </c>
      <c r="Q22" s="1131"/>
      <c r="R22" s="1121">
        <v>407</v>
      </c>
      <c r="S22" s="1131"/>
      <c r="T22" s="1121">
        <v>415</v>
      </c>
      <c r="U22" s="1131"/>
      <c r="V22" s="1121">
        <v>410</v>
      </c>
      <c r="W22" s="1131"/>
      <c r="X22" s="1121">
        <v>397</v>
      </c>
      <c r="AA22" s="1068"/>
      <c r="AB22" s="1069"/>
      <c r="AC22" s="1068"/>
    </row>
    <row r="23" spans="1:38" ht="61.25" customHeight="1" thickBot="1">
      <c r="A23" s="1072"/>
      <c r="B23" s="1121"/>
      <c r="C23" s="1111"/>
      <c r="D23" s="1121"/>
      <c r="E23" s="1073"/>
      <c r="F23" s="1131"/>
      <c r="G23" s="1074"/>
      <c r="H23" s="1121"/>
      <c r="I23" s="1074"/>
      <c r="J23" s="1121"/>
      <c r="K23" s="1074"/>
      <c r="L23" s="1121"/>
      <c r="M23" s="1074"/>
      <c r="N23" s="1131"/>
      <c r="O23" s="1074"/>
      <c r="P23" s="1121"/>
      <c r="Q23" s="1074"/>
      <c r="R23" s="1121"/>
      <c r="S23" s="1074"/>
      <c r="T23" s="1121"/>
      <c r="U23" s="1074"/>
      <c r="V23" s="1121"/>
      <c r="W23" s="1109"/>
      <c r="X23" s="1121"/>
      <c r="AA23" s="1068"/>
      <c r="AB23" s="1069"/>
      <c r="AC23" s="1068"/>
      <c r="AL23" s="1060" t="s">
        <v>1692</v>
      </c>
    </row>
    <row r="24" spans="1:29" ht="16.75" customHeight="1" thickBot="1">
      <c r="A24" s="1072"/>
      <c r="B24" s="1121"/>
      <c r="C24" s="1075"/>
      <c r="D24" s="1121"/>
      <c r="E24" s="1076"/>
      <c r="F24" s="1132"/>
      <c r="G24" s="1076"/>
      <c r="H24" s="1121"/>
      <c r="I24" s="1076"/>
      <c r="J24" s="1121"/>
      <c r="K24" s="1076"/>
      <c r="L24" s="1121"/>
      <c r="M24" s="1076"/>
      <c r="N24" s="1132"/>
      <c r="O24" s="1076"/>
      <c r="P24" s="1121"/>
      <c r="Q24" s="1076"/>
      <c r="R24" s="1121"/>
      <c r="S24" s="1076"/>
      <c r="T24" s="1121"/>
      <c r="U24" s="1076"/>
      <c r="V24" s="1121"/>
      <c r="W24" s="1076"/>
      <c r="X24" s="1121"/>
      <c r="AA24" s="1068"/>
      <c r="AB24" s="1069"/>
      <c r="AC24" s="1068"/>
    </row>
    <row r="25" spans="1:29" ht="35.4" customHeight="1">
      <c r="A25" s="1682" t="s">
        <v>1832</v>
      </c>
      <c r="B25" s="1683"/>
      <c r="C25" s="1133" t="s">
        <v>1802</v>
      </c>
      <c r="E25" s="1182" t="s">
        <v>1802</v>
      </c>
      <c r="F25" s="1134"/>
      <c r="G25" s="1133" t="s">
        <v>1803</v>
      </c>
      <c r="H25" s="1135"/>
      <c r="I25" s="1167" t="s">
        <v>1802</v>
      </c>
      <c r="J25" s="1135"/>
      <c r="K25" s="1167" t="s">
        <v>1804</v>
      </c>
      <c r="L25" s="1136"/>
      <c r="M25" s="1167" t="s">
        <v>1805</v>
      </c>
      <c r="N25" s="1183"/>
      <c r="O25" s="1167" t="s">
        <v>1806</v>
      </c>
      <c r="P25" s="1136"/>
      <c r="Q25" s="1167" t="s">
        <v>1803</v>
      </c>
      <c r="R25" s="1136"/>
      <c r="S25" s="1136" t="s">
        <v>149</v>
      </c>
      <c r="T25" s="1136"/>
      <c r="U25" s="1136" t="s">
        <v>149</v>
      </c>
      <c r="V25" s="1137"/>
      <c r="W25" s="1136" t="s">
        <v>149</v>
      </c>
      <c r="X25" s="1121"/>
      <c r="AA25" s="1068"/>
      <c r="AB25" s="1077"/>
      <c r="AC25" s="1068"/>
    </row>
    <row r="26" spans="1:29" ht="32.5" hidden="1">
      <c r="A26" s="1070"/>
      <c r="B26" s="1121"/>
      <c r="C26" s="1121"/>
      <c r="D26" s="1121"/>
      <c r="E26" s="1121"/>
      <c r="F26" s="1121"/>
      <c r="G26" s="1121"/>
      <c r="H26" s="1121"/>
      <c r="I26" s="1121"/>
      <c r="J26" s="1121"/>
      <c r="K26" s="1121"/>
      <c r="L26" s="1121"/>
      <c r="M26" s="1121"/>
      <c r="N26" s="1121"/>
      <c r="O26" s="1121"/>
      <c r="P26" s="1121"/>
      <c r="Q26" s="1121"/>
      <c r="R26" s="1121"/>
      <c r="S26" s="1121"/>
      <c r="T26" s="1121"/>
      <c r="U26" s="1121"/>
      <c r="V26" s="1121"/>
      <c r="W26" s="1121"/>
      <c r="X26" s="1121"/>
      <c r="AA26" s="1068"/>
      <c r="AB26" s="1077"/>
      <c r="AC26" s="1068"/>
    </row>
    <row r="27" spans="1:29" ht="32.5">
      <c r="A27" s="1079" t="s">
        <v>1151</v>
      </c>
      <c r="B27" s="1121"/>
      <c r="C27" s="1138" t="s">
        <v>1152</v>
      </c>
      <c r="D27" s="1121"/>
      <c r="E27" s="1138" t="s">
        <v>1659</v>
      </c>
      <c r="F27" s="1121"/>
      <c r="G27" s="1138" t="s">
        <v>498</v>
      </c>
      <c r="H27" s="1121"/>
      <c r="I27" s="1138" t="s">
        <v>499</v>
      </c>
      <c r="K27" s="1138" t="s">
        <v>80</v>
      </c>
      <c r="L27" s="1139"/>
      <c r="M27" s="1138" t="s">
        <v>1161</v>
      </c>
      <c r="O27" s="1138" t="s">
        <v>1162</v>
      </c>
      <c r="P27" s="1121"/>
      <c r="Q27" s="1121" t="s">
        <v>82</v>
      </c>
      <c r="R27" s="1121"/>
      <c r="S27" s="1121" t="s">
        <v>1449</v>
      </c>
      <c r="T27" s="1121"/>
      <c r="U27" s="1121"/>
      <c r="V27" s="1121"/>
      <c r="W27" s="1121"/>
      <c r="X27" s="1121"/>
      <c r="AA27" s="1068"/>
      <c r="AB27" s="1077"/>
      <c r="AC27" s="1068"/>
    </row>
    <row r="28" spans="1:29" ht="32.5">
      <c r="A28" s="1080"/>
      <c r="B28" s="1121">
        <v>388</v>
      </c>
      <c r="C28" s="1122"/>
      <c r="D28" s="1121">
        <v>400</v>
      </c>
      <c r="E28" s="1122"/>
      <c r="F28" s="1131">
        <v>365</v>
      </c>
      <c r="G28" s="1122"/>
      <c r="H28" s="1121">
        <v>387</v>
      </c>
      <c r="I28" s="1122"/>
      <c r="J28" s="1121">
        <v>365</v>
      </c>
      <c r="K28" s="1122"/>
      <c r="L28" s="1121">
        <v>374</v>
      </c>
      <c r="M28" s="1122"/>
      <c r="N28" s="1131">
        <v>381</v>
      </c>
      <c r="O28" s="1122"/>
      <c r="P28" s="1121">
        <v>366</v>
      </c>
      <c r="Q28" s="1122"/>
      <c r="R28" s="1121">
        <v>214</v>
      </c>
      <c r="S28" s="1122"/>
      <c r="T28" s="1121"/>
      <c r="U28" s="1122"/>
      <c r="V28" s="1121"/>
      <c r="W28" s="1122"/>
      <c r="X28" s="1121"/>
      <c r="AA28" s="1068"/>
      <c r="AB28" s="1077"/>
      <c r="AC28" s="1068"/>
    </row>
    <row r="29" spans="1:29" ht="33" thickBot="1">
      <c r="A29" s="1081"/>
      <c r="B29" s="1121"/>
      <c r="C29" s="1071"/>
      <c r="D29" s="1121"/>
      <c r="E29" s="1071"/>
      <c r="F29" s="1131"/>
      <c r="G29" s="1071"/>
      <c r="H29" s="1121"/>
      <c r="I29" s="1071"/>
      <c r="J29" s="1121"/>
      <c r="K29" s="1071"/>
      <c r="L29" s="1121"/>
      <c r="M29" s="1071"/>
      <c r="N29" s="1131"/>
      <c r="O29" s="1071"/>
      <c r="P29" s="1121"/>
      <c r="Q29" s="1071"/>
      <c r="R29" s="1121"/>
      <c r="S29" s="1071"/>
      <c r="T29" s="1121"/>
      <c r="U29" s="1071"/>
      <c r="V29" s="1121"/>
      <c r="W29" s="1071"/>
      <c r="X29" s="1121"/>
      <c r="AA29" s="1068"/>
      <c r="AB29" s="1077"/>
      <c r="AC29" s="1068"/>
    </row>
    <row r="30" spans="1:29" ht="58.75" customHeight="1" thickBot="1">
      <c r="A30" s="1112"/>
      <c r="B30" s="1121"/>
      <c r="C30" s="1111"/>
      <c r="D30" s="1121"/>
      <c r="E30" s="1111"/>
      <c r="F30" s="1131"/>
      <c r="G30" s="1111"/>
      <c r="H30" s="1121"/>
      <c r="I30" s="1111"/>
      <c r="J30" s="1121"/>
      <c r="K30" s="1111"/>
      <c r="L30" s="1121"/>
      <c r="M30" s="1111"/>
      <c r="N30" s="1131"/>
      <c r="O30" s="1111"/>
      <c r="P30" s="1121"/>
      <c r="Q30" s="1111"/>
      <c r="R30" s="1121"/>
      <c r="S30" s="1073"/>
      <c r="T30" s="1121"/>
      <c r="U30" s="1082"/>
      <c r="V30" s="1121"/>
      <c r="W30" s="1082"/>
      <c r="X30" s="1121"/>
      <c r="AA30" s="1068"/>
      <c r="AB30" s="1077"/>
      <c r="AC30" s="1068"/>
    </row>
    <row r="31" spans="1:29" ht="18" customHeight="1" thickBot="1">
      <c r="A31" s="1075"/>
      <c r="B31" s="1121"/>
      <c r="C31" s="1075"/>
      <c r="D31" s="1121"/>
      <c r="E31" s="1075"/>
      <c r="F31" s="1132"/>
      <c r="G31" s="1075"/>
      <c r="H31" s="1121"/>
      <c r="I31" s="1075"/>
      <c r="J31" s="1121"/>
      <c r="K31" s="1075"/>
      <c r="L31" s="1121"/>
      <c r="M31" s="1075"/>
      <c r="N31" s="1132"/>
      <c r="O31" s="1075"/>
      <c r="P31" s="1121"/>
      <c r="Q31" s="1075"/>
      <c r="R31" s="1121"/>
      <c r="S31" s="1075"/>
      <c r="T31" s="1121"/>
      <c r="U31" s="1142"/>
      <c r="V31" s="1121"/>
      <c r="W31" s="1122"/>
      <c r="X31" s="1121"/>
      <c r="AA31" s="1068"/>
      <c r="AB31" s="1077"/>
      <c r="AC31" s="1068"/>
    </row>
    <row r="32" spans="1:29" ht="33" customHeight="1">
      <c r="A32" s="1083" t="s">
        <v>146</v>
      </c>
      <c r="B32" s="1123"/>
      <c r="C32" s="1069" t="s">
        <v>146</v>
      </c>
      <c r="D32" s="1169">
        <v>2029</v>
      </c>
      <c r="E32" s="1166" t="s">
        <v>1807</v>
      </c>
      <c r="F32" s="1123"/>
      <c r="G32" s="1069" t="s">
        <v>146</v>
      </c>
      <c r="H32" s="1123"/>
      <c r="I32" s="1069" t="s">
        <v>146</v>
      </c>
      <c r="J32" s="1169">
        <v>1117</v>
      </c>
      <c r="K32" s="1140" t="s">
        <v>1803</v>
      </c>
      <c r="L32" s="1141"/>
      <c r="M32" s="1069" t="s">
        <v>146</v>
      </c>
      <c r="N32" s="1123"/>
      <c r="O32" s="1069" t="s">
        <v>146</v>
      </c>
      <c r="P32" s="1169">
        <v>1121</v>
      </c>
      <c r="Q32" s="1664" t="s">
        <v>1808</v>
      </c>
      <c r="R32" s="1664"/>
      <c r="S32" s="1123"/>
      <c r="T32" s="1123"/>
      <c r="U32" s="1123"/>
      <c r="V32" s="1123"/>
      <c r="W32" s="1123"/>
      <c r="X32" s="1149"/>
      <c r="AA32" s="1068"/>
      <c r="AB32" s="1077"/>
      <c r="AC32" s="1068"/>
    </row>
    <row r="33" spans="1:29" s="1063" customFormat="1" ht="12" customHeight="1" thickBot="1">
      <c r="A33" s="1084"/>
      <c r="B33" s="1123"/>
      <c r="C33" s="1142"/>
      <c r="D33" s="1143"/>
      <c r="E33" s="1097"/>
      <c r="F33" s="1123"/>
      <c r="G33" s="1123"/>
      <c r="H33" s="1123"/>
      <c r="I33" s="1123"/>
      <c r="J33" s="1123"/>
      <c r="K33" s="1085"/>
      <c r="L33" s="1085"/>
      <c r="M33" s="1142"/>
      <c r="N33" s="1123"/>
      <c r="O33" s="1142"/>
      <c r="P33" s="1123"/>
      <c r="Q33" s="1665"/>
      <c r="R33" s="1665"/>
      <c r="S33" s="1123"/>
      <c r="T33" s="1123"/>
      <c r="U33" s="1123"/>
      <c r="V33" s="1123"/>
      <c r="W33" s="1123"/>
      <c r="X33" s="1143"/>
      <c r="AA33" s="1086"/>
      <c r="AB33" s="1077"/>
      <c r="AC33" s="1086"/>
    </row>
    <row r="34" spans="1:29" ht="18" customHeight="1" thickBot="1">
      <c r="A34" s="1666"/>
      <c r="B34" s="1667"/>
      <c r="C34" s="1667"/>
      <c r="D34" s="1667"/>
      <c r="E34" s="1668"/>
      <c r="F34" s="1667"/>
      <c r="G34" s="1667"/>
      <c r="H34" s="1667"/>
      <c r="I34" s="1667"/>
      <c r="J34" s="1667"/>
      <c r="K34" s="1667"/>
      <c r="L34" s="1667"/>
      <c r="M34" s="1667"/>
      <c r="N34" s="1667"/>
      <c r="O34" s="1667"/>
      <c r="P34" s="1667"/>
      <c r="Q34" s="1667"/>
      <c r="R34" s="1667"/>
      <c r="S34" s="1667"/>
      <c r="T34" s="1667"/>
      <c r="U34" s="1667"/>
      <c r="V34" s="1667"/>
      <c r="W34" s="1667"/>
      <c r="X34" s="1669"/>
      <c r="AA34" s="1068"/>
      <c r="AB34" s="1077"/>
      <c r="AC34" s="1068"/>
    </row>
    <row r="35" spans="1:29" ht="28.75" customHeight="1" thickBot="1">
      <c r="A35" s="1670" t="s">
        <v>1809</v>
      </c>
      <c r="B35" s="1671"/>
      <c r="C35" s="1671"/>
      <c r="D35" s="1671"/>
      <c r="E35" s="1672"/>
      <c r="F35" s="1121"/>
      <c r="G35" s="1121"/>
      <c r="H35" s="1121"/>
      <c r="I35" s="1121"/>
      <c r="J35" s="1121"/>
      <c r="K35" s="1121"/>
      <c r="L35" s="1121"/>
      <c r="M35" s="1121"/>
      <c r="N35" s="1121"/>
      <c r="O35" s="1121"/>
      <c r="P35" s="1121"/>
      <c r="Q35" s="1121"/>
      <c r="R35" s="1121"/>
      <c r="S35" s="1121"/>
      <c r="T35" s="1121"/>
      <c r="U35" s="1121"/>
      <c r="V35" s="1121"/>
      <c r="W35" s="1121"/>
      <c r="X35" s="1121"/>
      <c r="AA35" s="1068"/>
      <c r="AB35" s="1077"/>
      <c r="AC35" s="1068"/>
    </row>
    <row r="36" spans="1:29" s="1063" customFormat="1" ht="18.65" customHeight="1">
      <c r="A36" s="1087"/>
      <c r="B36" s="1144"/>
      <c r="C36" s="1144"/>
      <c r="D36" s="1144"/>
      <c r="E36" s="1144"/>
      <c r="F36" s="1143"/>
      <c r="G36" s="1143"/>
      <c r="H36" s="1143"/>
      <c r="I36" s="1143"/>
      <c r="J36" s="1143"/>
      <c r="K36" s="1143"/>
      <c r="L36" s="1143"/>
      <c r="M36" s="1143"/>
      <c r="N36" s="1143"/>
      <c r="O36" s="1143"/>
      <c r="P36" s="1143"/>
      <c r="Q36" s="1143"/>
      <c r="R36" s="1143"/>
      <c r="S36" s="1143"/>
      <c r="T36" s="1143"/>
      <c r="U36" s="1143"/>
      <c r="V36" s="1143"/>
      <c r="W36" s="1143"/>
      <c r="X36" s="1143"/>
      <c r="AA36" s="1086"/>
      <c r="AB36" s="1077"/>
      <c r="AC36" s="1086"/>
    </row>
    <row r="37" spans="1:29" ht="32.5">
      <c r="A37" s="1070" t="s">
        <v>1810</v>
      </c>
      <c r="B37" s="1121"/>
      <c r="C37" s="1121" t="s">
        <v>465</v>
      </c>
      <c r="D37" s="1121"/>
      <c r="E37" s="1138" t="s">
        <v>1811</v>
      </c>
      <c r="F37" s="1121"/>
      <c r="G37" s="1138" t="s">
        <v>1812</v>
      </c>
      <c r="H37" s="1121"/>
      <c r="I37" s="1138" t="s">
        <v>1251</v>
      </c>
      <c r="J37" s="1121"/>
      <c r="K37" s="1138" t="s">
        <v>1700</v>
      </c>
      <c r="L37" s="1121"/>
      <c r="M37" s="1138" t="s">
        <v>1813</v>
      </c>
      <c r="N37" s="1121"/>
      <c r="O37" s="1138" t="s">
        <v>1814</v>
      </c>
      <c r="P37" s="1121"/>
      <c r="Q37" s="1138" t="s">
        <v>1815</v>
      </c>
      <c r="R37" s="1121"/>
      <c r="S37" s="1138" t="s">
        <v>1816</v>
      </c>
      <c r="T37" s="1121"/>
      <c r="U37" s="1121" t="s">
        <v>76</v>
      </c>
      <c r="V37" s="1121"/>
      <c r="W37" s="1138" t="s">
        <v>1148</v>
      </c>
      <c r="X37" s="1121"/>
      <c r="AA37" s="1068"/>
      <c r="AB37" s="1077"/>
      <c r="AC37" s="1068"/>
    </row>
    <row r="38" spans="1:29" ht="32.5">
      <c r="A38" s="1080"/>
      <c r="B38" s="1121">
        <v>143</v>
      </c>
      <c r="C38" s="1122"/>
      <c r="D38" s="1121">
        <v>384</v>
      </c>
      <c r="E38" s="1122"/>
      <c r="F38" s="1131">
        <v>317</v>
      </c>
      <c r="G38" s="1122"/>
      <c r="H38" s="1121">
        <v>297</v>
      </c>
      <c r="I38" s="1122"/>
      <c r="J38" s="1121">
        <v>367</v>
      </c>
      <c r="K38" s="1122"/>
      <c r="L38" s="1121">
        <v>343</v>
      </c>
      <c r="M38" s="1122"/>
      <c r="N38" s="1131">
        <v>299</v>
      </c>
      <c r="O38" s="1122"/>
      <c r="P38" s="1121">
        <v>384</v>
      </c>
      <c r="Q38" s="1122"/>
      <c r="R38" s="1121">
        <v>356</v>
      </c>
      <c r="S38" s="1122"/>
      <c r="T38" s="1121">
        <v>336</v>
      </c>
      <c r="U38" s="1122"/>
      <c r="V38" s="1121">
        <v>416</v>
      </c>
      <c r="W38" s="1122"/>
      <c r="X38" s="1121">
        <v>417</v>
      </c>
      <c r="AA38" s="1068"/>
      <c r="AB38" s="1077"/>
      <c r="AC38" s="1068"/>
    </row>
    <row r="39" spans="1:29" ht="24.65" customHeight="1" thickBot="1">
      <c r="A39" s="1081"/>
      <c r="B39" s="1121"/>
      <c r="C39" s="1071"/>
      <c r="D39" s="1121"/>
      <c r="E39" s="1071"/>
      <c r="F39" s="1131"/>
      <c r="G39" s="1071"/>
      <c r="H39" s="1121"/>
      <c r="I39" s="1071"/>
      <c r="J39" s="1121"/>
      <c r="K39" s="1071"/>
      <c r="L39" s="1121"/>
      <c r="M39" s="1071"/>
      <c r="N39" s="1131"/>
      <c r="O39" s="1071"/>
      <c r="P39" s="1121"/>
      <c r="Q39" s="1071"/>
      <c r="R39" s="1121"/>
      <c r="S39" s="1071"/>
      <c r="T39" s="1121"/>
      <c r="U39" s="1071"/>
      <c r="V39" s="1121"/>
      <c r="W39" s="1071"/>
      <c r="X39" s="1121"/>
      <c r="AA39" s="1068"/>
      <c r="AB39" s="1077"/>
      <c r="AC39" s="1068"/>
    </row>
    <row r="40" spans="1:29" ht="78" customHeight="1" thickBot="1">
      <c r="A40" s="1073"/>
      <c r="B40" s="1121"/>
      <c r="C40" s="1111"/>
      <c r="D40" s="1121"/>
      <c r="E40" s="1111"/>
      <c r="F40" s="1131"/>
      <c r="G40" s="1111"/>
      <c r="H40" s="1121"/>
      <c r="I40" s="1111"/>
      <c r="J40" s="1121"/>
      <c r="K40" s="1111"/>
      <c r="L40" s="1121"/>
      <c r="M40" s="1111"/>
      <c r="N40" s="1131"/>
      <c r="O40" s="1111"/>
      <c r="P40" s="1121"/>
      <c r="Q40" s="1111"/>
      <c r="R40" s="1121"/>
      <c r="S40" s="1111"/>
      <c r="T40" s="1121"/>
      <c r="U40" s="1073"/>
      <c r="V40" s="1121"/>
      <c r="W40" s="1111"/>
      <c r="X40" s="1121"/>
      <c r="AA40" s="1068"/>
      <c r="AB40" s="1077"/>
      <c r="AC40" s="1068"/>
    </row>
    <row r="41" spans="1:29" ht="16.75" customHeight="1" thickBot="1">
      <c r="A41" s="1075"/>
      <c r="B41" s="1121"/>
      <c r="C41" s="1075"/>
      <c r="D41" s="1121"/>
      <c r="E41" s="1075"/>
      <c r="F41" s="1132"/>
      <c r="G41" s="1075"/>
      <c r="H41" s="1121"/>
      <c r="I41" s="1075"/>
      <c r="J41" s="1121"/>
      <c r="K41" s="1075"/>
      <c r="L41" s="1121"/>
      <c r="M41" s="1075"/>
      <c r="N41" s="1132"/>
      <c r="O41" s="1075"/>
      <c r="P41" s="1121"/>
      <c r="Q41" s="1075"/>
      <c r="R41" s="1121"/>
      <c r="S41" s="1075"/>
      <c r="T41" s="1121"/>
      <c r="U41" s="1075"/>
      <c r="V41" s="1121"/>
      <c r="W41" s="1075"/>
      <c r="X41" s="1121"/>
      <c r="AA41" s="1068"/>
      <c r="AB41" s="1077"/>
      <c r="AC41" s="1068"/>
    </row>
    <row r="42" spans="1:29" ht="60">
      <c r="A42" s="1070" t="s">
        <v>1810</v>
      </c>
      <c r="B42" s="1122"/>
      <c r="C42" s="1127" t="s">
        <v>1843</v>
      </c>
      <c r="D42" s="1122"/>
      <c r="E42" s="1077" t="s">
        <v>1818</v>
      </c>
      <c r="F42" s="1123"/>
      <c r="G42" s="1077" t="s">
        <v>1818</v>
      </c>
      <c r="H42" s="1169">
        <v>998</v>
      </c>
      <c r="I42" s="1127" t="s">
        <v>1819</v>
      </c>
      <c r="J42" s="1122"/>
      <c r="K42" s="1077" t="s">
        <v>146</v>
      </c>
      <c r="L42" s="1122"/>
      <c r="M42" s="1077" t="s">
        <v>1818</v>
      </c>
      <c r="N42" s="1122"/>
      <c r="O42" s="1077" t="s">
        <v>146</v>
      </c>
      <c r="P42" s="1122"/>
      <c r="Q42" s="1077" t="s">
        <v>149</v>
      </c>
      <c r="R42" s="1122"/>
      <c r="S42" s="1077" t="s">
        <v>1818</v>
      </c>
      <c r="T42" s="1169">
        <v>2085</v>
      </c>
      <c r="U42" s="1127" t="s">
        <v>1819</v>
      </c>
      <c r="V42" s="1122"/>
      <c r="W42" s="1077" t="s">
        <v>149</v>
      </c>
      <c r="X42" s="1122"/>
      <c r="AA42" s="1068"/>
      <c r="AB42" s="1077"/>
      <c r="AC42" s="1068"/>
    </row>
    <row r="43" spans="1:28" ht="15" customHeight="1" thickBot="1">
      <c r="A43" s="1088"/>
      <c r="B43" s="1089"/>
      <c r="C43" s="1089"/>
      <c r="D43" s="1089"/>
      <c r="E43" s="1089"/>
      <c r="F43" s="1089"/>
      <c r="G43" s="1089"/>
      <c r="H43" s="1089"/>
      <c r="I43" s="1089"/>
      <c r="J43" s="1089"/>
      <c r="K43" s="1089"/>
      <c r="L43" s="1089"/>
      <c r="M43" s="1089"/>
      <c r="N43" s="1089"/>
      <c r="O43" s="1089"/>
      <c r="P43" s="1089"/>
      <c r="Q43" s="1089"/>
      <c r="R43" s="1089"/>
      <c r="S43" s="1089"/>
      <c r="T43" s="1089"/>
      <c r="U43" s="1089"/>
      <c r="V43" s="1089"/>
      <c r="W43" s="1089"/>
      <c r="X43" s="1089"/>
      <c r="AB43" s="1077"/>
    </row>
    <row r="44" spans="1:28" ht="22.25" customHeight="1">
      <c r="A44" s="1070"/>
      <c r="B44" s="1121"/>
      <c r="C44" s="1121"/>
      <c r="D44" s="1121"/>
      <c r="E44" s="1121"/>
      <c r="F44" s="1121"/>
      <c r="G44" s="1121"/>
      <c r="H44" s="1121"/>
      <c r="I44" s="1121"/>
      <c r="J44" s="1121"/>
      <c r="K44" s="1121"/>
      <c r="L44" s="1121"/>
      <c r="M44" s="1121"/>
      <c r="N44" s="1121"/>
      <c r="O44" s="1121"/>
      <c r="P44" s="1121"/>
      <c r="Q44" s="1121"/>
      <c r="R44" s="1121"/>
      <c r="S44" s="1121"/>
      <c r="T44" s="1121"/>
      <c r="U44" s="1121"/>
      <c r="V44" s="1121"/>
      <c r="W44" s="1121"/>
      <c r="X44" s="1121"/>
      <c r="AB44" s="1077"/>
    </row>
    <row r="45" spans="1:28" ht="32.5">
      <c r="A45" s="1079" t="s">
        <v>487</v>
      </c>
      <c r="B45" s="1121"/>
      <c r="C45" s="1138" t="s">
        <v>488</v>
      </c>
      <c r="D45" s="1121"/>
      <c r="E45" s="1138" t="s">
        <v>489</v>
      </c>
      <c r="F45" s="1121"/>
      <c r="G45" s="1138" t="s">
        <v>490</v>
      </c>
      <c r="H45" s="1121"/>
      <c r="I45" s="1121" t="s">
        <v>78</v>
      </c>
      <c r="J45" s="1121"/>
      <c r="K45" s="1138" t="s">
        <v>496</v>
      </c>
      <c r="L45" s="1121"/>
      <c r="M45" s="1145" t="s">
        <v>1149</v>
      </c>
      <c r="O45" s="1138" t="s">
        <v>1150</v>
      </c>
      <c r="Q45" s="1121" t="s">
        <v>1659</v>
      </c>
      <c r="S45" s="1138" t="s">
        <v>1705</v>
      </c>
      <c r="U45" s="1121" t="s">
        <v>80</v>
      </c>
      <c r="W45" s="1121" t="s">
        <v>82</v>
      </c>
      <c r="X45" s="1121"/>
      <c r="AB45" s="1077"/>
    </row>
    <row r="46" spans="1:28" ht="32.5">
      <c r="A46" s="1070"/>
      <c r="B46" s="1121"/>
      <c r="C46" s="1121"/>
      <c r="D46" s="1121"/>
      <c r="E46" s="1121"/>
      <c r="F46" s="1121"/>
      <c r="G46" s="1121"/>
      <c r="H46" s="1121"/>
      <c r="I46" s="1121"/>
      <c r="J46" s="1121"/>
      <c r="K46" s="1121"/>
      <c r="L46" s="1121"/>
      <c r="M46" s="1121"/>
      <c r="N46" s="1121"/>
      <c r="O46" s="1121"/>
      <c r="P46" s="1121"/>
      <c r="Q46" s="1121"/>
      <c r="R46" s="1121"/>
      <c r="S46" s="1121"/>
      <c r="T46" s="1121"/>
      <c r="U46" s="1121"/>
      <c r="V46" s="1121"/>
      <c r="W46" s="1121"/>
      <c r="X46" s="1121"/>
      <c r="AB46" s="1077"/>
    </row>
    <row r="47" spans="1:28" ht="32.5">
      <c r="A47" s="1080"/>
      <c r="B47" s="1121">
        <v>398</v>
      </c>
      <c r="C47" s="1122"/>
      <c r="D47" s="1121">
        <v>417</v>
      </c>
      <c r="E47" s="1122"/>
      <c r="F47" s="1131">
        <v>355</v>
      </c>
      <c r="G47" s="1122"/>
      <c r="H47" s="1121">
        <v>367</v>
      </c>
      <c r="I47" s="1122"/>
      <c r="J47" s="1121">
        <v>362</v>
      </c>
      <c r="K47" s="1122"/>
      <c r="L47" s="1121">
        <v>362</v>
      </c>
      <c r="M47" s="1122"/>
      <c r="N47" s="1131">
        <v>365</v>
      </c>
      <c r="O47" s="1122"/>
      <c r="P47" s="1121">
        <v>319</v>
      </c>
      <c r="Q47" s="1122"/>
      <c r="R47" s="1121">
        <v>368</v>
      </c>
      <c r="S47" s="1122">
        <v>281</v>
      </c>
      <c r="T47" s="1121">
        <v>222</v>
      </c>
      <c r="U47" s="1122">
        <v>137</v>
      </c>
      <c r="V47" s="1121">
        <v>138</v>
      </c>
      <c r="W47" s="1122"/>
      <c r="X47" s="1121">
        <v>192</v>
      </c>
      <c r="AB47" s="1077"/>
    </row>
    <row r="48" spans="1:28" ht="24.65" customHeight="1" thickBot="1">
      <c r="A48" s="1081"/>
      <c r="B48" s="1121"/>
      <c r="C48" s="1071"/>
      <c r="D48" s="1121"/>
      <c r="E48" s="1071"/>
      <c r="F48" s="1131"/>
      <c r="G48" s="1071"/>
      <c r="H48" s="1121"/>
      <c r="I48" s="1071"/>
      <c r="J48" s="1121"/>
      <c r="K48" s="1071"/>
      <c r="L48" s="1121"/>
      <c r="M48" s="1071"/>
      <c r="N48" s="1131"/>
      <c r="O48" s="1071"/>
      <c r="P48" s="1121"/>
      <c r="Q48" s="1071"/>
      <c r="R48" s="1121"/>
      <c r="S48" s="1071"/>
      <c r="T48" s="1121"/>
      <c r="U48" s="1071"/>
      <c r="V48" s="1121"/>
      <c r="W48" s="1071"/>
      <c r="X48" s="1121"/>
      <c r="AB48" s="1077"/>
    </row>
    <row r="49" spans="1:28" ht="70.75" customHeight="1" thickBot="1">
      <c r="A49" s="1112"/>
      <c r="B49" s="1121"/>
      <c r="C49" s="1111"/>
      <c r="D49" s="1121"/>
      <c r="E49" s="1112"/>
      <c r="F49" s="1131"/>
      <c r="G49" s="1112"/>
      <c r="H49" s="1121"/>
      <c r="I49" s="1073"/>
      <c r="J49" s="1121"/>
      <c r="K49" s="1073"/>
      <c r="L49" s="1121"/>
      <c r="M49" s="1073"/>
      <c r="N49" s="1131"/>
      <c r="O49" s="1073"/>
      <c r="P49" s="1121"/>
      <c r="Q49" s="1073"/>
      <c r="R49" s="1121"/>
      <c r="S49" s="1073"/>
      <c r="T49" s="1121"/>
      <c r="U49" s="1073"/>
      <c r="V49" s="1121"/>
      <c r="W49" s="1112"/>
      <c r="X49" s="1121"/>
      <c r="AB49" s="1077"/>
    </row>
    <row r="50" spans="1:28" ht="19.75" customHeight="1" thickBot="1">
      <c r="A50" s="1075"/>
      <c r="B50" s="1121"/>
      <c r="C50" s="1075"/>
      <c r="D50" s="1121"/>
      <c r="E50" s="1075"/>
      <c r="F50" s="1132"/>
      <c r="G50" s="1075"/>
      <c r="H50" s="1121"/>
      <c r="I50" s="1075"/>
      <c r="J50" s="1121"/>
      <c r="K50" s="1075"/>
      <c r="L50" s="1121"/>
      <c r="M50" s="1075"/>
      <c r="N50" s="1132"/>
      <c r="O50" s="1075"/>
      <c r="P50" s="1121"/>
      <c r="Q50" s="1075"/>
      <c r="R50" s="1121"/>
      <c r="S50" s="1075"/>
      <c r="T50" s="1121"/>
      <c r="U50" s="1075"/>
      <c r="V50" s="1121"/>
      <c r="W50" s="1075"/>
      <c r="X50" s="1121"/>
      <c r="AB50" s="1077"/>
    </row>
    <row r="51" spans="1:28" ht="76.75" customHeight="1" thickBot="1">
      <c r="A51" s="1146" t="s">
        <v>146</v>
      </c>
      <c r="B51" s="1125"/>
      <c r="C51" s="1093" t="s">
        <v>149</v>
      </c>
      <c r="D51" s="1097"/>
      <c r="E51" s="1093" t="s">
        <v>146</v>
      </c>
      <c r="F51" s="1097"/>
      <c r="G51" s="1093" t="s">
        <v>1818</v>
      </c>
      <c r="H51" s="1169">
        <v>2370</v>
      </c>
      <c r="I51" s="1126" t="s">
        <v>1802</v>
      </c>
      <c r="J51" s="1078"/>
      <c r="K51" s="1093" t="s">
        <v>146</v>
      </c>
      <c r="L51" s="1097"/>
      <c r="M51" s="1093" t="s">
        <v>146</v>
      </c>
      <c r="N51" s="1097"/>
      <c r="O51" s="1093" t="s">
        <v>146</v>
      </c>
      <c r="P51" s="1169">
        <v>1408</v>
      </c>
      <c r="Q51" s="1126" t="s">
        <v>1803</v>
      </c>
      <c r="R51" s="1097"/>
      <c r="S51" s="1126" t="s">
        <v>1807</v>
      </c>
      <c r="T51" s="1097"/>
      <c r="U51" s="1126" t="s">
        <v>1844</v>
      </c>
      <c r="V51" s="1097"/>
      <c r="W51" s="1126" t="s">
        <v>1802</v>
      </c>
      <c r="X51" s="1089"/>
      <c r="AB51" s="1077"/>
    </row>
    <row r="52" spans="1:28" ht="33" thickBot="1">
      <c r="A52" s="1147"/>
      <c r="B52" s="1148"/>
      <c r="C52" s="1077"/>
      <c r="D52" s="1123"/>
      <c r="E52" s="1077"/>
      <c r="F52" s="1123"/>
      <c r="G52" s="1077"/>
      <c r="H52" s="1123"/>
      <c r="I52" s="1124"/>
      <c r="J52" s="1143"/>
      <c r="K52" s="1110"/>
      <c r="L52" s="1119"/>
      <c r="M52" s="1110"/>
      <c r="N52" s="1119"/>
      <c r="O52" s="1110"/>
      <c r="P52" s="1119"/>
      <c r="Q52" s="1120"/>
      <c r="R52" s="1119"/>
      <c r="S52" s="1110"/>
      <c r="T52" s="1119"/>
      <c r="U52" s="1124"/>
      <c r="V52" s="1123"/>
      <c r="W52" s="1124"/>
      <c r="X52" s="1121"/>
      <c r="AB52" s="1077"/>
    </row>
    <row r="53" spans="1:28" ht="33" customHeight="1">
      <c r="A53" s="1673" t="s">
        <v>1820</v>
      </c>
      <c r="B53" s="1674"/>
      <c r="C53" s="1674"/>
      <c r="K53" s="1105"/>
      <c r="L53" s="1644" t="s">
        <v>1127</v>
      </c>
      <c r="M53" s="1644"/>
      <c r="N53" s="1106"/>
      <c r="O53" s="1106"/>
      <c r="P53" s="1644" t="s">
        <v>1828</v>
      </c>
      <c r="Q53" s="1644"/>
      <c r="R53" s="1106"/>
      <c r="S53" s="1107"/>
      <c r="AB53" s="1077"/>
    </row>
    <row r="54" spans="1:28" ht="32.5">
      <c r="A54" s="1090"/>
      <c r="K54" s="1648"/>
      <c r="L54" s="1643"/>
      <c r="M54" s="1121"/>
      <c r="P54" s="1652"/>
      <c r="Q54" s="1652"/>
      <c r="S54" s="1153"/>
      <c r="T54" s="1152"/>
      <c r="AB54" s="1077"/>
    </row>
    <row r="55" spans="1:28" ht="75" customHeight="1">
      <c r="A55" s="1090"/>
      <c r="K55" s="1090"/>
      <c r="M55" s="1122"/>
      <c r="S55" s="1061"/>
      <c r="AB55" s="1077"/>
    </row>
    <row r="56" spans="1:28" ht="33.65" customHeight="1" hidden="1" thickBot="1">
      <c r="A56" s="1090"/>
      <c r="K56" s="1090"/>
      <c r="M56" s="1071"/>
      <c r="S56" s="1061"/>
      <c r="AB56" s="1077"/>
    </row>
    <row r="57" spans="1:28" ht="73.75" customHeight="1" thickBot="1">
      <c r="A57" s="1091"/>
      <c r="K57" s="1649" t="s">
        <v>1136</v>
      </c>
      <c r="L57" s="1650"/>
      <c r="M57" s="1112"/>
      <c r="O57" s="1651" t="s">
        <v>1829</v>
      </c>
      <c r="P57" s="1651"/>
      <c r="Q57" s="1118"/>
      <c r="S57" s="1170" t="s">
        <v>480</v>
      </c>
      <c r="AB57" s="1077"/>
    </row>
    <row r="58" spans="1:28" ht="33" thickBot="1">
      <c r="A58" s="1091"/>
      <c r="K58" s="1090" t="s">
        <v>1831</v>
      </c>
      <c r="M58" s="1075"/>
      <c r="O58" s="1643" t="s">
        <v>1830</v>
      </c>
      <c r="P58" s="1643"/>
      <c r="Q58" s="1091"/>
      <c r="S58" s="1061" t="s">
        <v>268</v>
      </c>
      <c r="T58" s="1115"/>
      <c r="V58" s="1643"/>
      <c r="W58" s="1643"/>
      <c r="AB58" s="1077"/>
    </row>
    <row r="59" spans="1:28" ht="30.65" customHeight="1" thickBot="1">
      <c r="A59" s="1685" t="s">
        <v>1832</v>
      </c>
      <c r="B59" s="1686"/>
      <c r="C59" s="1092"/>
      <c r="D59" s="1092"/>
      <c r="E59" s="1092"/>
      <c r="F59" s="1092"/>
      <c r="G59" s="1092"/>
      <c r="H59" s="1092"/>
      <c r="I59" s="1092"/>
      <c r="J59" s="1092"/>
      <c r="K59" s="1108"/>
      <c r="L59" s="1092"/>
      <c r="M59" s="1093"/>
      <c r="N59" s="1092"/>
      <c r="O59" s="1092"/>
      <c r="P59" s="1092"/>
      <c r="Q59" s="1116"/>
      <c r="R59" s="1116"/>
      <c r="S59" s="1062"/>
      <c r="T59" s="1092"/>
      <c r="U59" s="1117"/>
      <c r="V59" s="1092"/>
      <c r="W59" s="1092"/>
      <c r="X59" s="1092"/>
      <c r="AB59" s="1077"/>
    </row>
    <row r="60" spans="1:28" ht="30.65" customHeight="1">
      <c r="A60" s="1128"/>
      <c r="B60" s="1128"/>
      <c r="AB60" s="1077"/>
    </row>
    <row r="61" spans="28:28" ht="30">
      <c r="AB61" s="1077"/>
    </row>
    <row r="62" spans="15:28" ht="30">
      <c r="O62" s="1643"/>
      <c r="P62" s="1643"/>
      <c r="Q62" s="1643"/>
      <c r="S62" s="1643"/>
      <c r="T62" s="1643"/>
      <c r="U62" s="1643"/>
      <c r="AB62" s="1077"/>
    </row>
    <row r="63" spans="28:28" ht="30">
      <c r="AB63" s="1077"/>
    </row>
    <row r="64" spans="28:28" ht="30">
      <c r="AB64" s="1077"/>
    </row>
    <row r="65" spans="28:28" ht="30">
      <c r="AB65" s="1077"/>
    </row>
    <row r="66" spans="28:28" ht="30">
      <c r="AB66" s="1077"/>
    </row>
    <row r="67" spans="12:28" ht="30">
      <c r="L67" s="1643"/>
      <c r="M67" s="1643"/>
      <c r="AB67" s="1077"/>
    </row>
    <row r="68" spans="7:28" ht="60.65" customHeight="1">
      <c r="G68" s="1114"/>
      <c r="H68" s="1114"/>
      <c r="K68" s="1113"/>
      <c r="AB68" s="1077"/>
    </row>
    <row r="71" spans="5:11" ht="23" thickBot="1">
      <c r="E71" s="1643"/>
      <c r="F71" s="1643"/>
      <c r="G71" s="1643"/>
      <c r="I71" s="1643"/>
      <c r="J71" s="1643"/>
      <c r="K71" s="1643"/>
    </row>
  </sheetData>
  <mergeCells count="137">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s>
  <conditionalFormatting sqref="U4">
    <cfRule type="containsText" priority="1" dxfId="271" operator="containsText" text="wip">
      <formula>NOT(ISERROR(SEARCH("wip",U4)))</formula>
    </cfRule>
  </conditionalFormatting>
  <pageMargins left="0.4" right="0.2" top="0.38" bottom="0.26" header="0.3" footer="0.22"/>
  <pageSetup fitToHeight="0" orientation="landscape" paperSize="9" scale="26" r:id="rId2"/>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workbookViewId="0" topLeftCell="M13">
      <selection pane="topLeft" activeCell="A3" sqref="A3:AA25"/>
    </sheetView>
  </sheetViews>
  <sheetFormatPr defaultColWidth="9.18428571428571" defaultRowHeight="13"/>
  <cols>
    <col min="1" max="1" width="9.14285714285714" style="10" customWidth="1"/>
    <col min="2" max="2" width="41.8571428571429" style="10" customWidth="1"/>
    <col min="3" max="3" width="20.5714285714286" style="10" customWidth="1"/>
    <col min="4" max="4" width="19.8571428571429" style="10" customWidth="1"/>
    <col min="5" max="5" width="14.1428571428571" style="10" customWidth="1"/>
    <col min="6" max="6" width="13.8571428571429" style="10" hidden="1" customWidth="1"/>
    <col min="7" max="7" width="9.14285714285714" style="10"/>
    <col min="8" max="8" width="8.85714285714286" style="10" customWidth="1"/>
    <col min="9" max="9" width="10.8571428571429" style="10" customWidth="1"/>
    <col min="10" max="10" width="12.8571428571429" style="10" customWidth="1"/>
    <col min="11" max="13" width="9.85714285714286" style="10" customWidth="1"/>
    <col min="14" max="14" width="11.5714285714286" style="10" customWidth="1"/>
    <col min="15" max="16" width="9.85714285714286" style="10" customWidth="1"/>
    <col min="17" max="17" width="11.5714285714286" style="10" customWidth="1"/>
    <col min="18" max="20" width="9.85714285714286" style="10" customWidth="1"/>
    <col min="21" max="21" width="11.5714285714286" style="10" customWidth="1"/>
    <col min="22" max="25" width="9.85714285714286" style="10" customWidth="1"/>
    <col min="26" max="26" width="11.4285714285714" style="10" customWidth="1"/>
    <col min="27" max="27" width="11" style="10" customWidth="1"/>
    <col min="28" max="16384" width="9.14285714285714" style="10"/>
  </cols>
  <sheetData>
    <row r="1" spans="1:27" ht="13">
      <c r="A1" s="1769" t="s">
        <v>973</v>
      </c>
      <c r="B1" s="1769"/>
      <c r="C1" s="1769"/>
      <c r="D1" s="1769"/>
      <c r="E1" s="1769"/>
      <c r="F1" s="1769"/>
      <c r="G1" s="1769"/>
      <c r="H1" s="1769"/>
      <c r="I1" s="1769"/>
      <c r="J1" s="1769"/>
      <c r="K1" s="1769"/>
      <c r="L1" s="1769"/>
      <c r="M1" s="1769"/>
      <c r="N1" s="1769"/>
      <c r="O1" s="1769"/>
      <c r="P1" s="1769"/>
      <c r="Q1" s="1769"/>
      <c r="R1" s="1769"/>
      <c r="S1" s="1769"/>
      <c r="T1" s="1769"/>
      <c r="U1" s="1769"/>
      <c r="V1" s="1769"/>
      <c r="W1" s="1769"/>
      <c r="X1" s="1769"/>
      <c r="Y1" s="1769"/>
      <c r="Z1" s="1769"/>
      <c r="AA1" s="45"/>
    </row>
    <row r="2" spans="1:27" ht="13">
      <c r="A2" s="1769" t="s">
        <v>974</v>
      </c>
      <c r="B2" s="1770"/>
      <c r="C2" s="1770"/>
      <c r="D2" s="1770"/>
      <c r="E2" s="1770"/>
      <c r="F2" s="1770"/>
      <c r="G2" s="1770"/>
      <c r="H2" s="1770"/>
      <c r="I2" s="1770"/>
      <c r="J2" s="1770"/>
      <c r="K2" s="1770"/>
      <c r="L2" s="1770"/>
      <c r="M2" s="1770"/>
      <c r="N2" s="1770"/>
      <c r="O2" s="1770"/>
      <c r="P2" s="35"/>
      <c r="Q2" s="35"/>
      <c r="R2" s="35"/>
      <c r="S2" s="35"/>
      <c r="T2" s="35"/>
      <c r="U2" s="35"/>
      <c r="V2" s="35"/>
      <c r="W2" s="35"/>
      <c r="X2" s="35"/>
      <c r="Y2" s="35"/>
      <c r="Z2" s="35"/>
      <c r="AA2" s="45"/>
    </row>
    <row r="3" spans="1:27" ht="45.75" customHeight="1">
      <c r="A3" s="1771" t="s">
        <v>975</v>
      </c>
      <c r="B3" s="1771" t="s">
        <v>976</v>
      </c>
      <c r="C3" s="1771" t="s">
        <v>977</v>
      </c>
      <c r="D3" s="1771" t="s">
        <v>978</v>
      </c>
      <c r="E3" s="1771" t="s">
        <v>979</v>
      </c>
      <c r="F3" s="11" t="s">
        <v>980</v>
      </c>
      <c r="G3" s="1771" t="s">
        <v>981</v>
      </c>
      <c r="H3" s="1775"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ht="13">
      <c r="A4" s="1772"/>
      <c r="B4" s="1772"/>
      <c r="C4" s="1772"/>
      <c r="D4" s="1773"/>
      <c r="E4" s="1772"/>
      <c r="F4" s="12"/>
      <c r="G4" s="1774"/>
      <c r="H4" s="1772"/>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ht="13">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ht="13">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ht="13">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ht="13">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ht="13">
      <c r="A14" s="1776"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 ht="13">
      <c r="A15" s="1777"/>
      <c r="B15" s="33" t="s">
        <v>1039</v>
      </c>
    </row>
    <row r="16" spans="1:2" ht="13">
      <c r="A16" s="1777"/>
      <c r="B16" s="33" t="s">
        <v>1040</v>
      </c>
    </row>
    <row r="17" spans="1:1" ht="13">
      <c r="A17" s="34" t="s">
        <v>1041</v>
      </c>
    </row>
    <row r="18" spans="1:27" ht="45.75" customHeight="1">
      <c r="A18" s="1771" t="s">
        <v>975</v>
      </c>
      <c r="B18" s="1771" t="s">
        <v>976</v>
      </c>
      <c r="C18" s="1771" t="s">
        <v>977</v>
      </c>
      <c r="D18" s="1771" t="s">
        <v>978</v>
      </c>
      <c r="E18" s="1771" t="s">
        <v>979</v>
      </c>
      <c r="F18" s="11" t="s">
        <v>980</v>
      </c>
      <c r="G18" s="1771" t="s">
        <v>981</v>
      </c>
      <c r="H18" s="1775"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ht="13">
      <c r="A19" s="1772"/>
      <c r="B19" s="1772"/>
      <c r="C19" s="1772"/>
      <c r="D19" s="1773"/>
      <c r="E19" s="1772"/>
      <c r="F19" s="12"/>
      <c r="G19" s="1774"/>
      <c r="H19" s="1772"/>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ht="13">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ht="13">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ht="13">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ht="13">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thickBo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topLeftCell="A1">
      <selection pane="topLeft" activeCell="L9" sqref="L9"/>
    </sheetView>
  </sheetViews>
  <sheetFormatPr defaultColWidth="9.00428571428571" defaultRowHeight="14.5"/>
  <sheetData>
    <row r="4" spans="2:3" ht="14.5">
      <c r="B4" s="1" t="s">
        <v>13</v>
      </c>
      <c r="C4" t="s">
        <v>974</v>
      </c>
    </row>
    <row r="5" spans="2:21" ht="14.5">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ht="14.5">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Relationships xmlns="http://schemas.openxmlformats.org/package/2006/relationships"><Relationship Id="rId1" Type="http://schemas.openxmlformats.org/officeDocument/2006/relationships/customXmlProps" Target="itemProps1.xml" /></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33</vt:i4>
      </vt:variant>
    </vt:vector>
  </HeadingPairs>
  <TitlesOfParts>
    <vt:vector size="33"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RanjitKumar</dc:creator>
  <cp:keywords/>
  <dc:description/>
  <cp:lastModifiedBy>Amartya Sarkar</cp:lastModifiedBy>
  <cp:lastPrinted>2026-02-13T09:31:10Z</cp:lastPrinted>
  <dcterms:created xsi:type="dcterms:W3CDTF">2023-02-01T07:49:00Z</dcterms:created>
  <dcterms:modified xsi:type="dcterms:W3CDTF">2026-04-21T04:11:34Z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