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F5F8C2C8-A878-492A-9ECD-434EF2C9AAAF}" xr6:coauthVersionLast="47" xr6:coauthVersionMax="47" xr10:uidLastSave="{00000000-0000-0000-0000-000000000000}"/>
  <bookViews>
    <workbookView xWindow="-110" yWindow="-110" windowWidth="19420" windowHeight="11500" tabRatio="822" firstSheet="19" activeTab="31"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Royalty" sheetId="58" state="hidden" r:id="rId13"/>
    <sheet name="Sheet14" sheetId="64" state="hidden" r:id="rId14"/>
    <sheet name="Sheet7" sheetId="66" state="hidden" r:id="rId15"/>
    <sheet name="Project Details" sheetId="68" r:id="rId16"/>
    <sheet name="Foundation" sheetId="26" r:id="rId17"/>
    <sheet name="Erection " sheetId="52" state="hidden" r:id="rId18"/>
    <sheet name="Completion date" sheetId="71" state="hidden" r:id="rId19"/>
    <sheet name="Erection Compiled " sheetId="72" r:id="rId20"/>
    <sheet name="Earthing" sheetId="37" r:id="rId21"/>
    <sheet name="Final Checking and Tack Welding" sheetId="77"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74" r:id="rId32"/>
    <sheet name="L2 Vs Actual Progress Chart (2)" sheetId="51" state="hidden" r:id="rId33"/>
    <sheet name="Sheet4" sheetId="36" state="hidden" r:id="rId34"/>
  </sheets>
  <externalReferences>
    <externalReference r:id="rId35"/>
    <externalReference r:id="rId36"/>
    <externalReference r:id="rId37"/>
    <externalReference r:id="rId38"/>
    <externalReference r:id="rId39"/>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'!$A$1:$R$26</definedName>
    <definedName name="_xlnm._FilterDatabase" localSheetId="16" hidden="1">Foundation!$A$8:$R$50</definedName>
    <definedName name="_xlnm._FilterDatabase" localSheetId="8" hidden="1">ROW!$A$7:$G$36</definedName>
    <definedName name="_xlnm._FilterDatabase" localSheetId="12" hidden="1">Royalty!$C$14:$D$28</definedName>
    <definedName name="_xlnm._FilterDatabase" localSheetId="29" hidden="1">Sheet5!$B$3:$J$38</definedName>
    <definedName name="_xlnm._FilterDatabase" localSheetId="26" hidden="1">Sheet6!$B$4:$E$41</definedName>
    <definedName name="_xlnm._FilterDatabase" localSheetId="23"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Summery'!$A$1:$N$23</definedName>
    <definedName name="_xlnm.Print_Area" localSheetId="2">'Check Survey'!$A$1:$O$120</definedName>
    <definedName name="_xlnm.Print_Area" localSheetId="20">Earthing!$A$1:$H$10</definedName>
    <definedName name="_xlnm.Print_Area" localSheetId="16">Foundation!$A$1:$R$8</definedName>
    <definedName name="_xlnm.Print_Area" localSheetId="29">Sheet3!$A$1:$V$219</definedName>
    <definedName name="_xlnm.Print_Area" localSheetId="6">'VC 51-96'!$A$1:$W$212</definedName>
    <definedName name="_xlnm.Print_Area" localSheetId="31">'Visual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8" i="72" l="1"/>
  <c r="A27" i="72"/>
  <c r="J17" i="62"/>
  <c r="A26" i="72" l="1"/>
  <c r="A19" i="72" l="1"/>
  <c r="A20" i="72"/>
  <c r="A21" i="72"/>
  <c r="A22" i="72"/>
  <c r="A23" i="72" s="1"/>
  <c r="A24" i="72" s="1"/>
  <c r="A25" i="72" s="1"/>
  <c r="M48" i="26"/>
  <c r="N3" i="62" l="1"/>
  <c r="R12" i="74" l="1"/>
  <c r="K17" i="62" l="1"/>
  <c r="F18" i="62" s="1"/>
  <c r="J15" i="62"/>
  <c r="K15" i="62" l="1"/>
  <c r="F16" i="62"/>
  <c r="A6" i="77"/>
  <c r="A7" i="77" s="1"/>
  <c r="A8" i="77" s="1"/>
  <c r="A9" i="77" s="1"/>
  <c r="W4" i="74" l="1"/>
  <c r="M74" i="76" l="1"/>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A4" i="72" s="1"/>
  <c r="A5" i="72" s="1"/>
  <c r="A6" i="72" s="1"/>
  <c r="A7" i="72" s="1"/>
  <c r="A8" i="72" s="1"/>
  <c r="A9" i="72" s="1"/>
  <c r="A10" i="72" s="1"/>
  <c r="A11" i="72" s="1"/>
  <c r="A12" i="72" s="1"/>
  <c r="A13" i="72" s="1"/>
  <c r="A14" i="72" s="1"/>
  <c r="A15" i="72" s="1"/>
  <c r="A16" i="72" s="1"/>
  <c r="A17" i="72" s="1"/>
  <c r="A18" i="72" s="1"/>
  <c r="M89" i="76" l="1"/>
  <c r="M81" i="75"/>
  <c r="A9" i="26"/>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J11" i="74"/>
  <c r="R17" i="74" l="1"/>
  <c r="P17" i="74"/>
  <c r="J17" i="74"/>
  <c r="A17" i="74"/>
  <c r="R16" i="74"/>
  <c r="P16" i="74"/>
  <c r="J16" i="74"/>
  <c r="R15" i="74"/>
  <c r="P15" i="74"/>
  <c r="J15" i="74"/>
  <c r="R14" i="74"/>
  <c r="P14" i="74"/>
  <c r="J14" i="74"/>
  <c r="R13" i="74"/>
  <c r="P13" i="74"/>
  <c r="J13" i="74"/>
  <c r="P12" i="74"/>
  <c r="T12" i="74" s="1"/>
  <c r="J12" i="74"/>
  <c r="P11" i="74"/>
  <c r="T11" i="74" s="1"/>
  <c r="R10" i="74"/>
  <c r="P10" i="74"/>
  <c r="J10" i="74"/>
  <c r="R9" i="74"/>
  <c r="P9" i="74"/>
  <c r="J9" i="74"/>
  <c r="A9" i="74"/>
  <c r="R8" i="74"/>
  <c r="P8" i="74"/>
  <c r="J8" i="74"/>
  <c r="T14" i="74" l="1"/>
  <c r="T10" i="74"/>
  <c r="T9" i="74"/>
  <c r="T17" i="74"/>
  <c r="T15" i="74"/>
  <c r="T8" i="74"/>
  <c r="T16" i="74"/>
  <c r="T13" i="74"/>
  <c r="J16" i="62"/>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E22" i="51"/>
  <c r="F22" i="51" s="1"/>
  <c r="D22" i="51"/>
  <c r="F20" i="51"/>
  <c r="E10" i="51"/>
  <c r="F10" i="51" s="1"/>
  <c r="F9" i="51"/>
  <c r="M8" i="51"/>
  <c r="F8" i="51"/>
  <c r="D7" i="51"/>
  <c r="E7" i="51" s="1"/>
  <c r="F7" i="51" s="1"/>
  <c r="F5" i="51"/>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D123" i="43"/>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B123" i="43"/>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6" i="44"/>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B123" i="42"/>
  <c r="D123" i="42" s="1"/>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G49" i="42"/>
  <c r="AF49" i="42"/>
  <c r="AE49" i="42"/>
  <c r="AA49" i="42"/>
  <c r="Z49" i="42"/>
  <c r="Y49" i="42"/>
  <c r="V49" i="42"/>
  <c r="AN49" i="42" s="1"/>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N188" i="42" s="1"/>
  <c r="AL12" i="42"/>
  <c r="AK12" i="42"/>
  <c r="AK188" i="42" s="1"/>
  <c r="AJ12" i="42"/>
  <c r="AJ188" i="42" s="1"/>
  <c r="AI12" i="42"/>
  <c r="AG12" i="42"/>
  <c r="AF12" i="42"/>
  <c r="AE12" i="42"/>
  <c r="AD12" i="42"/>
  <c r="AA12" i="42"/>
  <c r="Z12" i="42"/>
  <c r="Z188" i="42" s="1"/>
  <c r="Y12" i="42"/>
  <c r="X12" i="42"/>
  <c r="U10" i="42"/>
  <c r="C8" i="42"/>
  <c r="E8" i="42" s="1"/>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Q6" i="42"/>
  <c r="N6" i="42"/>
  <c r="J6" i="42"/>
  <c r="G42" i="45"/>
  <c r="F42" i="45"/>
  <c r="H42" i="45" s="1"/>
  <c r="B5" i="45"/>
  <c r="B6" i="45" s="1"/>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N14" i="67"/>
  <c r="N13" i="67"/>
  <c r="N12" i="67"/>
  <c r="N11" i="67"/>
  <c r="A11" i="67"/>
  <c r="A12" i="67" s="1"/>
  <c r="A13" i="67" s="1"/>
  <c r="A14" i="67" s="1"/>
  <c r="A15" i="67" s="1"/>
  <c r="A16" i="67" s="1"/>
  <c r="N10" i="67"/>
  <c r="N9" i="67"/>
  <c r="N8" i="67"/>
  <c r="A8" i="67"/>
  <c r="A9" i="67" s="1"/>
  <c r="A10" i="67" s="1"/>
  <c r="N7" i="67"/>
  <c r="AB2" i="67"/>
  <c r="D128" i="52"/>
  <c r="D101" i="52"/>
  <c r="D99" i="52"/>
  <c r="D74" i="52"/>
  <c r="Z73" i="52"/>
  <c r="Y73" i="52"/>
  <c r="D73" i="52"/>
  <c r="Y72" i="52"/>
  <c r="Y77" i="52" s="1"/>
  <c r="Y80" i="52" s="1"/>
  <c r="D66" i="52"/>
  <c r="D14" i="66"/>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D6" i="66"/>
  <c r="D7" i="66" s="1"/>
  <c r="D8" i="66" s="1"/>
  <c r="D9" i="66" s="1"/>
  <c r="D10" i="66" s="1"/>
  <c r="D11" i="66" s="1"/>
  <c r="D12" i="66" s="1"/>
  <c r="D13" i="66" s="1"/>
  <c r="A3" i="64"/>
  <c r="A4" i="64" s="1"/>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T30" i="58"/>
  <c r="F29" i="58"/>
  <c r="F30" i="58" s="1"/>
  <c r="F31" i="58" s="1"/>
  <c r="E29" i="58"/>
  <c r="E30" i="58" s="1"/>
  <c r="E31" i="58" s="1"/>
  <c r="R25" i="58"/>
  <c r="R26" i="58" s="1"/>
  <c r="S24" i="58"/>
  <c r="S25" i="58" s="1"/>
  <c r="S26" i="58" s="1"/>
  <c r="R24" i="58"/>
  <c r="R12" i="58"/>
  <c r="R13" i="58" s="1"/>
  <c r="R11" i="58"/>
  <c r="Q11" i="58"/>
  <c r="Q12" i="58" s="1"/>
  <c r="J11" i="58"/>
  <c r="F8" i="58"/>
  <c r="F9" i="58" s="1"/>
  <c r="F7" i="58"/>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0" i="38"/>
  <c r="A11" i="38" s="1"/>
  <c r="A12" i="38" s="1"/>
  <c r="A13" i="38" s="1"/>
  <c r="A14" i="38" s="1"/>
  <c r="A15" i="38" s="1"/>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G9" i="3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E9" i="31"/>
  <c r="S7" i="31"/>
  <c r="P7" i="31"/>
  <c r="L7" i="31"/>
  <c r="B123" i="40"/>
  <c r="D123" i="40" s="1"/>
  <c r="F123" i="40" s="1"/>
  <c r="H123" i="40" s="1"/>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V109" i="40"/>
  <c r="D101" i="40"/>
  <c r="V100" i="40"/>
  <c r="V92" i="40"/>
  <c r="V66" i="40"/>
  <c r="V58" i="40"/>
  <c r="V49" i="40"/>
  <c r="V37" i="40"/>
  <c r="V28" i="40"/>
  <c r="V19" i="40"/>
  <c r="U10" i="40"/>
  <c r="E8" i="40"/>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C8" i="40"/>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E18" i="65"/>
  <c r="E19" i="65" s="1"/>
  <c r="E17" i="65"/>
  <c r="E12" i="65"/>
  <c r="C6" i="65"/>
  <c r="C7" i="65" s="1"/>
  <c r="C8" i="65" s="1"/>
  <c r="C9" i="65" s="1"/>
  <c r="C10" i="65" s="1"/>
  <c r="C11" i="65" s="1"/>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7" i="22"/>
  <c r="A48" i="22" s="1"/>
  <c r="A49" i="22" s="1"/>
  <c r="A50" i="22" s="1"/>
  <c r="A51" i="22" s="1"/>
  <c r="A52" i="22" s="1"/>
  <c r="A53" i="22" s="1"/>
  <c r="A54" i="22" s="1"/>
  <c r="A55" i="22" s="1"/>
  <c r="A56" i="22" s="1"/>
  <c r="A57" i="22" s="1"/>
  <c r="A58" i="22" s="1"/>
  <c r="A59" i="22" s="1"/>
  <c r="A60" i="22" s="1"/>
  <c r="A61" i="22" s="1"/>
  <c r="A46" i="22"/>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69" i="55"/>
  <c r="A70" i="55" s="1"/>
  <c r="A71" i="55" s="1"/>
  <c r="A72" i="55" s="1"/>
  <c r="A73" i="55" s="1"/>
  <c r="A74" i="55" s="1"/>
  <c r="A75" i="55" s="1"/>
  <c r="A76" i="55" s="1"/>
  <c r="A77" i="55" s="1"/>
  <c r="A78" i="55" s="1"/>
  <c r="A79" i="55" s="1"/>
  <c r="A80" i="55" s="1"/>
  <c r="A81" i="55" s="1"/>
  <c r="A82" i="55" s="1"/>
  <c r="A83" i="55" s="1"/>
  <c r="A84" i="55" s="1"/>
  <c r="A85" i="55" s="1"/>
  <c r="G63" i="55"/>
  <c r="D63" i="55"/>
  <c r="A46" i="55"/>
  <c r="A47" i="55" s="1"/>
  <c r="A48" i="55" s="1"/>
  <c r="A49" i="55" s="1"/>
  <c r="A50" i="55" s="1"/>
  <c r="A51" i="55" s="1"/>
  <c r="A52" i="55" s="1"/>
  <c r="A53" i="55" s="1"/>
  <c r="A54" i="55" s="1"/>
  <c r="A55" i="55" s="1"/>
  <c r="A56" i="55" s="1"/>
  <c r="A57" i="55" s="1"/>
  <c r="A58" i="55" s="1"/>
  <c r="A59" i="55" s="1"/>
  <c r="A60" i="55" s="1"/>
  <c r="A61" i="55" s="1"/>
  <c r="C39" i="55"/>
  <c r="A7" i="55"/>
  <c r="A8" i="55" s="1"/>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K23" i="62"/>
  <c r="J22" i="62"/>
  <c r="K22" i="62" s="1"/>
  <c r="J21" i="62"/>
  <c r="K21" i="62" s="1"/>
  <c r="J20" i="62"/>
  <c r="K20" i="62" s="1"/>
  <c r="K19" i="62"/>
  <c r="J18" i="62"/>
  <c r="K18" i="62" s="1"/>
  <c r="K16" i="62"/>
  <c r="K13" i="62"/>
  <c r="K12" i="62"/>
  <c r="K11" i="62"/>
  <c r="L10" i="62"/>
  <c r="Y188" i="42" l="1"/>
  <c r="AO309" i="67"/>
  <c r="G137" i="24"/>
  <c r="AE418" i="31"/>
  <c r="AE419" i="31" s="1"/>
  <c r="AF419" i="31" s="1"/>
  <c r="G31" i="58"/>
  <c r="G33" i="58" s="1"/>
  <c r="X420" i="31"/>
  <c r="E9" i="58"/>
  <c r="G9" i="58" s="1"/>
  <c r="G11" i="58" s="1"/>
  <c r="G8" i="58"/>
  <c r="G10" i="58" s="1"/>
  <c r="G30" i="58"/>
  <c r="G32" i="58" s="1"/>
  <c r="X421" i="31"/>
  <c r="T26" i="58"/>
  <c r="T28" i="58" s="1"/>
  <c r="Q13" i="58"/>
  <c r="S13" i="58" s="1"/>
  <c r="S15" i="58" s="1"/>
  <c r="S12" i="58"/>
  <c r="S14" i="58" s="1"/>
  <c r="AQ188" i="42"/>
  <c r="AE188" i="42"/>
  <c r="AO188" i="42"/>
  <c r="AF188" i="42"/>
  <c r="AP188" i="42"/>
  <c r="AG188" i="42"/>
  <c r="L137" i="24"/>
  <c r="T25" i="58"/>
  <c r="T27" i="58" s="1"/>
  <c r="U30" i="58" s="1"/>
  <c r="AM309" i="67"/>
  <c r="AN309" i="67"/>
  <c r="AA188" i="42"/>
  <c r="AL188" i="42"/>
  <c r="X49" i="42"/>
  <c r="X188" i="42" s="1"/>
  <c r="AB188" i="42" s="1"/>
  <c r="AI49" i="42"/>
  <c r="AI188" i="42" s="1"/>
  <c r="AM188" i="42" s="1"/>
  <c r="AD49" i="42"/>
  <c r="AD188" i="42" s="1"/>
  <c r="AH188" i="42" s="1"/>
  <c r="Y81" i="52"/>
  <c r="Y83" i="52"/>
  <c r="Y84" i="52"/>
  <c r="Y78" i="52"/>
  <c r="Y79" i="52"/>
  <c r="N9" i="62"/>
  <c r="AR188" i="42" l="1"/>
  <c r="AE195" i="42"/>
</calcChain>
</file>

<file path=xl/sharedStrings.xml><?xml version="1.0" encoding="utf-8"?>
<sst xmlns="http://schemas.openxmlformats.org/spreadsheetml/2006/main" count="10732" uniqueCount="2022">
  <si>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</si>
  <si>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</si>
  <si>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</si>
  <si>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</si>
  <si>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</si>
  <si>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</si>
  <si>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</si>
  <si>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</si>
  <si>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</si>
  <si>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</si>
  <si>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</si>
  <si>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</si>
  <si>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</si>
  <si>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</si>
  <si>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</si>
  <si>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</si>
  <si>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</si>
  <si>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</si>
  <si>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</si>
  <si>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</si>
  <si>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</si>
  <si>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</si>
  <si>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</si>
  <si>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</si>
  <si>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</si>
  <si>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</si>
  <si>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</si>
  <si>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</si>
  <si>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</si>
  <si>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</si>
  <si>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</si>
  <si>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</si>
  <si>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</si>
  <si>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</si>
  <si>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</si>
  <si>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</si>
  <si>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</si>
  <si>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</si>
  <si>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</si>
  <si>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</si>
  <si>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</si>
  <si>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</si>
  <si>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</si>
  <si>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</si>
  <si>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</si>
  <si>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</si>
  <si>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</si>
  <si>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</si>
  <si>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</si>
  <si>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</si>
  <si>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</si>
  <si>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</si>
  <si>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</si>
  <si>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</si>
  <si>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</si>
  <si>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</si>
  <si>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</si>
  <si>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</si>
  <si>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</si>
  <si>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</si>
  <si>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</si>
  <si>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</si>
  <si>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</si>
  <si>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</si>
  <si>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</si>
  <si>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</si>
  <si>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</si>
  <si>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</si>
  <si>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</si>
  <si>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</si>
  <si>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</si>
  <si>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</si>
  <si>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</si>
  <si>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</si>
  <si>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</si>
  <si>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</si>
  <si>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</si>
  <si>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</si>
  <si>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</si>
  <si>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</si>
  <si>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</si>
  <si>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</si>
  <si>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</si>
  <si>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</si>
  <si>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</si>
  <si>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</si>
  <si>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</si>
  <si>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</si>
  <si>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</si>
  <si>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</si>
  <si>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</si>
  <si>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</si>
  <si>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</si>
  <si>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</si>
  <si>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</si>
  <si>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</si>
  <si>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</si>
  <si>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</si>
  <si>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</si>
  <si>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</si>
  <si>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</si>
  <si>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</si>
  <si>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</si>
  <si>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</si>
  <si>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</si>
  <si>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</si>
  <si>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</si>
  <si>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</si>
  <si>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</si>
  <si>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</si>
  <si>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</si>
  <si>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</si>
  <si>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</si>
  <si>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</si>
  <si>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</si>
  <si>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</si>
  <si>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</si>
  <si>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</si>
  <si>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</si>
  <si>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</si>
  <si>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</si>
  <si>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</si>
  <si>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</si>
  <si>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</si>
  <si>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</si>
  <si>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</si>
  <si>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</si>
  <si>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</si>
  <si>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</si>
  <si>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</si>
  <si>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</si>
  <si>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</si>
  <si>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</si>
  <si>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</si>
  <si>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</si>
  <si>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</si>
  <si>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</si>
  <si>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</si>
  <si>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</si>
  <si>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</si>
  <si>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</si>
  <si>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</si>
  <si>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</si>
  <si>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</si>
  <si>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</si>
  <si>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</si>
  <si>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</si>
  <si>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</si>
  <si>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</si>
  <si>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</si>
  <si>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</si>
  <si>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</si>
  <si>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</si>
  <si>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</si>
  <si>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</si>
  <si>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</si>
  <si>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</si>
  <si>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</si>
  <si>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</si>
  <si>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</si>
  <si>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</si>
  <si>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</si>
  <si>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</si>
  <si>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</si>
  <si>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</si>
  <si>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</si>
  <si>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</si>
  <si>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</si>
  <si>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</si>
  <si>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</si>
  <si>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</si>
  <si>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</si>
  <si>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</si>
  <si>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</si>
  <si>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</si>
  <si>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</si>
  <si>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</si>
  <si>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</si>
  <si>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</si>
  <si>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</si>
  <si>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</si>
  <si>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</si>
  <si>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</si>
  <si>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</si>
  <si>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</si>
  <si>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</si>
  <si>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</si>
  <si>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</si>
  <si>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</si>
  <si>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</si>
  <si>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</si>
  <si>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</si>
  <si>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</si>
  <si>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</si>
  <si>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</si>
  <si>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</si>
  <si>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</si>
  <si>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</si>
  <si>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</si>
  <si>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</si>
  <si>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</si>
  <si>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</si>
  <si>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</si>
  <si>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</si>
  <si>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</si>
  <si>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</si>
  <si>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</si>
  <si>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</si>
  <si>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</si>
  <si>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</si>
  <si>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</si>
  <si>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</si>
  <si>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</si>
  <si>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</si>
  <si>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</si>
  <si>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</si>
  <si>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</si>
  <si>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</si>
  <si>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</si>
  <si>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</si>
  <si>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</si>
  <si>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</si>
  <si>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</si>
  <si>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</si>
  <si>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</si>
  <si>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</si>
  <si>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</si>
  <si>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</si>
  <si>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</si>
  <si>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</si>
  <si>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</si>
  <si>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</si>
  <si>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</si>
  <si>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</si>
  <si>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</si>
  <si>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</si>
  <si>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</si>
  <si>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</si>
  <si>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</si>
  <si>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</si>
  <si>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</si>
  <si>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</si>
  <si>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</si>
  <si>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</si>
  <si>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</si>
  <si>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</si>
  <si>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</si>
  <si>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</si>
  <si>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</si>
  <si>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</si>
  <si>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</si>
  <si>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</si>
  <si>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</si>
  <si>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</si>
  <si>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</si>
  <si>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</si>
  <si>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</si>
  <si>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</si>
  <si>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</si>
  <si>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</si>
  <si>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</si>
  <si>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</si>
  <si>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</si>
  <si>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</si>
  <si>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</si>
  <si>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</si>
  <si>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</si>
  <si>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</si>
  <si>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</si>
  <si>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</si>
  <si>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</si>
  <si>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</si>
  <si>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</si>
  <si>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</si>
  <si>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</si>
  <si>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</si>
  <si>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</si>
  <si>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</si>
  <si>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</si>
  <si>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</si>
  <si>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</si>
  <si>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</si>
  <si>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</si>
  <si>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</si>
  <si>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</si>
  <si>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</si>
  <si>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</si>
  <si>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</si>
  <si>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</si>
  <si>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</si>
  <si>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</si>
  <si>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</si>
  <si>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</si>
  <si>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</si>
  <si>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</si>
  <si>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</si>
  <si>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</si>
  <si>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</si>
  <si>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</si>
  <si>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</si>
  <si>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</si>
  <si>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</si>
  <si>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</si>
  <si>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</si>
  <si>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</si>
  <si>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</si>
  <si>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</si>
  <si>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</si>
  <si>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</si>
  <si>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</si>
  <si>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</si>
  <si>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</si>
  <si>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</si>
  <si>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</si>
  <si>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</si>
  <si>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</si>
  <si>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</si>
  <si>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</si>
  <si>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</si>
  <si>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</si>
  <si>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</si>
  <si>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</si>
  <si>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</si>
  <si>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</si>
  <si>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</si>
  <si>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</si>
  <si>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</si>
  <si>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</si>
  <si>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</si>
  <si>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</si>
  <si>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</si>
  <si>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</si>
  <si>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</si>
  <si>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</si>
  <si>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</si>
  <si>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</si>
  <si>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</si>
  <si>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</si>
  <si>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</si>
  <si>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</si>
  <si>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</si>
  <si>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</si>
  <si>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</si>
  <si>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</si>
  <si>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</si>
  <si>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</si>
  <si>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</si>
  <si>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</si>
  <si>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</si>
  <si>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</si>
  <si>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</si>
  <si>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</si>
  <si>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</si>
  <si>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</si>
  <si>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</si>
  <si>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</si>
  <si>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</si>
  <si>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</si>
  <si>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</si>
  <si>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</si>
  <si>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</si>
  <si>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</si>
  <si>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</si>
  <si>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</si>
  <si>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</si>
  <si>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</si>
  <si>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</si>
  <si>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</si>
  <si>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</si>
  <si>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</si>
  <si>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</si>
  <si>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</si>
  <si>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</si>
  <si>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</si>
  <si>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</si>
  <si>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</si>
  <si>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</si>
  <si>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</si>
  <si>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</si>
  <si>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</si>
  <si>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</si>
  <si>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</si>
  <si>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</si>
  <si>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</si>
  <si>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</si>
  <si>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</si>
  <si>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</si>
  <si>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</si>
  <si>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</si>
  <si>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</si>
  <si>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</si>
  <si>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</si>
  <si>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</si>
  <si>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</si>
  <si>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</si>
  <si>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</si>
  <si>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</si>
  <si>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</si>
  <si>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</si>
  <si>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</si>
  <si>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</si>
  <si>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</si>
  <si>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</si>
  <si>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</si>
  <si>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</si>
  <si>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</si>
  <si>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</si>
  <si>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</si>
  <si>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</si>
  <si>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</si>
  <si>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</si>
  <si>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</si>
  <si>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</si>
  <si>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</si>
  <si>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</si>
  <si>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</si>
  <si>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</si>
  <si>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</si>
  <si>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</si>
  <si>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</si>
  <si>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</si>
  <si>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</si>
  <si>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</si>
  <si>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</si>
  <si>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</si>
  <si>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</si>
  <si>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</si>
  <si>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</si>
  <si>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</si>
  <si>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</si>
  <si>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</si>
  <si>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</si>
  <si>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</si>
  <si>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</si>
  <si>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</si>
  <si>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</si>
  <si>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</si>
  <si>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</si>
  <si>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</si>
  <si>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</si>
  <si>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</si>
  <si>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</si>
  <si>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</si>
  <si>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</si>
  <si>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</si>
  <si>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</si>
  <si>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</si>
  <si>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</si>
  <si>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</si>
  <si>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</si>
  <si>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</si>
  <si>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</si>
  <si>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</si>
  <si>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</si>
  <si>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</si>
  <si>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</si>
  <si>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</si>
  <si>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</si>
  <si>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</si>
  <si>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</si>
  <si>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</si>
  <si>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</si>
  <si>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</si>
  <si>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</si>
  <si>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</si>
  <si>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</si>
  <si>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</si>
  <si>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</si>
  <si>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</si>
  <si>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</si>
  <si>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</si>
  <si>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</si>
  <si>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</si>
  <si>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</si>
  <si>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</si>
  <si>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</si>
  <si>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</si>
  <si>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</si>
  <si>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</si>
  <si>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</si>
  <si>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</si>
  <si>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</si>
  <si>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</si>
  <si>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</si>
  <si>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</si>
  <si>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</si>
  <si>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</si>
  <si>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</si>
  <si>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</si>
  <si>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</si>
  <si>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</si>
  <si>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</si>
  <si>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</si>
  <si>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</si>
  <si>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</si>
  <si>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</si>
  <si>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</si>
  <si>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</si>
  <si>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</si>
  <si>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</si>
  <si>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</si>
  <si>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</si>
  <si>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</si>
  <si>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</si>
  <si>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</si>
  <si>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</si>
  <si>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</si>
  <si>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</si>
  <si>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</si>
  <si>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</si>
  <si>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</si>
  <si>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</si>
  <si>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</si>
  <si>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</si>
  <si>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</si>
  <si>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</si>
  <si>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</si>
  <si>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</si>
  <si>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</si>
  <si>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</si>
  <si>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</si>
  <si>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</si>
  <si>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</si>
  <si>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</si>
  <si>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</si>
  <si>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</si>
  <si>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</si>
  <si>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</si>
  <si>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</si>
  <si>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</si>
  <si>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</si>
  <si>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</si>
  <si>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</si>
  <si>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</si>
  <si>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</si>
  <si>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</si>
  <si>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</si>
  <si>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</si>
  <si>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</si>
  <si>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</si>
  <si>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</si>
  <si>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</si>
  <si>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</si>
  <si>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</si>
  <si>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</si>
  <si>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</si>
  <si>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</si>
  <si>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</si>
  <si>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</si>
  <si>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</si>
  <si>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</si>
  <si>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</si>
  <si>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</si>
  <si>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</si>
  <si>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</si>
  <si>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</si>
  <si>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</si>
  <si>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</si>
  <si>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</si>
  <si>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</si>
  <si>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</si>
  <si>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</si>
  <si>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</si>
  <si>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</si>
  <si>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</si>
  <si>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</si>
  <si>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</si>
  <si>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</si>
  <si>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</si>
  <si>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</si>
  <si>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</si>
  <si>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</si>
  <si>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</si>
  <si>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</si>
  <si>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</si>
  <si>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</si>
  <si>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</si>
  <si>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</si>
  <si>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</si>
  <si>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</si>
  <si>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</si>
  <si>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</si>
  <si>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</si>
  <si>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</si>
  <si>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</si>
  <si>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</si>
  <si>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</si>
  <si>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</si>
  <si>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</si>
  <si>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</si>
  <si>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</si>
  <si>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</si>
  <si>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</si>
  <si>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</si>
  <si>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</si>
  <si>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</si>
  <si>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</si>
  <si>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</si>
  <si>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</si>
  <si>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</si>
  <si>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</si>
  <si>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</si>
  <si>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</si>
  <si>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</si>
  <si>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</si>
  <si>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</si>
  <si>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</si>
  <si>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</si>
  <si>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</si>
  <si>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</si>
  <si>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</si>
  <si>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</si>
  <si>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</si>
  <si>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</si>
  <si>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</si>
  <si>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</si>
  <si>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</si>
  <si>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</si>
  <si>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</si>
  <si>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</si>
  <si>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</si>
  <si>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</si>
  <si>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</si>
  <si>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</si>
  <si>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</si>
  <si>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</si>
  <si>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</si>
  <si>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</si>
  <si>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</si>
  <si>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</si>
  <si>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</si>
  <si>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</si>
  <si>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</si>
  <si>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</si>
  <si>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</si>
  <si>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</si>
  <si>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</si>
  <si>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</si>
  <si>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</si>
  <si>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</si>
  <si>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</si>
  <si>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</si>
  <si>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</si>
  <si>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</si>
  <si>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</si>
  <si>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</si>
  <si>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</si>
  <si>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</si>
  <si>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</si>
  <si>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</si>
  <si>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</si>
  <si>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</si>
  <si>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</si>
  <si>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</si>
  <si>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</si>
  <si>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</si>
  <si>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</si>
  <si>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</si>
  <si>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</si>
  <si>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</si>
  <si>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</si>
  <si>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</si>
  <si>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</si>
  <si>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</si>
  <si>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</si>
  <si>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</si>
  <si>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</si>
  <si>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</si>
  <si>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</si>
  <si>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</si>
  <si>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</si>
  <si>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</si>
  <si>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</si>
  <si>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</si>
  <si>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</si>
  <si>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</si>
  <si>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</si>
  <si>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</si>
  <si>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</si>
  <si>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</si>
  <si>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</si>
  <si>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</si>
  <si>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</si>
  <si>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</si>
  <si>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</si>
  <si>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</si>
  <si>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</si>
  <si>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</si>
  <si>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</si>
  <si>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</si>
  <si>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</si>
  <si>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</si>
  <si>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</si>
  <si>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</si>
  <si>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</si>
  <si>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</si>
  <si>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</si>
  <si>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</si>
  <si>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</si>
  <si>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</si>
  <si>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</si>
  <si>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</si>
  <si>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</si>
  <si>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</si>
  <si>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</si>
  <si>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</si>
  <si>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</si>
  <si>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</si>
  <si>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</si>
  <si>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</si>
  <si>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</si>
  <si>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</si>
  <si>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</si>
  <si>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</si>
  <si>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</si>
  <si>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</si>
  <si>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</si>
  <si>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</si>
  <si>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</si>
  <si>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</si>
  <si>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</si>
  <si>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</si>
  <si>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</si>
  <si>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</si>
  <si>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</si>
  <si>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</si>
  <si>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</si>
  <si>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</si>
  <si>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</si>
  <si>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</si>
  <si>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</si>
  <si>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</si>
  <si>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</si>
  <si>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</si>
  <si>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</si>
  <si>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</si>
  <si>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</si>
  <si>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</si>
  <si>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</si>
  <si>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</si>
  <si>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</si>
  <si>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</si>
  <si>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</si>
  <si>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</si>
  <si>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</si>
  <si>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</si>
  <si>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</si>
  <si>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</si>
  <si>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</si>
  <si>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</si>
  <si>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</si>
  <si>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</si>
  <si>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</si>
  <si>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</si>
  <si>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</si>
  <si>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</si>
  <si>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</si>
  <si>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</si>
  <si>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</si>
  <si>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</si>
  <si>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</si>
  <si>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</si>
  <si>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</si>
  <si>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</si>
  <si>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</si>
  <si>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</si>
  <si>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</si>
  <si>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</si>
  <si>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</si>
  <si>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</si>
  <si>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</si>
  <si>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</si>
  <si>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</si>
  <si>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</si>
  <si>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</si>
  <si>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</si>
  <si>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</si>
  <si>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</si>
  <si>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</si>
  <si>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</si>
  <si>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</si>
  <si>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</si>
  <si>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</si>
  <si>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</si>
  <si>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</si>
  <si>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</si>
  <si>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</si>
  <si>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</si>
  <si>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</si>
  <si>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</si>
  <si>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</si>
  <si>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</si>
  <si>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</si>
  <si>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</si>
  <si>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</si>
  <si>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</si>
  <si>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</si>
  <si>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</si>
  <si>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</si>
  <si>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</si>
  <si>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</si>
  <si>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</si>
  <si>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</si>
  <si>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</si>
  <si>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</si>
  <si>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</si>
  <si>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</si>
  <si>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</si>
  <si>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</si>
  <si>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</si>
  <si>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</si>
  <si>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</si>
  <si>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</si>
  <si>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</si>
  <si>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</si>
  <si>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</si>
  <si>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</si>
  <si>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</si>
  <si>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</si>
  <si>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</si>
  <si>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</si>
  <si>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</si>
  <si>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</si>
  <si>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</si>
  <si>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</si>
  <si>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</si>
  <si>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</si>
  <si>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</si>
  <si>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</si>
  <si>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</si>
  <si>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</si>
  <si>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</si>
  <si>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</si>
  <si>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</si>
  <si>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</si>
  <si>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</si>
  <si>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</si>
  <si>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</si>
  <si>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</si>
  <si>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</si>
  <si>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</si>
  <si>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</si>
  <si>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</si>
  <si>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</si>
  <si>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</si>
  <si>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</si>
  <si>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</si>
  <si>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</si>
  <si>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</si>
  <si>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</si>
  <si>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</si>
  <si>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</si>
  <si>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</si>
  <si>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</si>
  <si>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</si>
  <si>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</si>
  <si>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</si>
  <si>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</si>
  <si>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</si>
  <si>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</si>
  <si>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</si>
  <si>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</si>
  <si>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</si>
  <si>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</si>
  <si>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</si>
  <si>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</si>
  <si>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</si>
  <si>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</si>
  <si>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</si>
  <si>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</si>
  <si>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</si>
  <si>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</si>
  <si>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</si>
  <si>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</si>
  <si>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</si>
  <si>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</si>
  <si>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</si>
  <si>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</si>
  <si>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</si>
  <si>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</si>
  <si>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</si>
  <si>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</si>
  <si>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</si>
  <si>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</si>
  <si>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</si>
  <si>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</si>
  <si>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</si>
  <si>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</si>
  <si>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</si>
  <si>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</si>
  <si>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</si>
  <si>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</si>
  <si>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</si>
  <si>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</si>
  <si>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</si>
  <si>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</si>
  <si>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</si>
  <si>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</si>
  <si>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</si>
  <si>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</si>
  <si>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</si>
  <si>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</si>
  <si>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</si>
  <si>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</si>
  <si>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</si>
  <si>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</si>
  <si>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</si>
  <si>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</si>
  <si>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</si>
  <si>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</si>
  <si>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</si>
  <si>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</si>
  <si>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</si>
  <si>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</si>
  <si>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</si>
  <si>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</si>
  <si>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</si>
  <si>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</si>
  <si>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</si>
  <si>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</si>
  <si>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</si>
  <si>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</si>
  <si>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</si>
  <si>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</si>
  <si>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</si>
  <si>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</si>
  <si>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</si>
  <si>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</si>
  <si>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</si>
  <si>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</si>
  <si>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</si>
  <si>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</si>
  <si>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</si>
  <si>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</si>
  <si>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</si>
  <si>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</si>
  <si>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</si>
  <si>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</si>
  <si>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</si>
  <si>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</si>
  <si>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</si>
  <si>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</si>
  <si>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</si>
  <si>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</si>
  <si>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</si>
  <si>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</si>
  <si>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</si>
  <si>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</si>
  <si>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</si>
  <si>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</si>
  <si>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</si>
  <si>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</si>
  <si>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</si>
  <si>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</si>
  <si>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</si>
  <si>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</si>
  <si>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</si>
  <si>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</si>
  <si>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</si>
  <si>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</si>
  <si>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</si>
  <si>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</si>
  <si>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</si>
  <si>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</si>
  <si>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</si>
  <si>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</si>
  <si>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</si>
  <si>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</si>
  <si>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</si>
  <si>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</si>
  <si>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</si>
  <si>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</si>
  <si>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</si>
  <si>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</si>
  <si>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</si>
  <si>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</si>
  <si>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</si>
  <si>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</si>
  <si>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</si>
  <si>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</si>
  <si>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</si>
  <si>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</si>
  <si>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</si>
  <si>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</si>
  <si>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</si>
  <si>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</si>
  <si>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</si>
  <si>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</si>
  <si>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</si>
  <si>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</si>
  <si>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</si>
  <si>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</si>
  <si>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</si>
  <si>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</si>
  <si>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</si>
  <si>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</si>
  <si>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</si>
  <si>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</si>
  <si>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</si>
  <si>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</si>
  <si>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</si>
  <si>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</si>
  <si>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</si>
  <si>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</si>
  <si>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</si>
  <si>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</si>
  <si>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</si>
  <si>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</si>
  <si>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</si>
  <si>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</si>
  <si>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</si>
  <si>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</si>
  <si>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</si>
  <si>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</si>
  <si>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</si>
  <si>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</si>
  <si>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</si>
  <si>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</si>
  <si>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</si>
  <si>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</si>
  <si>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</si>
  <si>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</si>
  <si>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</si>
  <si>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</si>
  <si>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</si>
  <si>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</si>
  <si>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</si>
  <si>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</si>
  <si>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</si>
  <si>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</si>
  <si>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</si>
  <si>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</si>
  <si>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</si>
  <si>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</si>
  <si>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</si>
  <si>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</si>
  <si>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</si>
  <si>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</si>
  <si>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</si>
  <si>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</si>
  <si>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</si>
  <si>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</si>
  <si>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</si>
  <si>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</si>
  <si>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</si>
  <si>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</si>
  <si>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</si>
  <si>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</si>
  <si>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</si>
  <si>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</si>
  <si>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</si>
  <si>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</si>
  <si>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</si>
  <si>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</si>
  <si>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</si>
  <si>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</si>
  <si>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</si>
  <si>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</si>
  <si>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</si>
  <si>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</si>
  <si>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</si>
  <si>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</si>
  <si>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</si>
  <si>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</si>
  <si>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</si>
  <si>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</si>
  <si>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</si>
  <si>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</si>
  <si>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</si>
  <si>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</si>
  <si>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</si>
  <si>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</si>
  <si>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</si>
  <si>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</si>
  <si>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</si>
  <si>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</si>
  <si>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</si>
  <si>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</si>
  <si>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</si>
  <si>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</si>
  <si>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</si>
  <si>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</si>
  <si>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</si>
  <si>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</si>
  <si>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</si>
  <si>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</si>
  <si>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</si>
  <si>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</si>
  <si>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</si>
  <si>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</si>
  <si>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</si>
  <si>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</si>
  <si>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</si>
  <si>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</si>
  <si>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</si>
  <si>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</si>
  <si>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</si>
  <si>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</si>
  <si>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</si>
  <si>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</si>
  <si>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</si>
  <si>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</si>
  <si>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</si>
  <si>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</si>
  <si>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</si>
  <si>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</si>
  <si>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</si>
  <si>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</si>
  <si>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</si>
  <si>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</si>
  <si>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</si>
  <si>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</si>
  <si>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</si>
  <si>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</si>
  <si>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</si>
  <si>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</si>
  <si>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</si>
  <si>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</si>
  <si>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</si>
  <si>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</si>
  <si>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</si>
  <si>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</si>
  <si>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</si>
  <si>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</si>
  <si>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</si>
  <si>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</si>
  <si>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</si>
  <si>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</si>
  <si>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</si>
  <si>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</si>
  <si>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</si>
  <si>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</si>
  <si>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</si>
  <si>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</si>
  <si>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</si>
  <si>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</si>
  <si>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</si>
  <si>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</si>
  <si>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</si>
  <si>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</si>
  <si>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</si>
  <si>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</si>
  <si>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</si>
  <si>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</si>
  <si>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</si>
  <si>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</si>
  <si>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</si>
  <si>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</si>
  <si>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</si>
  <si>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</si>
  <si>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</si>
  <si>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</si>
  <si>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</si>
  <si>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</si>
  <si>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</si>
  <si>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</si>
  <si>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</si>
  <si>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</si>
  <si>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</si>
  <si>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</si>
  <si>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</si>
  <si>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</si>
  <si>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</si>
  <si>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</si>
  <si>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</si>
  <si>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</si>
  <si>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</si>
  <si>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</si>
  <si>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</si>
  <si>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</si>
  <si>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</si>
  <si>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</si>
  <si>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</si>
  <si>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</si>
  <si>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</si>
  <si>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</si>
  <si>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</si>
  <si>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</si>
  <si>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</si>
  <si>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</si>
  <si>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</si>
  <si>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</si>
  <si>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</si>
  <si>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</si>
  <si>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</si>
  <si>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</si>
  <si>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</si>
  <si>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</si>
  <si>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</si>
  <si>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</si>
  <si>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</si>
  <si>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</si>
  <si>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</si>
  <si>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</si>
  <si>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</si>
  <si>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</si>
  <si>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</si>
  <si>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</si>
  <si>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</si>
  <si>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</si>
  <si>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</si>
  <si>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</si>
  <si>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</si>
  <si>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</si>
  <si>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</si>
  <si>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</si>
  <si>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</si>
  <si>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</si>
  <si>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</si>
  <si>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</si>
  <si>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</si>
  <si>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</si>
  <si>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</si>
  <si>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</si>
  <si>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</si>
  <si>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</si>
  <si>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</si>
  <si>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</si>
  <si>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</si>
  <si>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</si>
  <si>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</si>
  <si>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</si>
  <si>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</si>
  <si>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</si>
  <si>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</si>
  <si>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</si>
  <si>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</si>
  <si>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</si>
  <si>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</si>
  <si>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</si>
  <si>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</si>
  <si>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</si>
  <si>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</si>
  <si>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</si>
  <si>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</si>
  <si>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</si>
  <si>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</si>
  <si>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</si>
  <si>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</si>
  <si>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</si>
  <si>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</si>
  <si>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</si>
  <si>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</si>
  <si>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</si>
  <si>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</si>
  <si>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</si>
  <si>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</si>
  <si>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</si>
  <si>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</si>
  <si>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</si>
  <si>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</si>
  <si>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</si>
  <si>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</si>
  <si>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</si>
  <si>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</si>
  <si>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</si>
  <si>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</si>
  <si>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</si>
  <si>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</si>
  <si>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</si>
  <si>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</si>
  <si>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</si>
  <si>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</si>
  <si>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</si>
  <si>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</si>
  <si>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</si>
  <si>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</si>
  <si>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</si>
  <si>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</si>
  <si>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</si>
  <si>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</si>
  <si>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</si>
  <si>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</si>
  <si>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</si>
  <si>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</si>
  <si>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</si>
  <si>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</si>
  <si>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</si>
  <si>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</si>
  <si>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</si>
  <si>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</si>
  <si>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</si>
  <si>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</si>
  <si>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</si>
  <si>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</si>
  <si>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</si>
  <si>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</si>
  <si>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</si>
  <si>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</si>
  <si>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</si>
  <si>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</si>
  <si>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</si>
  <si>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</si>
  <si>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</si>
  <si>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</si>
  <si>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</si>
  <si>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</si>
  <si>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</si>
  <si>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</si>
  <si>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</si>
  <si>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</si>
  <si>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</si>
  <si>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</si>
  <si>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</si>
  <si>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</si>
  <si>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</si>
  <si>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</si>
  <si>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</si>
  <si>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</si>
  <si>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</si>
  <si>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</si>
  <si>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</si>
  <si>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</si>
  <si>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</si>
  <si>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</si>
  <si>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</si>
  <si>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</si>
  <si>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</si>
  <si>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</si>
  <si>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</si>
  <si>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</si>
  <si>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</si>
  <si>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</si>
  <si>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</si>
  <si>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</si>
  <si>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</si>
  <si>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</si>
  <si>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</si>
  <si>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</si>
  <si>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</si>
  <si>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</si>
  <si>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</si>
  <si>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</si>
  <si>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</si>
  <si>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</si>
  <si>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</si>
  <si>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</si>
  <si>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</si>
  <si>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</si>
  <si>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</si>
  <si>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</si>
  <si>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</si>
  <si>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</si>
  <si>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</si>
  <si>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</si>
  <si>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</si>
  <si>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</si>
  <si>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</si>
  <si>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</si>
  <si>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</si>
  <si>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</si>
  <si>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</si>
  <si>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</si>
  <si>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</si>
  <si>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</si>
  <si>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</si>
  <si>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</si>
  <si>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</si>
  <si>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</si>
  <si>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</si>
  <si>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</si>
  <si>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</si>
  <si>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</si>
  <si>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</si>
  <si>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</si>
  <si>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</si>
  <si>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</si>
  <si>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</si>
  <si>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</si>
  <si>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</si>
  <si>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</si>
  <si>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</si>
  <si>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</si>
  <si>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</si>
  <si>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</si>
  <si>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</si>
  <si>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</si>
  <si>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</si>
  <si>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</si>
  <si>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</si>
  <si>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</si>
  <si>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</si>
  <si>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</si>
  <si>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</si>
  <si>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</si>
  <si>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</si>
  <si>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</si>
  <si>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</si>
  <si>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</si>
  <si>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</si>
  <si>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</si>
  <si>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</si>
  <si>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</si>
  <si>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</si>
  <si>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</si>
  <si>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</si>
  <si>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</si>
  <si>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</si>
  <si>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</si>
  <si>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</si>
  <si>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</si>
  <si>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</si>
  <si>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</si>
  <si>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</si>
  <si>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</si>
  <si>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</si>
  <si>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</si>
  <si>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</si>
  <si>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</si>
  <si>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</si>
  <si>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</si>
  <si>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</si>
  <si>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</si>
  <si>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</si>
  <si>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</si>
  <si>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</si>
  <si>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</si>
  <si>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</si>
  <si>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</si>
  <si>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</si>
  <si>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</si>
  <si>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</si>
  <si>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</si>
  <si>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</si>
  <si>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</si>
  <si>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</si>
  <si>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</si>
  <si>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</si>
  <si>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</si>
  <si>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</si>
  <si>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</si>
  <si>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</si>
  <si>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</si>
  <si>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</si>
  <si>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</si>
  <si>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</si>
  <si>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</si>
  <si>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</si>
  <si>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</si>
  <si>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</si>
  <si>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</si>
  <si>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</si>
  <si>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</si>
  <si>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</si>
  <si>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</si>
  <si>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</si>
  <si>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</si>
  <si>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</si>
  <si>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</si>
  <si>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</si>
  <si>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</si>
  <si>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</si>
  <si>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</si>
  <si>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</si>
  <si>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</si>
  <si>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</si>
  <si>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</si>
  <si>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</si>
  <si>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</si>
  <si>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</si>
  <si>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</si>
  <si>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</si>
  <si>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</si>
  <si>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</si>
  <si>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</si>
  <si>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</si>
  <si>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</si>
  <si>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</si>
  <si>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</si>
  <si>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</si>
  <si>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</si>
  <si>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</si>
  <si>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</si>
  <si>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</si>
  <si>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</si>
  <si>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</si>
  <si>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</si>
  <si>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</si>
  <si>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</si>
  <si>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</si>
  <si>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</si>
  <si>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</si>
  <si>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</si>
  <si>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</si>
  <si>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</si>
  <si>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</si>
  <si>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</si>
  <si>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</si>
  <si>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</si>
  <si>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</si>
  <si>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</si>
  <si>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</si>
  <si>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</si>
  <si>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</si>
  <si>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</si>
  <si>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</si>
  <si>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</si>
  <si>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</si>
  <si>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</si>
  <si>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</si>
  <si>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</si>
  <si>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</si>
  <si>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</si>
  <si>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</si>
  <si>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</si>
  <si>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</si>
  <si>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</si>
  <si>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</si>
  <si>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</si>
  <si>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</si>
  <si>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</si>
  <si>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</si>
  <si>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</si>
  <si>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</si>
  <si>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</si>
  <si>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</si>
  <si>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</si>
  <si>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</si>
  <si>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</si>
  <si>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</si>
  <si>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</si>
  <si>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</si>
  <si>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</si>
  <si>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</si>
  <si>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</si>
  <si>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</si>
  <si>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</si>
  <si>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</si>
  <si>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</si>
  <si>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</si>
  <si>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</si>
  <si>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</si>
  <si>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</si>
  <si>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</si>
  <si>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</si>
  <si>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</si>
  <si>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</si>
  <si>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</si>
  <si>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</si>
  <si>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</si>
  <si>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</si>
  <si>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</si>
  <si>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</si>
  <si>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</si>
  <si>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</si>
  <si>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</si>
  <si>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</si>
  <si>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</si>
  <si>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</si>
  <si>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</si>
  <si>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</si>
  <si>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</si>
  <si>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</si>
  <si>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</si>
  <si>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</si>
  <si>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</si>
  <si>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</si>
  <si>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</si>
  <si>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</si>
  <si>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</si>
  <si>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</si>
  <si>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</si>
  <si>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</si>
  <si>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</si>
  <si>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</si>
  <si>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</si>
  <si>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</si>
  <si>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</si>
  <si>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</si>
  <si>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</si>
  <si>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</si>
  <si>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</si>
  <si>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</si>
  <si>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</si>
  <si>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</si>
  <si>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</si>
  <si>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</si>
  <si>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</si>
  <si>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</si>
  <si>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</si>
  <si>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</si>
  <si>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</si>
  <si>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</si>
  <si>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</si>
  <si>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</si>
  <si>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</si>
  <si>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</si>
  <si>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</si>
  <si>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</si>
  <si>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</si>
  <si>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</si>
  <si>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</si>
  <si>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</si>
  <si>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</si>
  <si>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</si>
  <si>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</si>
  <si>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</si>
  <si>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</si>
  <si>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</si>
  <si>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</si>
  <si>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</si>
  <si>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</si>
  <si>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</si>
  <si>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</si>
  <si>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</si>
  <si>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</si>
  <si>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</si>
  <si>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</si>
  <si>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</si>
  <si>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</si>
  <si>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</si>
  <si>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</si>
  <si>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</si>
  <si>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</si>
  <si>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</si>
  <si>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</si>
  <si>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</si>
  <si>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</si>
  <si>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</si>
  <si>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</si>
  <si>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</si>
  <si>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</si>
  <si>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</si>
  <si>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</si>
  <si>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</si>
  <si>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</si>
  <si>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</si>
  <si>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</si>
  <si>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</si>
  <si>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</si>
  <si>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</si>
  <si>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</si>
  <si>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</si>
  <si>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</si>
  <si>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</si>
  <si>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</si>
  <si>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</si>
  <si>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</si>
  <si>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</si>
  <si>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</si>
  <si>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</si>
  <si>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</si>
  <si>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</si>
  <si>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</si>
  <si>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</si>
  <si>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</si>
  <si>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</si>
  <si>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</si>
  <si>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</si>
  <si>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</si>
  <si>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</si>
  <si>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</si>
  <si>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</si>
  <si>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</si>
  <si>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</si>
  <si>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</si>
  <si>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</si>
  <si>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</si>
  <si>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</si>
  <si>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</si>
  <si>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</si>
  <si>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</si>
  <si>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</si>
  <si>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</si>
  <si>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</si>
  <si>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</si>
  <si>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</si>
  <si>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</si>
  <si>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</si>
  <si>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</si>
  <si>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</si>
  <si>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</si>
  <si>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</si>
  <si>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</si>
  <si>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</si>
  <si>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</si>
  <si>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</si>
  <si>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</si>
  <si>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</si>
  <si>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</si>
  <si>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</si>
  <si>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</si>
  <si>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</si>
  <si>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</si>
  <si>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</si>
  <si>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</si>
  <si>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</si>
  <si>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</si>
  <si>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</si>
  <si>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</si>
  <si>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</si>
  <si>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</si>
  <si>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</si>
  <si>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</si>
  <si>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</si>
  <si>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</si>
  <si>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</si>
  <si>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</si>
  <si>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</si>
  <si>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</si>
  <si>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</si>
  <si>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</si>
  <si>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</si>
  <si>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</si>
  <si>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</si>
  <si>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</si>
  <si>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</si>
  <si>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</si>
  <si>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</si>
  <si>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</si>
  <si>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</si>
  <si>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</si>
  <si>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</si>
  <si>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</si>
  <si>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</si>
  <si>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</si>
  <si>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</si>
  <si>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</si>
  <si>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</si>
  <si>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</si>
  <si>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</si>
  <si>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</si>
  <si>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</si>
  <si>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</si>
  <si>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</si>
  <si>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</si>
  <si>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</si>
  <si>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</si>
  <si>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</si>
  <si>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</si>
  <si>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</si>
  <si>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</si>
  <si>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</si>
  <si>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</si>
  <si>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</si>
  <si>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</si>
  <si>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</si>
  <si>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</si>
  <si>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</si>
  <si>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</si>
  <si>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</si>
  <si>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</si>
  <si>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</si>
  <si>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</si>
  <si>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</si>
  <si>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</si>
  <si>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</si>
  <si>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</si>
  <si>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</si>
  <si>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</si>
  <si>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</si>
  <si>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</si>
  <si>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</si>
  <si>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</si>
  <si>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</si>
  <si>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</si>
  <si>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</si>
  <si>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</si>
  <si>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</si>
  <si>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</si>
  <si>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</si>
  <si>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</si>
  <si>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</si>
  <si>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</si>
  <si>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</si>
  <si>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</si>
  <si>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</si>
  <si>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</si>
  <si>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</si>
  <si>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</si>
  <si>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</si>
  <si>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</si>
  <si>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</si>
  <si>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</si>
  <si>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</si>
  <si>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</si>
  <si>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</si>
  <si>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</si>
  <si>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</si>
  <si>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</si>
  <si>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</si>
  <si>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</si>
  <si>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</si>
  <si>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</si>
  <si>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</si>
  <si>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</si>
  <si>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</si>
  <si>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</si>
  <si>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</si>
  <si>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</si>
  <si>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</si>
  <si>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</si>
  <si>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</si>
  <si>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</si>
  <si>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</si>
  <si>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</si>
  <si>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</si>
  <si>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</si>
  <si>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</si>
  <si>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</si>
  <si>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</si>
  <si>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</si>
  <si>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</si>
  <si>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</si>
  <si>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</si>
  <si>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</si>
  <si>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</si>
  <si>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</si>
  <si>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</si>
  <si>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</si>
  <si>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</si>
  <si>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</si>
  <si>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</si>
  <si>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</si>
  <si>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</si>
  <si>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</si>
  <si>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</si>
  <si>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</si>
  <si>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</si>
  <si>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</si>
  <si>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</si>
  <si>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</si>
  <si>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</si>
  <si>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</si>
  <si>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</si>
  <si>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</si>
  <si>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</si>
  <si>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</si>
  <si>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</si>
  <si>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</si>
  <si>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</si>
  <si>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</si>
  <si>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</si>
  <si>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</si>
  <si>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</si>
  <si>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</si>
  <si>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</si>
  <si>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</si>
  <si>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</si>
  <si>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</si>
  <si>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</si>
  <si>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</si>
  <si>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 xml:space="preserve">DE+3 (Aux. X-arm) </t>
  </si>
  <si>
    <t xml:space="preserve">DD60+0 (Aux. X-arm) </t>
  </si>
  <si>
    <t>Total Balance</t>
  </si>
  <si>
    <t>COMPLETE</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</si>
  <si>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</si>
  <si>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</si>
  <si>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</si>
  <si>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</si>
  <si>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</si>
  <si>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</si>
  <si>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</si>
  <si>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</si>
  <si>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</si>
  <si>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</si>
  <si>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</si>
  <si>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</si>
  <si>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</si>
  <si>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</si>
  <si>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</si>
  <si>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</si>
  <si>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</si>
  <si>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</si>
  <si>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</si>
  <si>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</si>
  <si>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</si>
  <si>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</si>
  <si>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</si>
  <si>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</si>
  <si>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</si>
  <si>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</si>
  <si>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</si>
  <si>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</si>
  <si>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</si>
  <si>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</si>
  <si>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</si>
  <si>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</si>
  <si>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</si>
  <si>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</si>
  <si>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</si>
  <si>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</si>
  <si>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</si>
  <si>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</si>
  <si>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</si>
  <si>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</si>
  <si>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</si>
  <si>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</si>
  <si>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</si>
  <si>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</si>
  <si>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</si>
  <si>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</si>
  <si>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</si>
  <si>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</si>
  <si>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</si>
  <si>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</si>
  <si>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</si>
  <si>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</si>
  <si>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</si>
  <si>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</si>
  <si>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</si>
  <si>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</si>
  <si>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</si>
  <si>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</si>
  <si>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</si>
  <si>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</si>
  <si>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</si>
  <si>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</si>
  <si>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</si>
  <si>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</si>
  <si>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</si>
  <si>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</si>
  <si>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</si>
  <si>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</si>
  <si>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</si>
  <si>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</si>
  <si>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</si>
  <si>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</si>
  <si>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</si>
  <si>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</si>
  <si>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</si>
  <si>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</si>
  <si>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</si>
  <si>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</si>
  <si>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</si>
  <si>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</si>
  <si>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</si>
  <si>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</si>
  <si>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</si>
  <si>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</si>
  <si>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</si>
  <si>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</si>
  <si>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</si>
  <si>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</si>
  <si>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</si>
  <si>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</si>
  <si>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</si>
  <si>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</si>
  <si>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</si>
  <si>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</si>
  <si>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</si>
  <si>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</si>
  <si>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</si>
  <si>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</si>
  <si>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</si>
  <si>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</si>
  <si>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</si>
  <si>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</si>
  <si>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</si>
  <si>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</si>
  <si>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</si>
  <si>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</si>
  <si>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</si>
  <si>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</si>
  <si>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</si>
  <si>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</si>
  <si>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</si>
  <si>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</si>
  <si>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</si>
  <si>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</si>
  <si>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</si>
  <si>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</si>
  <si>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</si>
  <si>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</si>
  <si>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</si>
  <si>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</si>
  <si>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</si>
  <si>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</si>
  <si>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</si>
  <si>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</si>
  <si>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</si>
  <si>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Mr.ALOK SINHA</t>
  </si>
  <si>
    <t>Mr.Amartya sarkar</t>
  </si>
  <si>
    <t>Mr. N K Gupta</t>
  </si>
  <si>
    <t>Mr.ALOK JANA   Mr.VARUN TYAGI</t>
  </si>
  <si>
    <t>Manpower</t>
  </si>
  <si>
    <t>Weight</t>
  </si>
  <si>
    <t>KMCC</t>
  </si>
  <si>
    <t xml:space="preserve">LI </t>
  </si>
  <si>
    <t>Final Checking</t>
  </si>
  <si>
    <t>Done</t>
  </si>
  <si>
    <t xml:space="preserve">Mukhilal </t>
  </si>
  <si>
    <t>Satyam Enterprizes-1</t>
  </si>
  <si>
    <t>Satyam Enterprizes-2</t>
  </si>
  <si>
    <t>Priyanka Devi</t>
  </si>
  <si>
    <t>FDN WIP LI : 2/0, 2A/0</t>
  </si>
  <si>
    <t>5/1, 5/2</t>
  </si>
  <si>
    <t>Ere WIP LO: 2/0</t>
  </si>
  <si>
    <t>ROW/Excavation WIP</t>
  </si>
  <si>
    <t xml:space="preserve">welding deitels </t>
  </si>
  <si>
    <t xml:space="preserve">400 KV D/c FB </t>
  </si>
  <si>
    <t xml:space="preserve">SL.     Loc no.      Tw.       Paint </t>
  </si>
  <si>
    <t xml:space="preserve">1.        9/5.            Ok.      </t>
  </si>
  <si>
    <t>2.       9/4.              Ok</t>
  </si>
  <si>
    <t>3         9/0.             Ok</t>
  </si>
  <si>
    <t>4.       8/2.               Ok</t>
  </si>
  <si>
    <t>5.       10/4.            Ok</t>
  </si>
  <si>
    <t>6.        10/11.          Ok</t>
  </si>
  <si>
    <t>7.        10/12.          Ok</t>
  </si>
  <si>
    <t>8.         10/13.          Ok</t>
  </si>
  <si>
    <t>765. KV D/C Loop in out</t>
  </si>
  <si>
    <t xml:space="preserve">SL no.   Loc no.       TW.       Paint </t>
  </si>
  <si>
    <t>1,           1/1  L-out.    Ok</t>
  </si>
  <si>
    <t xml:space="preserve">2,           1/2, L-out      ok         </t>
  </si>
  <si>
    <t xml:space="preserve">3,           2/1, L-out       ok   </t>
  </si>
  <si>
    <t>4,          2/2,  L-out       up</t>
  </si>
  <si>
    <t>Idle since 8.7.26 Afternoon</t>
  </si>
  <si>
    <t xml:space="preserve">Idle since 7.7.26 </t>
  </si>
  <si>
    <t xml:space="preserve">COMPLETE- </t>
  </si>
  <si>
    <t>ROW Resolved on 22.7.26</t>
  </si>
  <si>
    <t>4/3 LO</t>
  </si>
  <si>
    <t>WIP:6/0 LO ; Balance  Work Stopped  due to Row by New Solar Agency LI- 2/0</t>
  </si>
  <si>
    <t>Plan For Aug'26</t>
  </si>
  <si>
    <t>Progress in Aug'26</t>
  </si>
  <si>
    <t xml:space="preserve">Next Loc  2/1 A 400kV </t>
  </si>
  <si>
    <t>3/0A 400kV</t>
  </si>
  <si>
    <t>Completed:4/3(LI); WIP: LO: 3/0</t>
  </si>
  <si>
    <t xml:space="preserve">4/0 LO </t>
  </si>
  <si>
    <t xml:space="preserve">4/0 </t>
  </si>
  <si>
    <t xml:space="preserve">LO </t>
  </si>
  <si>
    <t>Frustum PitA, B RCC Done, Pit C RCC Frustum : Next :Pit D Excavation WIP</t>
  </si>
  <si>
    <t>1st 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</si>
</sst>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8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2">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009242"/>
        <bgColor indexed="64"/>
      </patternFill>
    </fill>
    <fill>
      <patternFill patternType="solid">
        <fgColor rgb="FFCC99FF"/>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69" fillId="0" borderId="0" applyFont="0" applyFill="0" applyBorder="0" applyAlignment="0" applyProtection="0"/>
    <xf numFmtId="44" fontId="169" fillId="0" borderId="0" applyFont="0" applyFill="0" applyBorder="0" applyAlignment="0" applyProtection="0"/>
    <xf numFmtId="9" fontId="169" fillId="0" borderId="0" applyFont="0" applyFill="0" applyBorder="0" applyAlignment="0" applyProtection="0"/>
    <xf numFmtId="0" fontId="170" fillId="25" borderId="54" applyNumberFormat="0" applyAlignment="0" applyProtection="0"/>
    <xf numFmtId="0" fontId="171" fillId="15" borderId="0" applyNumberFormat="0" applyBorder="0" applyAlignment="0" applyProtection="0"/>
    <xf numFmtId="0" fontId="169" fillId="16" borderId="0" applyNumberFormat="0" applyBorder="0" applyAlignment="0" applyProtection="0"/>
    <xf numFmtId="43" fontId="146" fillId="0" borderId="0" applyFont="0" applyFill="0" applyBorder="0" applyAlignment="0" applyProtection="0"/>
    <xf numFmtId="164" fontId="146" fillId="0" borderId="0" applyFont="0" applyFill="0" applyBorder="0" applyAlignment="0" applyProtection="0"/>
    <xf numFmtId="164" fontId="169" fillId="0" borderId="0" applyFont="0" applyFill="0" applyBorder="0" applyAlignment="0" applyProtection="0"/>
    <xf numFmtId="0" fontId="146" fillId="0" borderId="0"/>
    <xf numFmtId="0" fontId="146" fillId="0" borderId="0"/>
    <xf numFmtId="0" fontId="146" fillId="0" borderId="0"/>
    <xf numFmtId="0" fontId="146" fillId="0" borderId="0" applyNumberFormat="0" applyFont="0" applyFill="0" applyBorder="0" applyAlignment="0" applyProtection="0">
      <alignment vertical="top"/>
    </xf>
    <xf numFmtId="0" fontId="169" fillId="0" borderId="0"/>
    <xf numFmtId="0" fontId="172" fillId="0" borderId="0" applyNumberFormat="0" applyFill="0" applyBorder="0" applyProtection="0">
      <alignment vertical="top" wrapText="1"/>
    </xf>
    <xf numFmtId="0" fontId="146" fillId="0" borderId="0"/>
    <xf numFmtId="0" fontId="146" fillId="0" borderId="0"/>
    <xf numFmtId="0" fontId="146" fillId="0" borderId="0"/>
    <xf numFmtId="0" fontId="146" fillId="0" borderId="0"/>
    <xf numFmtId="0" fontId="169" fillId="0" borderId="0"/>
    <xf numFmtId="0" fontId="146" fillId="0" borderId="0"/>
    <xf numFmtId="0" fontId="169" fillId="0" borderId="0"/>
    <xf numFmtId="0" fontId="146" fillId="0" borderId="0"/>
    <xf numFmtId="0" fontId="146" fillId="0" borderId="0"/>
    <xf numFmtId="0" fontId="146" fillId="0" borderId="0"/>
    <xf numFmtId="0" fontId="146" fillId="0" borderId="0"/>
    <xf numFmtId="0" fontId="146" fillId="0" borderId="0"/>
    <xf numFmtId="0" fontId="146" fillId="0" borderId="0"/>
    <xf numFmtId="9" fontId="146" fillId="0" borderId="0" applyFont="0" applyFill="0" applyBorder="0" applyAlignment="0" applyProtection="0"/>
    <xf numFmtId="0" fontId="80" fillId="0" borderId="0"/>
    <xf numFmtId="0" fontId="80" fillId="0" borderId="0"/>
    <xf numFmtId="0" fontId="80" fillId="0" borderId="0"/>
    <xf numFmtId="0" fontId="80" fillId="0" borderId="0"/>
    <xf numFmtId="0" fontId="80" fillId="0" borderId="0"/>
    <xf numFmtId="0" fontId="146" fillId="0" borderId="0"/>
    <xf numFmtId="0" fontId="230" fillId="0" borderId="0"/>
    <xf numFmtId="0" fontId="80" fillId="0" borderId="0"/>
    <xf numFmtId="0" fontId="230" fillId="0" borderId="0"/>
    <xf numFmtId="0" fontId="80" fillId="0" borderId="0"/>
    <xf numFmtId="0" fontId="80" fillId="0" borderId="0"/>
    <xf numFmtId="0" fontId="80" fillId="0" borderId="0"/>
    <xf numFmtId="0" fontId="80" fillId="0" borderId="0"/>
    <xf numFmtId="0" fontId="80" fillId="0" borderId="0"/>
    <xf numFmtId="0" fontId="146" fillId="0" borderId="0"/>
    <xf numFmtId="0" fontId="146" fillId="0" borderId="0" applyNumberFormat="0" applyFill="0" applyBorder="0" applyAlignment="0" applyProtection="0"/>
    <xf numFmtId="0" fontId="231" fillId="31" borderId="72" applyNumberFormat="0" applyAlignment="0" applyProtection="0"/>
    <xf numFmtId="43" fontId="146" fillId="0" borderId="0" applyFont="0" applyFill="0" applyBorder="0" applyAlignment="0" applyProtection="0"/>
    <xf numFmtId="0" fontId="146" fillId="0" borderId="0"/>
    <xf numFmtId="0" fontId="146" fillId="0" borderId="0"/>
    <xf numFmtId="0" fontId="232" fillId="0" borderId="0" applyNumberFormat="0" applyFill="0" applyBorder="0" applyAlignment="0" applyProtection="0"/>
    <xf numFmtId="0" fontId="70" fillId="0" borderId="0"/>
    <xf numFmtId="43" fontId="69" fillId="0" borderId="0" applyFont="0" applyFill="0" applyBorder="0" applyAlignment="0" applyProtection="0"/>
    <xf numFmtId="44" fontId="69" fillId="0" borderId="0" applyFont="0" applyFill="0" applyBorder="0" applyAlignment="0" applyProtection="0"/>
    <xf numFmtId="9" fontId="69" fillId="0" borderId="0" applyFont="0" applyFill="0" applyBorder="0" applyAlignment="0" applyProtection="0"/>
    <xf numFmtId="0" fontId="69" fillId="16" borderId="0" applyNumberFormat="0" applyBorder="0" applyAlignment="0" applyProtection="0"/>
    <xf numFmtId="43" fontId="146" fillId="0" borderId="0" applyFont="0" applyFill="0" applyBorder="0" applyAlignment="0" applyProtection="0"/>
    <xf numFmtId="43" fontId="146" fillId="0" borderId="0" applyFont="0" applyFill="0" applyBorder="0" applyAlignment="0" applyProtection="0"/>
    <xf numFmtId="43" fontId="69" fillId="0" borderId="0" applyFont="0" applyFill="0" applyBorder="0" applyAlignment="0" applyProtection="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43" fontId="146" fillId="0" borderId="0" applyFont="0" applyFill="0" applyBorder="0" applyAlignment="0" applyProtection="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44" fontId="49" fillId="0" borderId="0" applyFont="0" applyFill="0" applyBorder="0" applyAlignment="0" applyProtection="0"/>
    <xf numFmtId="0" fontId="48" fillId="0" borderId="0"/>
    <xf numFmtId="43" fontId="48" fillId="0" borderId="0" applyFont="0" applyFill="0" applyBorder="0" applyAlignment="0" applyProtection="0"/>
    <xf numFmtId="44" fontId="48" fillId="0" borderId="0" applyFont="0" applyFill="0" applyBorder="0" applyAlignment="0" applyProtection="0"/>
    <xf numFmtId="9" fontId="48" fillId="0" borderId="0" applyFont="0" applyFill="0" applyBorder="0" applyAlignment="0" applyProtection="0"/>
    <xf numFmtId="0" fontId="48" fillId="16" borderId="0" applyNumberFormat="0" applyBorder="0" applyAlignment="0" applyProtection="0"/>
    <xf numFmtId="43" fontId="146" fillId="0" borderId="0" applyFont="0" applyFill="0" applyBorder="0" applyAlignment="0" applyProtection="0"/>
    <xf numFmtId="43" fontId="48" fillId="0" borderId="0" applyFont="0" applyFill="0" applyBorder="0" applyAlignment="0" applyProtection="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43" fontId="146" fillId="0" borderId="0" applyFont="0" applyFill="0" applyBorder="0" applyAlignment="0" applyProtection="0"/>
    <xf numFmtId="0" fontId="48" fillId="0" borderId="0"/>
    <xf numFmtId="43" fontId="48" fillId="0" borderId="0" applyFont="0" applyFill="0" applyBorder="0" applyAlignment="0" applyProtection="0"/>
    <xf numFmtId="44" fontId="48" fillId="0" borderId="0" applyFont="0" applyFill="0" applyBorder="0" applyAlignment="0" applyProtection="0"/>
    <xf numFmtId="9" fontId="48" fillId="0" borderId="0" applyFont="0" applyFill="0" applyBorder="0" applyAlignment="0" applyProtection="0"/>
    <xf numFmtId="0" fontId="48" fillId="16" borderId="0" applyNumberFormat="0" applyBorder="0" applyAlignment="0" applyProtection="0"/>
    <xf numFmtId="43" fontId="146" fillId="0" borderId="0" applyFont="0" applyFill="0" applyBorder="0" applyAlignment="0" applyProtection="0"/>
    <xf numFmtId="43" fontId="146" fillId="0" borderId="0" applyFont="0" applyFill="0" applyBorder="0" applyAlignment="0" applyProtection="0"/>
    <xf numFmtId="43" fontId="48" fillId="0" borderId="0" applyFont="0" applyFill="0" applyBorder="0" applyAlignment="0" applyProtection="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43" fontId="146" fillId="0" borderId="0" applyFont="0" applyFill="0" applyBorder="0" applyAlignment="0" applyProtection="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43" fontId="48" fillId="0" borderId="0" applyFont="0" applyFill="0" applyBorder="0" applyAlignment="0" applyProtection="0"/>
    <xf numFmtId="44" fontId="48" fillId="0" borderId="0" applyFont="0" applyFill="0" applyBorder="0" applyAlignment="0" applyProtection="0"/>
    <xf numFmtId="9" fontId="48" fillId="0" borderId="0" applyFont="0" applyFill="0" applyBorder="0" applyAlignment="0" applyProtection="0"/>
    <xf numFmtId="0" fontId="48" fillId="16" borderId="0" applyNumberFormat="0" applyBorder="0" applyAlignment="0" applyProtection="0"/>
    <xf numFmtId="43" fontId="146" fillId="0" borderId="0" applyFont="0" applyFill="0" applyBorder="0" applyAlignment="0" applyProtection="0"/>
    <xf numFmtId="43" fontId="48" fillId="0" borderId="0" applyFont="0" applyFill="0" applyBorder="0" applyAlignment="0" applyProtection="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43" fontId="146" fillId="0" borderId="0" applyFont="0" applyFill="0" applyBorder="0" applyAlignment="0" applyProtection="0"/>
    <xf numFmtId="0" fontId="48" fillId="0" borderId="0"/>
    <xf numFmtId="43" fontId="48" fillId="0" borderId="0" applyFont="0" applyFill="0" applyBorder="0" applyAlignment="0" applyProtection="0"/>
    <xf numFmtId="44" fontId="48" fillId="0" borderId="0" applyFont="0" applyFill="0" applyBorder="0" applyAlignment="0" applyProtection="0"/>
    <xf numFmtId="9" fontId="48" fillId="0" borderId="0" applyFont="0" applyFill="0" applyBorder="0" applyAlignment="0" applyProtection="0"/>
    <xf numFmtId="0" fontId="48" fillId="16" borderId="0" applyNumberFormat="0" applyBorder="0" applyAlignment="0" applyProtection="0"/>
    <xf numFmtId="43" fontId="146" fillId="0" borderId="0" applyFont="0" applyFill="0" applyBorder="0" applyAlignment="0" applyProtection="0"/>
    <xf numFmtId="43" fontId="146" fillId="0" borderId="0" applyFont="0" applyFill="0" applyBorder="0" applyAlignment="0" applyProtection="0"/>
    <xf numFmtId="43" fontId="48" fillId="0" borderId="0" applyFont="0" applyFill="0" applyBorder="0" applyAlignment="0" applyProtection="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43" fontId="146" fillId="0" borderId="0" applyFont="0" applyFill="0" applyBorder="0" applyAlignment="0" applyProtection="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cellStyleXfs>
  <cellXfs count="1897">
    <xf numFmtId="0" fontId="0" fillId="0" borderId="0" xfId="0"/>
    <xf numFmtId="0" fontId="115" fillId="2" borderId="1" xfId="0" applyFont="1" applyFill="1" applyBorder="1" applyAlignment="1" applyProtection="1">
      <alignment horizontal="center" vertical="center" wrapText="1"/>
      <protection hidden="1"/>
    </xf>
    <xf numFmtId="0" fontId="115" fillId="3" borderId="1" xfId="0" applyFont="1" applyFill="1" applyBorder="1" applyAlignment="1" applyProtection="1">
      <alignment horizontal="center" vertical="center" wrapText="1"/>
      <protection hidden="1"/>
    </xf>
    <xf numFmtId="165" fontId="116" fillId="4" borderId="2" xfId="0" applyNumberFormat="1" applyFont="1" applyFill="1" applyBorder="1" applyAlignment="1">
      <alignment horizontal="center" vertical="center"/>
    </xf>
    <xf numFmtId="0" fontId="117" fillId="0" borderId="2" xfId="0" applyFont="1" applyBorder="1" applyAlignment="1" applyProtection="1">
      <alignment vertical="center" wrapText="1"/>
      <protection hidden="1"/>
    </xf>
    <xf numFmtId="0" fontId="118" fillId="3" borderId="2" xfId="0" applyFont="1" applyFill="1" applyBorder="1" applyAlignment="1">
      <alignment horizontal="right" vertical="top" wrapText="1"/>
    </xf>
    <xf numFmtId="0" fontId="118" fillId="3" borderId="2" xfId="0" applyFont="1" applyFill="1" applyBorder="1" applyAlignment="1">
      <alignment horizontal="left" vertical="top" wrapText="1"/>
    </xf>
    <xf numFmtId="0" fontId="118" fillId="3" borderId="2" xfId="0" applyFont="1" applyFill="1" applyBorder="1" applyAlignment="1">
      <alignment horizontal="center" vertical="top" wrapText="1"/>
    </xf>
    <xf numFmtId="0" fontId="117" fillId="5" borderId="2" xfId="0" applyFont="1" applyFill="1" applyBorder="1" applyAlignment="1" applyProtection="1">
      <alignment vertical="center" wrapText="1"/>
      <protection hidden="1"/>
    </xf>
    <xf numFmtId="0" fontId="118" fillId="3" borderId="2" xfId="0" applyFont="1" applyFill="1" applyBorder="1" applyAlignment="1">
      <alignment horizontal="center" vertical="top"/>
    </xf>
    <xf numFmtId="0" fontId="119" fillId="0" borderId="0" xfId="0" applyFont="1"/>
    <xf numFmtId="1" fontId="116" fillId="4" borderId="3" xfId="0" applyNumberFormat="1" applyFont="1" applyFill="1" applyBorder="1" applyAlignment="1">
      <alignment horizontal="center" vertical="center" wrapText="1"/>
    </xf>
    <xf numFmtId="1" fontId="118" fillId="4" borderId="4" xfId="0" applyNumberFormat="1" applyFont="1" applyFill="1" applyBorder="1"/>
    <xf numFmtId="0" fontId="116" fillId="3" borderId="2" xfId="0" applyFont="1" applyFill="1" applyBorder="1" applyAlignment="1">
      <alignment horizontal="center" vertical="center" wrapText="1"/>
    </xf>
    <xf numFmtId="1" fontId="116" fillId="3" borderId="2" xfId="0" applyNumberFormat="1" applyFont="1" applyFill="1" applyBorder="1" applyAlignment="1">
      <alignment horizontal="left" vertical="center" wrapText="1"/>
    </xf>
    <xf numFmtId="1" fontId="119" fillId="3" borderId="2" xfId="0" applyNumberFormat="1" applyFont="1" applyFill="1" applyBorder="1" applyAlignment="1">
      <alignment horizontal="left" vertical="center" wrapText="1"/>
    </xf>
    <xf numFmtId="166" fontId="118" fillId="3" borderId="2" xfId="0" applyNumberFormat="1" applyFont="1" applyFill="1" applyBorder="1" applyAlignment="1">
      <alignment horizontal="center" vertical="center" wrapText="1"/>
    </xf>
    <xf numFmtId="1" fontId="118" fillId="3" borderId="2" xfId="0" applyNumberFormat="1" applyFont="1" applyFill="1" applyBorder="1" applyAlignment="1">
      <alignment horizontal="center" vertical="center" wrapText="1"/>
    </xf>
    <xf numFmtId="0" fontId="118" fillId="3" borderId="2" xfId="0" applyFont="1" applyFill="1" applyBorder="1" applyAlignment="1">
      <alignment horizontal="center" vertical="center" wrapText="1"/>
    </xf>
    <xf numFmtId="2" fontId="120" fillId="3" borderId="2" xfId="0" applyNumberFormat="1" applyFont="1" applyFill="1" applyBorder="1" applyAlignment="1">
      <alignment horizontal="center" vertical="center" wrapText="1"/>
    </xf>
    <xf numFmtId="0" fontId="120" fillId="3" borderId="2" xfId="0" applyFont="1" applyFill="1" applyBorder="1" applyAlignment="1">
      <alignment horizontal="left" vertical="center" wrapText="1"/>
    </xf>
    <xf numFmtId="0" fontId="119" fillId="3" borderId="2" xfId="0" applyFont="1" applyFill="1" applyBorder="1" applyAlignment="1">
      <alignment horizontal="left" vertical="center" wrapText="1"/>
    </xf>
    <xf numFmtId="2" fontId="119" fillId="3" borderId="2" xfId="0" applyNumberFormat="1" applyFont="1" applyFill="1" applyBorder="1" applyAlignment="1">
      <alignment horizontal="center" vertical="center" wrapText="1"/>
    </xf>
    <xf numFmtId="0" fontId="119" fillId="3" borderId="2" xfId="0" applyFont="1" applyFill="1" applyBorder="1" applyAlignment="1">
      <alignment horizontal="center" vertical="center" wrapText="1"/>
    </xf>
    <xf numFmtId="2" fontId="118" fillId="3" borderId="2" xfId="0" applyNumberFormat="1" applyFont="1" applyFill="1" applyBorder="1" applyAlignment="1">
      <alignment horizontal="left" vertical="center" wrapText="1"/>
    </xf>
    <xf numFmtId="166" fontId="118" fillId="3" borderId="2" xfId="16" applyNumberFormat="1" applyFont="1" applyFill="1" applyBorder="1" applyAlignment="1">
      <alignment horizontal="center" vertical="center" wrapText="1"/>
    </xf>
    <xf numFmtId="2" fontId="118" fillId="3" borderId="2" xfId="0" applyNumberFormat="1" applyFont="1" applyFill="1" applyBorder="1" applyAlignment="1">
      <alignment horizontal="center" vertical="top" wrapText="1"/>
    </xf>
    <xf numFmtId="2" fontId="118" fillId="3" borderId="2" xfId="16" applyNumberFormat="1" applyFont="1" applyFill="1" applyBorder="1" applyAlignment="1">
      <alignment horizontal="left" vertical="center" wrapText="1"/>
    </xf>
    <xf numFmtId="2" fontId="118" fillId="3" borderId="2" xfId="0" applyNumberFormat="1" applyFont="1" applyFill="1" applyBorder="1" applyAlignment="1">
      <alignment horizontal="center" vertical="center" wrapText="1"/>
    </xf>
    <xf numFmtId="2" fontId="118" fillId="3" borderId="2" xfId="16" applyNumberFormat="1" applyFont="1" applyFill="1" applyBorder="1" applyAlignment="1">
      <alignment horizontal="left" vertical="center"/>
    </xf>
    <xf numFmtId="0" fontId="119" fillId="3" borderId="0" xfId="0" applyFont="1" applyFill="1" applyAlignment="1">
      <alignment vertical="center"/>
    </xf>
    <xf numFmtId="1" fontId="119" fillId="3" borderId="0" xfId="0" applyNumberFormat="1" applyFont="1" applyFill="1" applyAlignment="1">
      <alignment vertical="center"/>
    </xf>
    <xf numFmtId="0" fontId="119" fillId="3" borderId="0" xfId="0" applyFont="1" applyFill="1" applyAlignment="1">
      <alignment horizontal="center" vertical="center"/>
    </xf>
    <xf numFmtId="0" fontId="121" fillId="0" borderId="0" xfId="0" applyFont="1" applyAlignment="1">
      <alignment horizontal="left" vertical="center" indent="1"/>
    </xf>
    <xf numFmtId="0" fontId="120" fillId="0" borderId="0" xfId="0" applyFont="1"/>
    <xf numFmtId="0" fontId="122" fillId="3" borderId="0" xfId="0" applyFont="1" applyFill="1" applyAlignment="1">
      <alignment horizontal="left" vertical="center"/>
    </xf>
    <xf numFmtId="0" fontId="118" fillId="3" borderId="2" xfId="0" applyFont="1" applyFill="1" applyBorder="1" applyAlignment="1">
      <alignment horizontal="left"/>
    </xf>
    <xf numFmtId="17" fontId="118" fillId="3" borderId="2" xfId="0" applyNumberFormat="1" applyFont="1" applyFill="1" applyBorder="1" applyAlignment="1">
      <alignment horizontal="center" vertical="center"/>
    </xf>
    <xf numFmtId="9" fontId="119" fillId="3" borderId="2" xfId="0" applyNumberFormat="1" applyFont="1" applyFill="1" applyBorder="1" applyAlignment="1">
      <alignment horizontal="center" vertical="center"/>
    </xf>
    <xf numFmtId="9" fontId="119" fillId="3" borderId="2" xfId="0" applyNumberFormat="1" applyFont="1" applyFill="1" applyBorder="1" applyAlignment="1">
      <alignment vertical="center" wrapText="1"/>
    </xf>
    <xf numFmtId="9" fontId="119" fillId="3" borderId="2" xfId="0" applyNumberFormat="1" applyFont="1" applyFill="1" applyBorder="1" applyAlignment="1">
      <alignment horizontal="center" vertical="center" wrapText="1"/>
    </xf>
    <xf numFmtId="0" fontId="119" fillId="3" borderId="2" xfId="0" applyFont="1" applyFill="1" applyBorder="1" applyAlignment="1">
      <alignment vertical="center" wrapText="1"/>
    </xf>
    <xf numFmtId="0" fontId="123" fillId="3" borderId="0" xfId="0" applyFont="1" applyFill="1" applyAlignment="1">
      <alignment horizontal="center" vertical="center"/>
    </xf>
    <xf numFmtId="0" fontId="123" fillId="3" borderId="0" xfId="0" applyFont="1" applyFill="1" applyAlignment="1">
      <alignment vertical="center"/>
    </xf>
    <xf numFmtId="9" fontId="118" fillId="3" borderId="2" xfId="0" applyNumberFormat="1" applyFont="1" applyFill="1" applyBorder="1" applyAlignment="1">
      <alignment horizontal="center" vertical="top" wrapText="1"/>
    </xf>
    <xf numFmtId="0" fontId="118" fillId="3" borderId="0" xfId="0" applyFont="1" applyFill="1" applyAlignment="1">
      <alignment vertical="center"/>
    </xf>
    <xf numFmtId="0" fontId="0" fillId="0" borderId="0" xfId="0" applyAlignment="1">
      <alignment horizontal="left" vertical="top"/>
    </xf>
    <xf numFmtId="1" fontId="128" fillId="9" borderId="6" xfId="0" applyNumberFormat="1" applyFont="1" applyFill="1" applyBorder="1" applyAlignment="1">
      <alignment horizontal="center" vertical="center" shrinkToFit="1"/>
    </xf>
    <xf numFmtId="0" fontId="129"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28"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30"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28" fillId="0" borderId="8" xfId="0" applyNumberFormat="1" applyFont="1" applyBorder="1" applyAlignment="1">
      <alignment horizontal="center" vertical="center" shrinkToFit="1"/>
    </xf>
    <xf numFmtId="0" fontId="129" fillId="0" borderId="2" xfId="0" applyFont="1" applyBorder="1" applyAlignment="1">
      <alignment horizontal="center" vertical="center" wrapText="1"/>
    </xf>
    <xf numFmtId="1" fontId="128" fillId="0" borderId="2" xfId="0" applyNumberFormat="1" applyFont="1" applyBorder="1" applyAlignment="1">
      <alignment horizontal="center" vertical="center" shrinkToFit="1"/>
    </xf>
    <xf numFmtId="1" fontId="128" fillId="9" borderId="8" xfId="0" applyNumberFormat="1" applyFont="1" applyFill="1" applyBorder="1" applyAlignment="1">
      <alignment horizontal="center" vertical="center" shrinkToFit="1"/>
    </xf>
    <xf numFmtId="0" fontId="129"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28" fillId="9" borderId="2" xfId="0" applyNumberFormat="1" applyFont="1" applyFill="1" applyBorder="1" applyAlignment="1">
      <alignment horizontal="center" vertical="center" shrinkToFit="1"/>
    </xf>
    <xf numFmtId="168" fontId="130" fillId="0" borderId="2" xfId="1" applyNumberFormat="1" applyFont="1" applyBorder="1" applyAlignment="1">
      <alignment horizontal="center" vertical="center" shrinkToFit="1"/>
    </xf>
    <xf numFmtId="168" fontId="130" fillId="9" borderId="2" xfId="1" applyNumberFormat="1" applyFont="1" applyFill="1" applyBorder="1" applyAlignment="1">
      <alignment horizontal="center" vertical="center" shrinkToFit="1"/>
    </xf>
    <xf numFmtId="1" fontId="127"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32" fillId="9" borderId="7" xfId="0" applyFont="1" applyFill="1" applyBorder="1" applyAlignment="1">
      <alignment horizontal="center" vertical="top" wrapText="1"/>
    </xf>
    <xf numFmtId="0" fontId="133" fillId="9" borderId="7" xfId="0" applyFont="1" applyFill="1" applyBorder="1" applyAlignment="1">
      <alignment horizontal="center" vertical="center" wrapText="1"/>
    </xf>
    <xf numFmtId="2" fontId="128"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32" fillId="0" borderId="2" xfId="0" applyFont="1" applyBorder="1" applyAlignment="1">
      <alignment horizontal="left" wrapText="1"/>
    </xf>
    <xf numFmtId="2" fontId="128"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28" fillId="9" borderId="2" xfId="0" applyNumberFormat="1" applyFont="1" applyFill="1" applyBorder="1" applyAlignment="1">
      <alignment horizontal="center" vertical="top" shrinkToFit="1"/>
    </xf>
    <xf numFmtId="0" fontId="132" fillId="3" borderId="2" xfId="0" applyFont="1" applyFill="1" applyBorder="1" applyAlignment="1">
      <alignment horizontal="center" vertical="top" wrapText="1"/>
    </xf>
    <xf numFmtId="167" fontId="130" fillId="9" borderId="7" xfId="0" applyNumberFormat="1" applyFont="1" applyFill="1" applyBorder="1" applyAlignment="1">
      <alignment horizontal="center" vertical="top" shrinkToFit="1"/>
    </xf>
    <xf numFmtId="1" fontId="130" fillId="9" borderId="7" xfId="0" applyNumberFormat="1" applyFont="1" applyFill="1" applyBorder="1" applyAlignment="1">
      <alignment horizontal="center" vertical="top" shrinkToFit="1"/>
    </xf>
    <xf numFmtId="1" fontId="128" fillId="9" borderId="7" xfId="0" applyNumberFormat="1" applyFont="1" applyFill="1" applyBorder="1" applyAlignment="1">
      <alignment horizontal="center" vertical="top" shrinkToFit="1"/>
    </xf>
    <xf numFmtId="167" fontId="130" fillId="0" borderId="2" xfId="0" applyNumberFormat="1" applyFont="1" applyBorder="1" applyAlignment="1">
      <alignment horizontal="center" vertical="top" shrinkToFit="1"/>
    </xf>
    <xf numFmtId="1" fontId="130" fillId="0" borderId="2" xfId="0" applyNumberFormat="1" applyFont="1" applyBorder="1" applyAlignment="1">
      <alignment horizontal="center" vertical="top" shrinkToFit="1"/>
    </xf>
    <xf numFmtId="1" fontId="128" fillId="0" borderId="2" xfId="0" applyNumberFormat="1" applyFont="1" applyBorder="1" applyAlignment="1">
      <alignment horizontal="center" vertical="top" shrinkToFit="1"/>
    </xf>
    <xf numFmtId="167" fontId="130" fillId="9" borderId="2" xfId="0" applyNumberFormat="1" applyFont="1" applyFill="1" applyBorder="1" applyAlignment="1">
      <alignment horizontal="center" vertical="top" shrinkToFit="1"/>
    </xf>
    <xf numFmtId="1" fontId="130" fillId="9" borderId="2" xfId="0" applyNumberFormat="1" applyFont="1" applyFill="1" applyBorder="1" applyAlignment="1">
      <alignment horizontal="center" vertical="top" shrinkToFit="1"/>
    </xf>
    <xf numFmtId="1" fontId="128"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27" fillId="8" borderId="11" xfId="0" applyNumberFormat="1" applyFont="1" applyFill="1" applyBorder="1" applyAlignment="1">
      <alignment horizontal="center" vertical="center"/>
    </xf>
    <xf numFmtId="169" fontId="127" fillId="8" borderId="16" xfId="0" applyNumberFormat="1" applyFont="1" applyFill="1" applyBorder="1" applyAlignment="1">
      <alignment horizontal="center" vertical="center"/>
    </xf>
    <xf numFmtId="0" fontId="132" fillId="9" borderId="7" xfId="0" applyFont="1" applyFill="1" applyBorder="1" applyAlignment="1">
      <alignment horizontal="left" wrapText="1"/>
    </xf>
    <xf numFmtId="169" fontId="134" fillId="9" borderId="7" xfId="0" applyNumberFormat="1" applyFont="1" applyFill="1" applyBorder="1" applyAlignment="1">
      <alignment horizontal="center" vertical="top" shrinkToFit="1"/>
    </xf>
    <xf numFmtId="169" fontId="130" fillId="9" borderId="13" xfId="0" applyNumberFormat="1" applyFont="1" applyFill="1" applyBorder="1" applyAlignment="1">
      <alignment horizontal="center" vertical="top" shrinkToFit="1"/>
    </xf>
    <xf numFmtId="0" fontId="129" fillId="0" borderId="2" xfId="0" applyFont="1" applyBorder="1" applyAlignment="1">
      <alignment horizontal="center" vertical="top" wrapText="1"/>
    </xf>
    <xf numFmtId="0" fontId="135" fillId="0" borderId="2" xfId="0" applyFont="1" applyBorder="1" applyAlignment="1">
      <alignment horizontal="left" wrapText="1"/>
    </xf>
    <xf numFmtId="0" fontId="132" fillId="0" borderId="14" xfId="0" applyFont="1" applyBorder="1" applyAlignment="1">
      <alignment horizontal="left" wrapText="1"/>
    </xf>
    <xf numFmtId="169" fontId="134" fillId="0" borderId="2" xfId="0" applyNumberFormat="1" applyFont="1" applyBorder="1" applyAlignment="1">
      <alignment horizontal="center" vertical="top" shrinkToFit="1"/>
    </xf>
    <xf numFmtId="169" fontId="130" fillId="0" borderId="14" xfId="0" applyNumberFormat="1" applyFont="1" applyBorder="1" applyAlignment="1">
      <alignment horizontal="center" vertical="top" shrinkToFit="1"/>
    </xf>
    <xf numFmtId="0" fontId="132" fillId="9" borderId="2" xfId="0" applyFont="1" applyFill="1" applyBorder="1" applyAlignment="1">
      <alignment horizontal="left" wrapText="1"/>
    </xf>
    <xf numFmtId="169" fontId="134" fillId="9" borderId="2" xfId="0" applyNumberFormat="1" applyFont="1" applyFill="1" applyBorder="1" applyAlignment="1">
      <alignment horizontal="center" vertical="top" shrinkToFit="1"/>
    </xf>
    <xf numFmtId="169" fontId="130"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28" fillId="9" borderId="10" xfId="0" applyNumberFormat="1" applyFont="1" applyFill="1" applyBorder="1" applyAlignment="1">
      <alignment horizontal="center" vertical="center" shrinkToFit="1"/>
    </xf>
    <xf numFmtId="0" fontId="129"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28" fillId="9" borderId="11" xfId="0" applyNumberFormat="1" applyFont="1" applyFill="1" applyBorder="1" applyAlignment="1">
      <alignment horizontal="center" vertical="center" shrinkToFit="1"/>
    </xf>
    <xf numFmtId="0" fontId="136" fillId="0" borderId="0" xfId="0" applyFont="1" applyAlignment="1">
      <alignment horizontal="left" vertical="top"/>
    </xf>
    <xf numFmtId="168" fontId="0" fillId="9" borderId="11" xfId="1" applyNumberFormat="1" applyFont="1" applyFill="1" applyBorder="1" applyAlignment="1">
      <alignment horizontal="center" vertical="center"/>
    </xf>
    <xf numFmtId="0" fontId="133" fillId="9" borderId="11" xfId="0" applyFont="1" applyFill="1" applyBorder="1" applyAlignment="1">
      <alignment horizontal="center" vertical="center" wrapText="1"/>
    </xf>
    <xf numFmtId="2" fontId="128" fillId="9" borderId="11" xfId="0" applyNumberFormat="1" applyFont="1" applyFill="1" applyBorder="1" applyAlignment="1">
      <alignment horizontal="center" vertical="top" shrinkToFit="1"/>
    </xf>
    <xf numFmtId="167" fontId="130" fillId="9" borderId="11" xfId="0" applyNumberFormat="1" applyFont="1" applyFill="1" applyBorder="1" applyAlignment="1">
      <alignment horizontal="center" vertical="top" shrinkToFit="1"/>
    </xf>
    <xf numFmtId="1" fontId="130" fillId="9" borderId="11" xfId="0" applyNumberFormat="1" applyFont="1" applyFill="1" applyBorder="1" applyAlignment="1">
      <alignment horizontal="center" vertical="top" shrinkToFit="1"/>
    </xf>
    <xf numFmtId="1" fontId="128" fillId="9" borderId="11" xfId="0" applyNumberFormat="1" applyFont="1" applyFill="1" applyBorder="1" applyAlignment="1">
      <alignment horizontal="center" vertical="top" shrinkToFit="1"/>
    </xf>
    <xf numFmtId="0" fontId="132" fillId="0" borderId="2" xfId="0" applyFont="1" applyBorder="1" applyAlignment="1">
      <alignment horizontal="center" vertical="top" wrapText="1"/>
    </xf>
    <xf numFmtId="0" fontId="132" fillId="9" borderId="11" xfId="0" applyFont="1" applyFill="1" applyBorder="1" applyAlignment="1">
      <alignment horizontal="left" wrapText="1"/>
    </xf>
    <xf numFmtId="169" fontId="134" fillId="9" borderId="11" xfId="0" applyNumberFormat="1" applyFont="1" applyFill="1" applyBorder="1" applyAlignment="1">
      <alignment horizontal="center" vertical="top" shrinkToFit="1"/>
    </xf>
    <xf numFmtId="169" fontId="130" fillId="9" borderId="16" xfId="0" applyNumberFormat="1" applyFont="1" applyFill="1" applyBorder="1" applyAlignment="1">
      <alignment horizontal="center" vertical="top" shrinkToFit="1"/>
    </xf>
    <xf numFmtId="0" fontId="140" fillId="0" borderId="21" xfId="0" applyFont="1" applyBorder="1" applyAlignment="1">
      <alignment horizontal="center" vertical="center"/>
    </xf>
    <xf numFmtId="0" fontId="140" fillId="0" borderId="22" xfId="0" applyFont="1" applyBorder="1" applyAlignment="1">
      <alignment horizontal="center" vertical="center"/>
    </xf>
    <xf numFmtId="0" fontId="140" fillId="0" borderId="0" xfId="0" applyFont="1" applyAlignment="1">
      <alignment horizontal="center" vertical="center"/>
    </xf>
    <xf numFmtId="0" fontId="140" fillId="10" borderId="2" xfId="0" applyFont="1" applyFill="1" applyBorder="1" applyAlignment="1">
      <alignment horizontal="center" vertical="center"/>
    </xf>
    <xf numFmtId="0" fontId="140" fillId="0" borderId="20" xfId="0" applyFont="1" applyBorder="1" applyAlignment="1">
      <alignment horizontal="center" vertical="center"/>
    </xf>
    <xf numFmtId="0" fontId="140" fillId="0" borderId="2" xfId="0" applyFont="1" applyBorder="1" applyAlignment="1">
      <alignment horizontal="center" vertical="center"/>
    </xf>
    <xf numFmtId="167" fontId="140" fillId="0" borderId="2" xfId="0" applyNumberFormat="1" applyFont="1" applyBorder="1" applyAlignment="1">
      <alignment horizontal="center" vertical="center"/>
    </xf>
    <xf numFmtId="0" fontId="142" fillId="0" borderId="20" xfId="0" applyFont="1" applyBorder="1" applyAlignment="1">
      <alignment horizontal="center" vertical="center"/>
    </xf>
    <xf numFmtId="0" fontId="142" fillId="0" borderId="0" xfId="0" applyFont="1" applyAlignment="1">
      <alignment horizontal="center" vertical="center"/>
    </xf>
    <xf numFmtId="2" fontId="142" fillId="0" borderId="20" xfId="0" applyNumberFormat="1" applyFont="1" applyBorder="1" applyAlignment="1">
      <alignment horizontal="center" vertical="center"/>
    </xf>
    <xf numFmtId="2" fontId="142" fillId="0" borderId="0" xfId="0" applyNumberFormat="1" applyFont="1" applyAlignment="1">
      <alignment horizontal="center" vertical="center"/>
    </xf>
    <xf numFmtId="0" fontId="143" fillId="0" borderId="20" xfId="0" applyFont="1" applyBorder="1" applyAlignment="1">
      <alignment horizontal="center" vertical="center"/>
    </xf>
    <xf numFmtId="0" fontId="142" fillId="0" borderId="29" xfId="0" applyFont="1" applyBorder="1" applyAlignment="1">
      <alignment horizontal="center" vertical="center"/>
    </xf>
    <xf numFmtId="0" fontId="144" fillId="0" borderId="30" xfId="0" applyFont="1" applyBorder="1" applyAlignment="1">
      <alignment horizontal="center" vertical="center"/>
    </xf>
    <xf numFmtId="0" fontId="142" fillId="0" borderId="31" xfId="0" applyFont="1" applyBorder="1" applyAlignment="1">
      <alignment horizontal="center" vertical="center"/>
    </xf>
    <xf numFmtId="0" fontId="143" fillId="0" borderId="30" xfId="0" applyFont="1" applyBorder="1" applyAlignment="1">
      <alignment horizontal="center" vertical="center"/>
    </xf>
    <xf numFmtId="0" fontId="142" fillId="0" borderId="30" xfId="0" applyFont="1" applyBorder="1" applyAlignment="1">
      <alignment horizontal="center" vertical="center"/>
    </xf>
    <xf numFmtId="0" fontId="144" fillId="0" borderId="20" xfId="0" applyFont="1" applyBorder="1" applyAlignment="1">
      <alignment horizontal="center" vertical="center"/>
    </xf>
    <xf numFmtId="0" fontId="145" fillId="0" borderId="0" xfId="0" applyFont="1"/>
    <xf numFmtId="0" fontId="144" fillId="0" borderId="0" xfId="0" applyFont="1" applyAlignment="1">
      <alignment horizontal="center" vertical="center"/>
    </xf>
    <xf numFmtId="44" fontId="142" fillId="0" borderId="0" xfId="2" applyFont="1" applyFill="1" applyBorder="1" applyAlignment="1">
      <alignment horizontal="center" vertical="center"/>
    </xf>
    <xf numFmtId="0" fontId="144" fillId="3" borderId="20" xfId="0" applyFont="1" applyFill="1" applyBorder="1" applyAlignment="1">
      <alignment horizontal="center" vertical="center"/>
    </xf>
    <xf numFmtId="0" fontId="144" fillId="3" borderId="0" xfId="0" applyFont="1" applyFill="1" applyAlignment="1">
      <alignment horizontal="center" vertical="center"/>
    </xf>
    <xf numFmtId="44" fontId="142" fillId="3" borderId="0" xfId="2" applyFont="1" applyFill="1" applyBorder="1" applyAlignment="1">
      <alignment horizontal="center" vertical="center"/>
    </xf>
    <xf numFmtId="0" fontId="142" fillId="3" borderId="0" xfId="0" applyFont="1" applyFill="1" applyAlignment="1">
      <alignment horizontal="center" vertical="center"/>
    </xf>
    <xf numFmtId="0" fontId="142" fillId="3" borderId="26" xfId="0" applyFont="1" applyFill="1" applyBorder="1" applyAlignment="1">
      <alignment horizontal="center" vertical="center"/>
    </xf>
    <xf numFmtId="0" fontId="142" fillId="3" borderId="32" xfId="0" applyFont="1" applyFill="1" applyBorder="1" applyAlignment="1">
      <alignment horizontal="center" vertical="center"/>
    </xf>
    <xf numFmtId="0" fontId="142" fillId="0" borderId="23" xfId="0" applyFont="1" applyBorder="1" applyAlignment="1">
      <alignment horizontal="center" vertical="center"/>
    </xf>
    <xf numFmtId="0" fontId="142" fillId="3" borderId="5" xfId="0" applyFont="1" applyFill="1" applyBorder="1" applyAlignment="1">
      <alignment horizontal="center" vertical="center"/>
    </xf>
    <xf numFmtId="0" fontId="144" fillId="0" borderId="0" xfId="0" applyFont="1" applyAlignment="1">
      <alignment vertical="center"/>
    </xf>
    <xf numFmtId="0" fontId="142" fillId="0" borderId="0" xfId="0" applyFont="1" applyAlignment="1">
      <alignment vertical="center"/>
    </xf>
    <xf numFmtId="2" fontId="142" fillId="3" borderId="0" xfId="0" applyNumberFormat="1" applyFont="1" applyFill="1" applyAlignment="1">
      <alignment horizontal="center" vertical="center"/>
    </xf>
    <xf numFmtId="0" fontId="146" fillId="11" borderId="30" xfId="0" applyFont="1" applyFill="1" applyBorder="1" applyAlignment="1">
      <alignment horizontal="center" vertical="center"/>
    </xf>
    <xf numFmtId="0" fontId="142" fillId="11" borderId="30" xfId="0" applyFont="1" applyFill="1" applyBorder="1" applyAlignment="1">
      <alignment horizontal="center" vertical="center"/>
    </xf>
    <xf numFmtId="0" fontId="144" fillId="0" borderId="32" xfId="0" applyFont="1" applyBorder="1" applyAlignment="1">
      <alignment horizontal="center" vertical="center"/>
    </xf>
    <xf numFmtId="0" fontId="147" fillId="0" borderId="0" xfId="0" applyFont="1" applyAlignment="1">
      <alignment horizontal="center" vertical="center"/>
    </xf>
    <xf numFmtId="0" fontId="142" fillId="0" borderId="0" xfId="0" applyFont="1" applyAlignment="1">
      <alignment horizontal="center" vertical="top"/>
    </xf>
    <xf numFmtId="0" fontId="142" fillId="0" borderId="34" xfId="0" applyFont="1" applyBorder="1" applyAlignment="1">
      <alignment horizontal="center" vertical="center"/>
    </xf>
    <xf numFmtId="0" fontId="148" fillId="3" borderId="22" xfId="0" applyFont="1" applyFill="1" applyBorder="1" applyAlignment="1">
      <alignment horizontal="center" vertical="center"/>
    </xf>
    <xf numFmtId="0" fontId="0" fillId="0" borderId="24" xfId="0" applyBorder="1"/>
    <xf numFmtId="0" fontId="140" fillId="3" borderId="0" xfId="0" applyFont="1" applyFill="1" applyAlignment="1">
      <alignment horizontal="center" vertical="center"/>
    </xf>
    <xf numFmtId="0" fontId="148" fillId="3" borderId="0" xfId="0" applyFont="1" applyFill="1" applyAlignment="1">
      <alignment horizontal="center" vertical="center"/>
    </xf>
    <xf numFmtId="0" fontId="0" fillId="0" borderId="35" xfId="0" applyBorder="1"/>
    <xf numFmtId="1" fontId="140" fillId="0" borderId="2" xfId="0" applyNumberFormat="1" applyFont="1" applyBorder="1" applyAlignment="1">
      <alignment horizontal="center" vertical="center"/>
    </xf>
    <xf numFmtId="1" fontId="140" fillId="3" borderId="0" xfId="0" applyNumberFormat="1" applyFont="1" applyFill="1" applyAlignment="1">
      <alignment horizontal="center" vertical="center"/>
    </xf>
    <xf numFmtId="0" fontId="149" fillId="3" borderId="0" xfId="0" applyFont="1" applyFill="1" applyAlignment="1">
      <alignment horizontal="center" vertical="center"/>
    </xf>
    <xf numFmtId="2" fontId="149" fillId="3" borderId="0" xfId="0" applyNumberFormat="1" applyFont="1" applyFill="1" applyAlignment="1">
      <alignment horizontal="center" vertical="center"/>
    </xf>
    <xf numFmtId="0" fontId="142" fillId="0" borderId="32" xfId="0" applyFont="1" applyBorder="1" applyAlignment="1">
      <alignment horizontal="center" vertical="center"/>
    </xf>
    <xf numFmtId="0" fontId="149" fillId="3" borderId="32" xfId="0" applyFont="1" applyFill="1" applyBorder="1" applyAlignment="1">
      <alignment horizontal="center" vertical="center"/>
    </xf>
    <xf numFmtId="0" fontId="0" fillId="0" borderId="27" xfId="0" applyBorder="1"/>
    <xf numFmtId="0" fontId="142" fillId="0" borderId="5" xfId="0" applyFont="1" applyBorder="1" applyAlignment="1">
      <alignment horizontal="center" vertical="center"/>
    </xf>
    <xf numFmtId="0" fontId="149" fillId="3" borderId="24" xfId="0" applyFont="1" applyFill="1" applyBorder="1" applyAlignment="1">
      <alignment horizontal="center" vertical="center"/>
    </xf>
    <xf numFmtId="0" fontId="149" fillId="3" borderId="35" xfId="0" applyFont="1" applyFill="1" applyBorder="1" applyAlignment="1">
      <alignment horizontal="center" vertical="center"/>
    </xf>
    <xf numFmtId="2" fontId="149" fillId="3" borderId="35" xfId="0" applyNumberFormat="1" applyFont="1" applyFill="1" applyBorder="1" applyAlignment="1">
      <alignment horizontal="center" vertical="center"/>
    </xf>
    <xf numFmtId="0" fontId="144" fillId="0" borderId="35" xfId="0" applyFont="1" applyBorder="1" applyAlignment="1">
      <alignment horizontal="center" vertical="center"/>
    </xf>
    <xf numFmtId="44" fontId="142" fillId="0" borderId="35" xfId="2" applyFont="1" applyFill="1" applyBorder="1" applyAlignment="1">
      <alignment horizontal="center" vertical="center"/>
    </xf>
    <xf numFmtId="0" fontId="143" fillId="0" borderId="36" xfId="0" applyFont="1" applyBorder="1" applyAlignment="1">
      <alignment horizontal="center" vertical="center"/>
    </xf>
    <xf numFmtId="0" fontId="142" fillId="0" borderId="37" xfId="0" applyFont="1" applyBorder="1" applyAlignment="1">
      <alignment horizontal="center" vertical="center"/>
    </xf>
    <xf numFmtId="0" fontId="144" fillId="3" borderId="35" xfId="0" applyFont="1" applyFill="1" applyBorder="1" applyAlignment="1">
      <alignment horizontal="center" vertical="center"/>
    </xf>
    <xf numFmtId="44" fontId="150" fillId="3" borderId="0" xfId="2" applyFont="1" applyFill="1" applyBorder="1" applyAlignment="1">
      <alignment horizontal="center" vertical="center"/>
    </xf>
    <xf numFmtId="0" fontId="142" fillId="11" borderId="38" xfId="0" applyFont="1" applyFill="1" applyBorder="1" applyAlignment="1">
      <alignment horizontal="center" vertical="center"/>
    </xf>
    <xf numFmtId="0" fontId="142"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42" fillId="0" borderId="39" xfId="0" applyFont="1" applyBorder="1" applyAlignment="1">
      <alignment horizontal="center" vertical="center"/>
    </xf>
    <xf numFmtId="0" fontId="144" fillId="9" borderId="30" xfId="0" applyFont="1" applyFill="1" applyBorder="1" applyAlignment="1">
      <alignment horizontal="center" vertical="center"/>
    </xf>
    <xf numFmtId="0" fontId="151" fillId="0" borderId="0" xfId="0" applyFont="1" applyAlignment="1">
      <alignment horizontal="center"/>
    </xf>
    <xf numFmtId="0" fontId="142" fillId="3" borderId="0" xfId="0" applyFont="1" applyFill="1" applyAlignment="1">
      <alignment vertical="center"/>
    </xf>
    <xf numFmtId="44" fontId="142" fillId="0" borderId="0" xfId="2" applyFont="1" applyFill="1" applyBorder="1" applyAlignment="1">
      <alignment vertical="center"/>
    </xf>
    <xf numFmtId="0" fontId="146" fillId="3" borderId="35" xfId="0" applyFont="1" applyFill="1" applyBorder="1" applyAlignment="1">
      <alignment horizontal="center" vertical="center"/>
    </xf>
    <xf numFmtId="0" fontId="142" fillId="0" borderId="35" xfId="0" applyFont="1" applyBorder="1" applyAlignment="1">
      <alignment horizontal="center" vertical="center"/>
    </xf>
    <xf numFmtId="2" fontId="142" fillId="0" borderId="35" xfId="0" applyNumberFormat="1" applyFont="1" applyBorder="1" applyAlignment="1">
      <alignment horizontal="center" vertical="center"/>
    </xf>
    <xf numFmtId="0" fontId="143" fillId="0" borderId="40" xfId="0" applyFont="1" applyBorder="1" applyAlignment="1">
      <alignment horizontal="center" vertical="center"/>
    </xf>
    <xf numFmtId="0" fontId="142" fillId="0" borderId="40" xfId="0" applyFont="1" applyBorder="1" applyAlignment="1">
      <alignment horizontal="center" vertical="center"/>
    </xf>
    <xf numFmtId="44" fontId="142" fillId="3" borderId="35" xfId="2" applyFont="1" applyFill="1" applyBorder="1" applyAlignment="1">
      <alignment horizontal="center" vertical="center"/>
    </xf>
    <xf numFmtId="0" fontId="142" fillId="0" borderId="35" xfId="0" applyFont="1" applyBorder="1" applyAlignment="1">
      <alignment horizontal="center" vertical="top"/>
    </xf>
    <xf numFmtId="44" fontId="144" fillId="3" borderId="0" xfId="2" applyFont="1" applyFill="1" applyBorder="1" applyAlignment="1">
      <alignment horizontal="center" vertical="center"/>
    </xf>
    <xf numFmtId="0" fontId="143" fillId="0" borderId="41" xfId="0" applyFont="1" applyBorder="1" applyAlignment="1">
      <alignment horizontal="center" vertical="center"/>
    </xf>
    <xf numFmtId="0" fontId="142" fillId="0" borderId="42" xfId="0" applyFont="1" applyBorder="1" applyAlignment="1">
      <alignment horizontal="center" vertical="center"/>
    </xf>
    <xf numFmtId="44" fontId="144" fillId="3" borderId="35" xfId="2" applyFont="1" applyFill="1" applyBorder="1" applyAlignment="1">
      <alignment horizontal="center" vertical="center"/>
    </xf>
    <xf numFmtId="0" fontId="150" fillId="0" borderId="2" xfId="0" applyFont="1" applyBorder="1" applyAlignment="1">
      <alignment horizontal="center" vertical="center"/>
    </xf>
    <xf numFmtId="0" fontId="142" fillId="0" borderId="2" xfId="0" applyFont="1" applyBorder="1" applyAlignment="1">
      <alignment horizontal="center" vertical="center"/>
    </xf>
    <xf numFmtId="0" fontId="151" fillId="12" borderId="26" xfId="0" applyFont="1" applyFill="1" applyBorder="1" applyAlignment="1">
      <alignment horizontal="center"/>
    </xf>
    <xf numFmtId="0" fontId="151" fillId="12" borderId="32" xfId="0" applyFont="1" applyFill="1" applyBorder="1" applyAlignment="1">
      <alignment horizontal="center"/>
    </xf>
    <xf numFmtId="0" fontId="142" fillId="0" borderId="43" xfId="0" applyFont="1" applyBorder="1" applyAlignment="1">
      <alignment horizontal="center" vertical="center"/>
    </xf>
    <xf numFmtId="0" fontId="142" fillId="0" borderId="0" xfId="0" applyFont="1"/>
    <xf numFmtId="0" fontId="142" fillId="0" borderId="0" xfId="0" applyFont="1" applyAlignment="1">
      <alignment horizontal="left" vertical="center"/>
    </xf>
    <xf numFmtId="0" fontId="142" fillId="9" borderId="30" xfId="0" applyFont="1" applyFill="1" applyBorder="1" applyAlignment="1">
      <alignment horizontal="center" vertical="center"/>
    </xf>
    <xf numFmtId="0" fontId="142" fillId="13" borderId="30" xfId="0" applyFont="1" applyFill="1" applyBorder="1" applyAlignment="1">
      <alignment horizontal="center" vertical="center"/>
    </xf>
    <xf numFmtId="0" fontId="146" fillId="3" borderId="30" xfId="0" applyFont="1" applyFill="1" applyBorder="1" applyAlignment="1">
      <alignment horizontal="center" vertical="center"/>
    </xf>
    <xf numFmtId="0" fontId="145" fillId="0" borderId="0" xfId="0" applyFont="1" applyAlignment="1">
      <alignment horizontal="center"/>
    </xf>
    <xf numFmtId="0" fontId="145" fillId="0" borderId="0" xfId="0" applyFont="1" applyAlignment="1">
      <alignment horizontal="left"/>
    </xf>
    <xf numFmtId="0" fontId="145" fillId="0" borderId="0" xfId="0" applyFont="1" applyAlignment="1">
      <alignment horizontal="center" vertical="center"/>
    </xf>
    <xf numFmtId="0" fontId="149" fillId="14" borderId="30" xfId="0" applyFont="1" applyFill="1" applyBorder="1" applyAlignment="1">
      <alignment horizontal="center" vertical="center"/>
    </xf>
    <xf numFmtId="0" fontId="145" fillId="0" borderId="0" xfId="0" applyFont="1" applyAlignment="1">
      <alignment horizontal="right"/>
    </xf>
    <xf numFmtId="49" fontId="145" fillId="0" borderId="0" xfId="0" applyNumberFormat="1" applyFont="1"/>
    <xf numFmtId="0" fontId="146" fillId="0" borderId="0" xfId="12"/>
    <xf numFmtId="0" fontId="146" fillId="0" borderId="0" xfId="27" applyAlignment="1">
      <alignment horizontal="left"/>
    </xf>
    <xf numFmtId="0" fontId="142" fillId="0" borderId="44" xfId="0" applyFont="1" applyBorder="1" applyAlignment="1">
      <alignment horizontal="center" vertical="center"/>
    </xf>
    <xf numFmtId="0" fontId="142" fillId="0" borderId="45" xfId="0" applyFont="1" applyBorder="1" applyAlignment="1">
      <alignment horizontal="center" vertical="center"/>
    </xf>
    <xf numFmtId="0" fontId="145" fillId="0" borderId="45" xfId="0" applyFont="1" applyBorder="1"/>
    <xf numFmtId="0" fontId="145" fillId="0" borderId="45" xfId="0" applyFont="1" applyBorder="1" applyAlignment="1">
      <alignment horizontal="left"/>
    </xf>
    <xf numFmtId="0" fontId="145" fillId="0" borderId="45" xfId="0" applyFont="1" applyBorder="1" applyAlignment="1">
      <alignment horizontal="center" vertical="center"/>
    </xf>
    <xf numFmtId="169" fontId="142" fillId="0" borderId="2" xfId="0" applyNumberFormat="1" applyFont="1" applyBorder="1" applyAlignment="1">
      <alignment horizontal="center" vertical="center"/>
    </xf>
    <xf numFmtId="169" fontId="142" fillId="0" borderId="0" xfId="0" applyNumberFormat="1" applyFont="1" applyAlignment="1">
      <alignment horizontal="center" vertical="center"/>
    </xf>
    <xf numFmtId="0" fontId="146" fillId="0" borderId="0" xfId="21" applyAlignment="1">
      <alignment horizontal="center"/>
    </xf>
    <xf numFmtId="0" fontId="152" fillId="15" borderId="0" xfId="5" applyFont="1" applyBorder="1"/>
    <xf numFmtId="0" fontId="146" fillId="0" borderId="0" xfId="10" applyAlignment="1">
      <alignment horizontal="left" vertical="center"/>
    </xf>
    <xf numFmtId="0" fontId="146" fillId="0" borderId="0" xfId="28" applyAlignment="1">
      <alignment horizontal="left"/>
    </xf>
    <xf numFmtId="0" fontId="145" fillId="0" borderId="45" xfId="0" applyFont="1" applyBorder="1" applyAlignment="1">
      <alignment horizontal="center"/>
    </xf>
    <xf numFmtId="0" fontId="151" fillId="12" borderId="27" xfId="0" applyFont="1" applyFill="1" applyBorder="1" applyAlignment="1">
      <alignment horizontal="center"/>
    </xf>
    <xf numFmtId="0" fontId="149" fillId="3" borderId="47" xfId="0" applyFont="1" applyFill="1" applyBorder="1" applyAlignment="1">
      <alignment horizontal="center" vertical="center"/>
    </xf>
    <xf numFmtId="0" fontId="150" fillId="0" borderId="0" xfId="0" applyFont="1" applyAlignment="1">
      <alignment horizontal="left" vertical="center"/>
    </xf>
    <xf numFmtId="0" fontId="146" fillId="0" borderId="0" xfId="26"/>
    <xf numFmtId="0" fontId="146" fillId="0" borderId="0" xfId="23" applyAlignment="1">
      <alignment horizontal="left"/>
    </xf>
    <xf numFmtId="0" fontId="146" fillId="0" borderId="0" xfId="24" applyAlignment="1">
      <alignment horizontal="left"/>
    </xf>
    <xf numFmtId="0" fontId="146" fillId="0" borderId="0" xfId="26" applyAlignment="1">
      <alignment horizontal="center"/>
    </xf>
    <xf numFmtId="0" fontId="145" fillId="16" borderId="0" xfId="6" applyFont="1" applyBorder="1" applyAlignment="1">
      <alignment horizontal="center"/>
    </xf>
    <xf numFmtId="0" fontId="146" fillId="0" borderId="0" xfId="11" applyAlignment="1">
      <alignment horizontal="left" vertical="center"/>
    </xf>
    <xf numFmtId="0" fontId="149" fillId="3" borderId="48" xfId="0" applyFont="1" applyFill="1" applyBorder="1" applyAlignment="1">
      <alignment horizontal="center" vertical="center"/>
    </xf>
    <xf numFmtId="0" fontId="151" fillId="0" borderId="49" xfId="0" applyFont="1" applyBorder="1" applyAlignment="1">
      <alignment horizontal="center" vertical="center"/>
    </xf>
    <xf numFmtId="0" fontId="151" fillId="0" borderId="22" xfId="0" applyFont="1" applyBorder="1" applyAlignment="1">
      <alignment horizontal="center" vertical="center"/>
    </xf>
    <xf numFmtId="0" fontId="151" fillId="0" borderId="43" xfId="0" applyFont="1" applyBorder="1" applyAlignment="1">
      <alignment horizontal="center" vertical="center"/>
    </xf>
    <xf numFmtId="0" fontId="153" fillId="0" borderId="0" xfId="0" applyFont="1" applyAlignment="1">
      <alignment horizontal="center" vertical="center"/>
    </xf>
    <xf numFmtId="0" fontId="143" fillId="3" borderId="30" xfId="0" applyFont="1" applyFill="1" applyBorder="1" applyAlignment="1">
      <alignment horizontal="center" vertical="center"/>
    </xf>
    <xf numFmtId="0" fontId="142" fillId="3" borderId="31" xfId="0" applyFont="1" applyFill="1" applyBorder="1" applyAlignment="1">
      <alignment horizontal="center" vertical="center"/>
    </xf>
    <xf numFmtId="0" fontId="142" fillId="3" borderId="30" xfId="0" applyFont="1" applyFill="1" applyBorder="1" applyAlignment="1">
      <alignment horizontal="center" vertical="center"/>
    </xf>
    <xf numFmtId="0" fontId="150" fillId="0" borderId="0" xfId="0" applyFont="1" applyAlignment="1">
      <alignment horizontal="center" vertical="center"/>
    </xf>
    <xf numFmtId="0" fontId="143" fillId="0" borderId="2" xfId="0" applyFont="1" applyBorder="1" applyAlignment="1">
      <alignment horizontal="center" vertical="center"/>
    </xf>
    <xf numFmtId="0" fontId="152" fillId="0" borderId="0" xfId="5" applyFont="1" applyFill="1" applyBorder="1"/>
    <xf numFmtId="0" fontId="142" fillId="3" borderId="45" xfId="0" applyFont="1" applyFill="1" applyBorder="1" applyAlignment="1">
      <alignment horizontal="center" vertical="center"/>
    </xf>
    <xf numFmtId="0" fontId="142" fillId="0" borderId="49" xfId="0" applyFont="1" applyBorder="1" applyAlignment="1">
      <alignment horizontal="center" vertical="center"/>
    </xf>
    <xf numFmtId="0" fontId="142" fillId="0" borderId="22" xfId="0" applyFont="1" applyBorder="1" applyAlignment="1">
      <alignment horizontal="center" vertical="center"/>
    </xf>
    <xf numFmtId="49" fontId="142" fillId="3" borderId="0" xfId="0" applyNumberFormat="1" applyFont="1" applyFill="1" applyAlignment="1">
      <alignment horizontal="center" vertical="center"/>
    </xf>
    <xf numFmtId="0" fontId="146" fillId="0" borderId="0" xfId="0" applyFont="1" applyAlignment="1">
      <alignment horizontal="center" vertical="center"/>
    </xf>
    <xf numFmtId="0" fontId="150" fillId="3" borderId="0" xfId="0" applyFont="1" applyFill="1" applyAlignment="1">
      <alignment horizontal="center" vertical="center"/>
    </xf>
    <xf numFmtId="0" fontId="154" fillId="0" borderId="31" xfId="0" applyFont="1" applyBorder="1" applyAlignment="1">
      <alignment horizontal="center" vertical="center"/>
    </xf>
    <xf numFmtId="0" fontId="148" fillId="3" borderId="50" xfId="0" applyFont="1" applyFill="1" applyBorder="1" applyAlignment="1">
      <alignment horizontal="center" vertical="center"/>
    </xf>
    <xf numFmtId="0" fontId="145" fillId="0" borderId="22" xfId="0" applyFont="1" applyBorder="1" applyAlignment="1">
      <alignment horizontal="center" vertical="center"/>
    </xf>
    <xf numFmtId="0" fontId="148" fillId="3" borderId="47" xfId="0" applyFont="1" applyFill="1" applyBorder="1" applyAlignment="1">
      <alignment horizontal="center" vertical="center"/>
    </xf>
    <xf numFmtId="2" fontId="149" fillId="3" borderId="47" xfId="0" applyNumberFormat="1" applyFont="1" applyFill="1" applyBorder="1" applyAlignment="1">
      <alignment horizontal="center" vertical="center"/>
    </xf>
    <xf numFmtId="0" fontId="142" fillId="0" borderId="22" xfId="0" applyFont="1" applyBorder="1" applyAlignment="1">
      <alignment horizontal="center" vertical="top"/>
    </xf>
    <xf numFmtId="0" fontId="149" fillId="3" borderId="50" xfId="0" applyFont="1" applyFill="1" applyBorder="1" applyAlignment="1">
      <alignment horizontal="center" vertical="center"/>
    </xf>
    <xf numFmtId="0" fontId="149" fillId="3" borderId="30" xfId="0" applyFont="1" applyFill="1" applyBorder="1" applyAlignment="1">
      <alignment horizontal="center" vertical="center"/>
    </xf>
    <xf numFmtId="0" fontId="142" fillId="3" borderId="34" xfId="0" applyFont="1" applyFill="1" applyBorder="1" applyAlignment="1">
      <alignment horizontal="center" vertical="center"/>
    </xf>
    <xf numFmtId="9" fontId="142" fillId="0" borderId="0" xfId="3" applyFont="1" applyAlignment="1">
      <alignment horizontal="center" vertical="center"/>
    </xf>
    <xf numFmtId="0" fontId="149" fillId="0" borderId="30" xfId="0" applyFont="1" applyBorder="1" applyAlignment="1">
      <alignment horizontal="center" vertical="center"/>
    </xf>
    <xf numFmtId="0" fontId="142" fillId="0" borderId="26" xfId="0" applyFont="1" applyBorder="1" applyAlignment="1">
      <alignment horizontal="center" vertical="center"/>
    </xf>
    <xf numFmtId="0" fontId="142" fillId="0" borderId="41" xfId="0" applyFont="1" applyBorder="1" applyAlignment="1">
      <alignment horizontal="center" vertical="center"/>
    </xf>
    <xf numFmtId="0" fontId="149" fillId="3" borderId="27" xfId="0" applyFont="1" applyFill="1" applyBorder="1" applyAlignment="1">
      <alignment horizontal="center" vertical="center"/>
    </xf>
    <xf numFmtId="0" fontId="144" fillId="17" borderId="0" xfId="0" applyFont="1" applyFill="1" applyAlignment="1">
      <alignment horizontal="center" vertical="center"/>
    </xf>
    <xf numFmtId="0" fontId="142" fillId="17" borderId="0" xfId="0" applyFont="1" applyFill="1" applyAlignment="1">
      <alignment horizontal="center" vertical="center"/>
    </xf>
    <xf numFmtId="44" fontId="142" fillId="17" borderId="0" xfId="2" applyFont="1" applyFill="1" applyBorder="1" applyAlignment="1">
      <alignment horizontal="center" vertical="center"/>
    </xf>
    <xf numFmtId="0" fontId="147" fillId="17" borderId="0" xfId="0" applyFont="1" applyFill="1" applyAlignment="1">
      <alignment horizontal="center" vertical="center"/>
    </xf>
    <xf numFmtId="0" fontId="142" fillId="0" borderId="5" xfId="0" applyFont="1" applyBorder="1" applyAlignment="1">
      <alignment horizontal="center" vertical="top"/>
    </xf>
    <xf numFmtId="0" fontId="149" fillId="0" borderId="35" xfId="0" applyFont="1" applyBorder="1" applyAlignment="1">
      <alignment horizontal="center" vertical="center"/>
    </xf>
    <xf numFmtId="2" fontId="149" fillId="0" borderId="35" xfId="0" applyNumberFormat="1" applyFont="1" applyBorder="1" applyAlignment="1">
      <alignment horizontal="center" vertical="center"/>
    </xf>
    <xf numFmtId="44" fontId="150" fillId="0" borderId="0" xfId="2" applyFont="1" applyFill="1" applyBorder="1" applyAlignment="1">
      <alignment horizontal="center" vertical="center"/>
    </xf>
    <xf numFmtId="44" fontId="142" fillId="3" borderId="0" xfId="2" applyFont="1" applyFill="1" applyAlignment="1">
      <alignment horizontal="center" vertical="center"/>
    </xf>
    <xf numFmtId="0" fontId="127" fillId="18" borderId="2" xfId="0" applyFont="1" applyFill="1" applyBorder="1" applyAlignment="1">
      <alignment horizontal="center" vertical="center" wrapText="1"/>
    </xf>
    <xf numFmtId="0" fontId="127" fillId="18" borderId="2" xfId="0" applyFont="1" applyFill="1" applyBorder="1" applyAlignment="1">
      <alignment horizontal="center" vertical="center"/>
    </xf>
    <xf numFmtId="0" fontId="155" fillId="0" borderId="2" xfId="0" applyFont="1" applyBorder="1" applyAlignment="1">
      <alignment horizontal="left" vertical="center" wrapText="1"/>
    </xf>
    <xf numFmtId="0" fontId="150" fillId="18" borderId="2" xfId="0" applyFont="1" applyFill="1" applyBorder="1" applyAlignment="1">
      <alignment horizontal="center" vertical="center"/>
    </xf>
    <xf numFmtId="0" fontId="151" fillId="12" borderId="43" xfId="0" applyFont="1" applyFill="1" applyBorder="1" applyAlignment="1">
      <alignment horizontal="center"/>
    </xf>
    <xf numFmtId="0" fontId="151" fillId="12" borderId="0" xfId="0" applyFont="1" applyFill="1" applyAlignment="1">
      <alignment horizontal="center"/>
    </xf>
    <xf numFmtId="0" fontId="143" fillId="0" borderId="0" xfId="0" applyFont="1" applyAlignment="1">
      <alignment horizontal="center" vertical="center"/>
    </xf>
    <xf numFmtId="0" fontId="142" fillId="9" borderId="28" xfId="0" applyFont="1" applyFill="1" applyBorder="1" applyAlignment="1">
      <alignment horizontal="center" vertical="center"/>
    </xf>
    <xf numFmtId="0" fontId="151" fillId="12" borderId="47" xfId="0" applyFont="1" applyFill="1" applyBorder="1" applyAlignment="1">
      <alignment horizontal="center"/>
    </xf>
    <xf numFmtId="1" fontId="142" fillId="0" borderId="0" xfId="0" applyNumberFormat="1" applyFont="1" applyAlignment="1">
      <alignment horizontal="center" vertical="center"/>
    </xf>
    <xf numFmtId="0" fontId="142" fillId="9" borderId="2" xfId="0" applyFont="1" applyFill="1" applyBorder="1" applyAlignment="1">
      <alignment horizontal="center" vertical="center"/>
    </xf>
    <xf numFmtId="0" fontId="142" fillId="0" borderId="2" xfId="0" applyFont="1" applyBorder="1" applyAlignment="1">
      <alignment vertical="center"/>
    </xf>
    <xf numFmtId="0" fontId="140" fillId="0" borderId="49" xfId="0" applyFont="1" applyBorder="1" applyAlignment="1">
      <alignment horizontal="center" vertical="center"/>
    </xf>
    <xf numFmtId="0" fontId="140" fillId="0" borderId="43" xfId="0" applyFont="1" applyBorder="1" applyAlignment="1">
      <alignment horizontal="center" vertical="center"/>
    </xf>
    <xf numFmtId="2" fontId="142" fillId="0" borderId="43" xfId="0" applyNumberFormat="1" applyFont="1" applyBorder="1" applyAlignment="1">
      <alignment horizontal="center" vertical="center"/>
    </xf>
    <xf numFmtId="0" fontId="143" fillId="0" borderId="43" xfId="0" applyFont="1" applyBorder="1" applyAlignment="1">
      <alignment horizontal="center" vertical="center"/>
    </xf>
    <xf numFmtId="0" fontId="144" fillId="0" borderId="43" xfId="0" applyFont="1" applyBorder="1" applyAlignment="1">
      <alignment horizontal="center" vertical="center"/>
    </xf>
    <xf numFmtId="0" fontId="144" fillId="3" borderId="43" xfId="0" applyFont="1" applyFill="1" applyBorder="1" applyAlignment="1">
      <alignment horizontal="center" vertical="center"/>
    </xf>
    <xf numFmtId="0" fontId="142" fillId="3" borderId="44" xfId="0" applyFont="1" applyFill="1" applyBorder="1" applyAlignment="1">
      <alignment horizontal="center" vertical="center"/>
    </xf>
    <xf numFmtId="0" fontId="142" fillId="0" borderId="21" xfId="0" applyFont="1" applyBorder="1" applyAlignment="1">
      <alignment horizontal="center" vertical="center"/>
    </xf>
    <xf numFmtId="44" fontId="142" fillId="0" borderId="0" xfId="2" applyFont="1" applyFill="1" applyAlignment="1">
      <alignment horizontal="center" vertical="center"/>
    </xf>
    <xf numFmtId="0" fontId="146" fillId="0" borderId="30" xfId="0" applyFont="1" applyBorder="1" applyAlignment="1">
      <alignment horizontal="center" vertical="center"/>
    </xf>
    <xf numFmtId="0" fontId="144" fillId="0" borderId="45" xfId="0" applyFont="1" applyBorder="1" applyAlignment="1">
      <alignment horizontal="center" vertical="center"/>
    </xf>
    <xf numFmtId="0" fontId="146" fillId="3" borderId="0" xfId="0" applyFont="1" applyFill="1" applyAlignment="1">
      <alignment horizontal="center" vertical="center"/>
    </xf>
    <xf numFmtId="12" fontId="142" fillId="3" borderId="0" xfId="2" applyNumberFormat="1" applyFont="1" applyFill="1" applyAlignment="1">
      <alignment horizontal="center" vertical="center"/>
    </xf>
    <xf numFmtId="0" fontId="157" fillId="0" borderId="2" xfId="0" applyFont="1" applyBorder="1" applyAlignment="1">
      <alignment horizontal="center" vertical="center" wrapText="1"/>
    </xf>
    <xf numFmtId="0" fontId="0" fillId="0" borderId="2" xfId="0" applyBorder="1"/>
    <xf numFmtId="0" fontId="157" fillId="0" borderId="3" xfId="0" applyFont="1" applyBorder="1" applyAlignment="1">
      <alignment horizontal="center" vertical="center" wrapText="1"/>
    </xf>
    <xf numFmtId="171" fontId="157"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58" fillId="0" borderId="2" xfId="0" applyFont="1" applyBorder="1" applyAlignment="1">
      <alignment horizontal="center"/>
    </xf>
    <xf numFmtId="0" fontId="158" fillId="0" borderId="0" xfId="0" applyFont="1"/>
    <xf numFmtId="0" fontId="158" fillId="0" borderId="0" xfId="0" applyFont="1" applyAlignment="1">
      <alignment horizontal="center"/>
    </xf>
    <xf numFmtId="0" fontId="160"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58" fillId="0" borderId="2" xfId="0" applyFont="1" applyBorder="1" applyAlignment="1">
      <alignment horizontal="center" vertical="center"/>
    </xf>
    <xf numFmtId="0" fontId="156" fillId="0" borderId="2" xfId="0" applyFont="1" applyBorder="1" applyAlignment="1">
      <alignment horizontal="center" vertical="center"/>
    </xf>
    <xf numFmtId="0" fontId="158" fillId="0" borderId="2" xfId="0" applyFont="1" applyBorder="1"/>
    <xf numFmtId="0" fontId="156" fillId="9" borderId="3" xfId="0" applyFont="1" applyFill="1" applyBorder="1" applyAlignment="1">
      <alignment horizontal="center" vertical="center"/>
    </xf>
    <xf numFmtId="0" fontId="156" fillId="9" borderId="2" xfId="0" applyFont="1" applyFill="1" applyBorder="1" applyAlignment="1">
      <alignment horizontal="center" vertical="center"/>
    </xf>
    <xf numFmtId="0" fontId="156" fillId="3" borderId="2" xfId="0" applyFont="1" applyFill="1" applyBorder="1" applyAlignment="1">
      <alignment horizontal="center" vertical="center"/>
    </xf>
    <xf numFmtId="0" fontId="156" fillId="0" borderId="3" xfId="0" applyFont="1" applyBorder="1" applyAlignment="1">
      <alignment horizontal="center" vertical="center"/>
    </xf>
    <xf numFmtId="0" fontId="156" fillId="3" borderId="3" xfId="0" applyFont="1" applyFill="1" applyBorder="1" applyAlignment="1">
      <alignment horizontal="center" vertical="center"/>
    </xf>
    <xf numFmtId="14" fontId="157" fillId="0" borderId="2" xfId="0" applyNumberFormat="1" applyFont="1" applyBorder="1" applyAlignment="1">
      <alignment horizontal="center" vertical="center" wrapText="1"/>
    </xf>
    <xf numFmtId="0" fontId="124" fillId="3" borderId="0" xfId="0" applyFont="1" applyFill="1" applyAlignment="1">
      <alignment horizontal="left" vertical="center" wrapText="1"/>
    </xf>
    <xf numFmtId="0" fontId="161" fillId="0" borderId="0" xfId="0" applyFont="1" applyAlignment="1">
      <alignment horizontal="justify" vertical="center"/>
    </xf>
    <xf numFmtId="0" fontId="160" fillId="0" borderId="2" xfId="0" applyFont="1" applyBorder="1" applyAlignment="1">
      <alignment horizontal="left" vertical="center"/>
    </xf>
    <xf numFmtId="0" fontId="156" fillId="19" borderId="2" xfId="0" applyFont="1" applyFill="1" applyBorder="1" applyAlignment="1">
      <alignment horizontal="center" vertical="center"/>
    </xf>
    <xf numFmtId="0" fontId="158" fillId="19" borderId="2" xfId="0" applyFont="1" applyFill="1" applyBorder="1"/>
    <xf numFmtId="0" fontId="157" fillId="19" borderId="2" xfId="0" applyFont="1" applyFill="1" applyBorder="1" applyAlignment="1">
      <alignment horizontal="center" vertical="center" wrapText="1"/>
    </xf>
    <xf numFmtId="14" fontId="157" fillId="19" borderId="2" xfId="0" applyNumberFormat="1" applyFont="1" applyFill="1" applyBorder="1" applyAlignment="1">
      <alignment horizontal="center" vertical="center" wrapText="1"/>
    </xf>
    <xf numFmtId="0" fontId="158" fillId="19" borderId="2" xfId="0" applyFont="1" applyFill="1" applyBorder="1" applyAlignment="1">
      <alignment horizontal="center" vertical="center"/>
    </xf>
    <xf numFmtId="0" fontId="158" fillId="19" borderId="2" xfId="0" applyFont="1" applyFill="1" applyBorder="1" applyAlignment="1">
      <alignment horizontal="center"/>
    </xf>
    <xf numFmtId="171" fontId="157" fillId="0" borderId="2" xfId="0" applyNumberFormat="1" applyFont="1" applyBorder="1" applyAlignment="1">
      <alignment horizontal="center" vertical="center" wrapText="1"/>
    </xf>
    <xf numFmtId="0" fontId="158" fillId="11" borderId="2" xfId="0" applyFont="1" applyFill="1" applyBorder="1"/>
    <xf numFmtId="171" fontId="160" fillId="0" borderId="2" xfId="0" applyNumberFormat="1" applyFont="1" applyBorder="1" applyAlignment="1">
      <alignment vertical="center"/>
    </xf>
    <xf numFmtId="0" fontId="160" fillId="0" borderId="2" xfId="0" applyFont="1" applyBorder="1" applyAlignment="1">
      <alignment vertical="center"/>
    </xf>
    <xf numFmtId="0" fontId="158" fillId="9" borderId="2" xfId="0" applyFont="1" applyFill="1" applyBorder="1"/>
    <xf numFmtId="0" fontId="0" fillId="19" borderId="2" xfId="0" applyFill="1" applyBorder="1"/>
    <xf numFmtId="0" fontId="0" fillId="19" borderId="0" xfId="0" applyFill="1"/>
    <xf numFmtId="0" fontId="127" fillId="23" borderId="2" xfId="0" applyFont="1" applyFill="1" applyBorder="1" applyAlignment="1">
      <alignment horizontal="center" vertical="center" wrapText="1"/>
    </xf>
    <xf numFmtId="0" fontId="131" fillId="0" borderId="2" xfId="0" applyFont="1" applyBorder="1" applyAlignment="1">
      <alignment horizontal="center" vertical="center"/>
    </xf>
    <xf numFmtId="0" fontId="131" fillId="0" borderId="2" xfId="0" applyFont="1" applyBorder="1" applyAlignment="1">
      <alignment horizontal="center"/>
    </xf>
    <xf numFmtId="0" fontId="131" fillId="0" borderId="0" xfId="0" applyFont="1" applyAlignment="1">
      <alignment horizontal="left" vertical="top"/>
    </xf>
    <xf numFmtId="0" fontId="131" fillId="0" borderId="2" xfId="0" applyFont="1" applyBorder="1" applyAlignment="1">
      <alignment horizontal="left" vertical="top"/>
    </xf>
    <xf numFmtId="167" fontId="162" fillId="2" borderId="2" xfId="4" applyNumberFormat="1" applyFont="1" applyFill="1" applyBorder="1" applyAlignment="1" applyProtection="1">
      <alignment vertical="center"/>
      <protection hidden="1"/>
    </xf>
    <xf numFmtId="167" fontId="162" fillId="2" borderId="2" xfId="4" applyNumberFormat="1" applyFont="1" applyFill="1" applyBorder="1" applyAlignment="1" applyProtection="1">
      <alignment horizontal="left" vertical="center"/>
      <protection hidden="1"/>
    </xf>
    <xf numFmtId="15" fontId="162" fillId="2" borderId="2" xfId="4" applyNumberFormat="1" applyFont="1" applyFill="1" applyBorder="1" applyAlignment="1" applyProtection="1">
      <alignment horizontal="center" vertical="center"/>
      <protection hidden="1"/>
    </xf>
    <xf numFmtId="1" fontId="162" fillId="2" borderId="2" xfId="4" applyNumberFormat="1" applyFont="1" applyFill="1" applyBorder="1" applyAlignment="1" applyProtection="1">
      <alignment horizontal="center" vertical="center"/>
      <protection hidden="1"/>
    </xf>
    <xf numFmtId="0" fontId="160" fillId="0" borderId="2" xfId="0" applyFont="1" applyBorder="1"/>
    <xf numFmtId="15" fontId="168" fillId="2" borderId="2" xfId="0" applyNumberFormat="1" applyFont="1" applyFill="1" applyBorder="1" applyAlignment="1" applyProtection="1">
      <alignment horizontal="center" vertical="center"/>
      <protection hidden="1"/>
    </xf>
    <xf numFmtId="15" fontId="167" fillId="5" borderId="2" xfId="0" applyNumberFormat="1" applyFont="1" applyFill="1" applyBorder="1" applyAlignment="1" applyProtection="1">
      <alignment horizontal="center" vertical="center" wrapText="1"/>
      <protection hidden="1"/>
    </xf>
    <xf numFmtId="0" fontId="156" fillId="0" borderId="0" xfId="0" applyFont="1" applyAlignment="1">
      <alignment horizontal="center" vertical="center"/>
    </xf>
    <xf numFmtId="44" fontId="142" fillId="0" borderId="0" xfId="2" quotePrefix="1" applyFont="1" applyFill="1" applyBorder="1" applyAlignment="1">
      <alignment horizontal="center" vertical="center"/>
    </xf>
    <xf numFmtId="44" fontId="142" fillId="0" borderId="0" xfId="2" quotePrefix="1" applyFont="1" applyFill="1" applyAlignment="1">
      <alignment horizontal="center" vertical="center"/>
    </xf>
    <xf numFmtId="44" fontId="142" fillId="3" borderId="0" xfId="2" quotePrefix="1" applyFont="1" applyFill="1" applyAlignment="1">
      <alignment horizontal="center" vertical="center"/>
    </xf>
    <xf numFmtId="12" fontId="142" fillId="3" borderId="0" xfId="2" quotePrefix="1" applyNumberFormat="1" applyFont="1" applyFill="1" applyAlignment="1">
      <alignment horizontal="center" vertical="center"/>
    </xf>
    <xf numFmtId="16" fontId="146" fillId="0" borderId="0" xfId="0" quotePrefix="1" applyNumberFormat="1" applyFont="1" applyAlignment="1">
      <alignment horizontal="center" vertical="center"/>
    </xf>
    <xf numFmtId="0" fontId="146" fillId="0" borderId="0" xfId="0" quotePrefix="1" applyFont="1" applyAlignment="1">
      <alignment horizontal="center" vertical="center"/>
    </xf>
    <xf numFmtId="16" fontId="142" fillId="0" borderId="0" xfId="0" quotePrefix="1" applyNumberFormat="1" applyFont="1" applyAlignment="1">
      <alignment horizontal="center" vertical="center"/>
    </xf>
    <xf numFmtId="16" fontId="144" fillId="3" borderId="0" xfId="0" quotePrefix="1" applyNumberFormat="1" applyFont="1" applyFill="1" applyAlignment="1">
      <alignment horizontal="center" vertical="center"/>
    </xf>
    <xf numFmtId="0" fontId="142" fillId="3" borderId="0" xfId="0" quotePrefix="1" applyFont="1" applyFill="1" applyAlignment="1">
      <alignment horizontal="center" vertical="center"/>
    </xf>
    <xf numFmtId="16" fontId="142" fillId="3" borderId="0" xfId="0" quotePrefix="1" applyNumberFormat="1" applyFont="1" applyFill="1" applyAlignment="1">
      <alignment horizontal="center" vertical="center"/>
    </xf>
    <xf numFmtId="0" fontId="142" fillId="0" borderId="0" xfId="0" quotePrefix="1" applyFont="1" applyAlignment="1">
      <alignment horizontal="center" vertical="center"/>
    </xf>
    <xf numFmtId="44" fontId="142" fillId="3" borderId="0" xfId="2" quotePrefix="1" applyFont="1" applyFill="1" applyBorder="1" applyAlignment="1">
      <alignment horizontal="center" vertical="center"/>
    </xf>
    <xf numFmtId="44" fontId="142" fillId="3" borderId="35" xfId="2" quotePrefix="1" applyFont="1" applyFill="1" applyBorder="1" applyAlignment="1">
      <alignment horizontal="center" vertical="center"/>
    </xf>
    <xf numFmtId="12" fontId="142" fillId="3" borderId="0" xfId="2" quotePrefix="1" applyNumberFormat="1" applyFont="1" applyFill="1" applyBorder="1" applyAlignment="1">
      <alignment horizontal="center" vertical="center"/>
    </xf>
    <xf numFmtId="12" fontId="142" fillId="3" borderId="35" xfId="2" quotePrefix="1" applyNumberFormat="1" applyFont="1" applyFill="1" applyBorder="1" applyAlignment="1">
      <alignment horizontal="center" vertical="center"/>
    </xf>
    <xf numFmtId="0" fontId="116" fillId="6" borderId="2" xfId="0" quotePrefix="1" applyFont="1" applyFill="1" applyBorder="1" applyAlignment="1">
      <alignment horizontal="center" vertical="center"/>
    </xf>
    <xf numFmtId="44" fontId="175" fillId="0" borderId="0" xfId="2" quotePrefix="1" applyFont="1" applyFill="1" applyBorder="1" applyAlignment="1">
      <alignment horizontal="center" vertical="center"/>
    </xf>
    <xf numFmtId="44" fontId="175" fillId="0" borderId="0" xfId="2" applyFont="1" applyFill="1" applyBorder="1" applyAlignment="1">
      <alignment horizontal="center" vertical="center"/>
    </xf>
    <xf numFmtId="0" fontId="114" fillId="0" borderId="0" xfId="0" applyFont="1"/>
    <xf numFmtId="0" fontId="149" fillId="0" borderId="0" xfId="0" applyFont="1" applyAlignment="1">
      <alignment horizontal="center" vertical="center"/>
    </xf>
    <xf numFmtId="2" fontId="149" fillId="0" borderId="0" xfId="0" applyNumberFormat="1" applyFont="1" applyAlignment="1">
      <alignment horizontal="center" vertical="center"/>
    </xf>
    <xf numFmtId="0" fontId="149" fillId="0" borderId="32" xfId="0" applyFont="1" applyBorder="1" applyAlignment="1">
      <alignment horizontal="center" vertical="center"/>
    </xf>
    <xf numFmtId="0" fontId="149" fillId="0" borderId="24" xfId="0" applyFont="1" applyBorder="1" applyAlignment="1">
      <alignment horizontal="center" vertical="center"/>
    </xf>
    <xf numFmtId="0" fontId="146" fillId="0" borderId="35" xfId="0" applyFont="1" applyBorder="1" applyAlignment="1">
      <alignment horizontal="center" vertical="center"/>
    </xf>
    <xf numFmtId="44" fontId="142" fillId="0" borderId="35" xfId="2" quotePrefix="1" applyFont="1" applyFill="1" applyBorder="1" applyAlignment="1">
      <alignment horizontal="center" vertical="center"/>
    </xf>
    <xf numFmtId="44" fontId="144" fillId="0" borderId="0" xfId="2" applyFont="1" applyFill="1" applyBorder="1" applyAlignment="1">
      <alignment horizontal="center" vertical="center"/>
    </xf>
    <xf numFmtId="12" fontId="142" fillId="0" borderId="0" xfId="2" quotePrefix="1" applyNumberFormat="1" applyFont="1" applyFill="1" applyBorder="1" applyAlignment="1">
      <alignment horizontal="center" vertical="center"/>
    </xf>
    <xf numFmtId="44" fontId="144" fillId="0" borderId="35" xfId="2" applyFont="1" applyFill="1" applyBorder="1" applyAlignment="1">
      <alignment horizontal="center" vertical="center"/>
    </xf>
    <xf numFmtId="12" fontId="142" fillId="0" borderId="35" xfId="2" quotePrefix="1" applyNumberFormat="1" applyFont="1" applyFill="1" applyBorder="1" applyAlignment="1">
      <alignment horizontal="center" vertical="center"/>
    </xf>
    <xf numFmtId="0" fontId="114" fillId="0" borderId="2" xfId="0" applyFont="1" applyBorder="1"/>
    <xf numFmtId="0" fontId="114" fillId="26" borderId="2" xfId="0" applyFont="1" applyFill="1" applyBorder="1"/>
    <xf numFmtId="0" fontId="114" fillId="26" borderId="25" xfId="0" applyFont="1" applyFill="1" applyBorder="1"/>
    <xf numFmtId="0" fontId="0" fillId="9" borderId="2" xfId="0" applyFill="1" applyBorder="1"/>
    <xf numFmtId="0" fontId="0" fillId="27" borderId="0" xfId="0" applyFill="1"/>
    <xf numFmtId="0" fontId="0" fillId="11" borderId="0" xfId="0" applyFill="1"/>
    <xf numFmtId="0" fontId="114" fillId="0" borderId="2" xfId="0" quotePrefix="1" applyFont="1" applyBorder="1"/>
    <xf numFmtId="0" fontId="131" fillId="0" borderId="2" xfId="0" applyFont="1" applyBorder="1" applyAlignment="1">
      <alignment horizontal="left" vertical="center"/>
    </xf>
    <xf numFmtId="0" fontId="0" fillId="0" borderId="2" xfId="0" applyBorder="1" applyAlignment="1">
      <alignment horizontal="left" vertical="center"/>
    </xf>
    <xf numFmtId="0" fontId="177" fillId="0" borderId="2" xfId="0" applyFont="1" applyBorder="1" applyAlignment="1">
      <alignment horizontal="center" vertical="center"/>
    </xf>
    <xf numFmtId="0" fontId="177" fillId="0" borderId="2" xfId="0" applyFont="1" applyBorder="1" applyAlignment="1">
      <alignment horizontal="left" vertical="center"/>
    </xf>
    <xf numFmtId="0" fontId="177" fillId="0" borderId="2" xfId="0" quotePrefix="1" applyFont="1" applyBorder="1" applyAlignment="1">
      <alignment horizontal="center" vertical="center"/>
    </xf>
    <xf numFmtId="0" fontId="114" fillId="26" borderId="0" xfId="0" applyFont="1" applyFill="1"/>
    <xf numFmtId="0" fontId="0" fillId="0" borderId="46" xfId="0" applyBorder="1"/>
    <xf numFmtId="0" fontId="111" fillId="0" borderId="0" xfId="0" applyFont="1" applyAlignment="1">
      <alignment horizontal="left" vertical="top"/>
    </xf>
    <xf numFmtId="0" fontId="110"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58" fillId="0" borderId="25" xfId="0" applyFont="1" applyBorder="1" applyAlignment="1">
      <alignment horizontal="center"/>
    </xf>
    <xf numFmtId="0" fontId="110" fillId="0" borderId="2" xfId="0" applyFont="1" applyBorder="1"/>
    <xf numFmtId="0" fontId="0" fillId="27" borderId="2" xfId="0" applyFill="1" applyBorder="1"/>
    <xf numFmtId="0" fontId="131"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79" fillId="3" borderId="0" xfId="24" applyFont="1" applyFill="1"/>
    <xf numFmtId="0" fontId="179" fillId="3" borderId="0" xfId="24" applyFont="1" applyFill="1" applyAlignment="1">
      <alignment vertical="center"/>
    </xf>
    <xf numFmtId="49" fontId="180" fillId="0" borderId="0" xfId="0" applyNumberFormat="1" applyFont="1" applyAlignment="1">
      <alignment horizontal="center" vertical="center" wrapText="1"/>
    </xf>
    <xf numFmtId="43" fontId="180" fillId="0" borderId="0" xfId="1" applyFont="1" applyFill="1" applyBorder="1" applyAlignment="1">
      <alignment horizontal="center" vertical="center"/>
    </xf>
    <xf numFmtId="1" fontId="180" fillId="14" borderId="42" xfId="1" applyNumberFormat="1" applyFont="1" applyFill="1" applyBorder="1" applyAlignment="1">
      <alignment horizontal="center" vertical="center"/>
    </xf>
    <xf numFmtId="1" fontId="180" fillId="0" borderId="42" xfId="1" applyNumberFormat="1" applyFont="1" applyFill="1" applyBorder="1" applyAlignment="1">
      <alignment horizontal="center" vertical="center"/>
    </xf>
    <xf numFmtId="1" fontId="180" fillId="20" borderId="42" xfId="1" applyNumberFormat="1" applyFont="1" applyFill="1" applyBorder="1" applyAlignment="1">
      <alignment horizontal="center" vertical="center"/>
    </xf>
    <xf numFmtId="49" fontId="180" fillId="0" borderId="22" xfId="0" applyNumberFormat="1" applyFont="1" applyBorder="1" applyAlignment="1">
      <alignment horizontal="center" vertical="center" wrapText="1"/>
    </xf>
    <xf numFmtId="49" fontId="180" fillId="0" borderId="0" xfId="0" applyNumberFormat="1" applyFont="1" applyAlignment="1">
      <alignment horizontal="center" vertical="center"/>
    </xf>
    <xf numFmtId="0" fontId="179" fillId="0" borderId="0" xfId="0" applyFont="1"/>
    <xf numFmtId="1" fontId="180" fillId="19" borderId="42" xfId="1" applyNumberFormat="1" applyFont="1" applyFill="1" applyBorder="1" applyAlignment="1">
      <alignment horizontal="center" vertical="center"/>
    </xf>
    <xf numFmtId="1" fontId="180" fillId="0" borderId="0" xfId="1" applyNumberFormat="1" applyFont="1" applyFill="1" applyBorder="1" applyAlignment="1">
      <alignment horizontal="center" vertical="center"/>
    </xf>
    <xf numFmtId="0" fontId="181" fillId="0" borderId="22" xfId="0" applyFont="1" applyBorder="1"/>
    <xf numFmtId="0" fontId="181" fillId="0" borderId="50" xfId="0" applyFont="1" applyBorder="1"/>
    <xf numFmtId="0" fontId="181" fillId="0" borderId="0" xfId="0" applyFont="1"/>
    <xf numFmtId="0" fontId="179" fillId="3" borderId="56" xfId="0" applyFont="1" applyFill="1" applyBorder="1" applyAlignment="1">
      <alignment horizontal="left" vertical="center"/>
    </xf>
    <xf numFmtId="0" fontId="181" fillId="0" borderId="47" xfId="0" applyFont="1" applyBorder="1"/>
    <xf numFmtId="0" fontId="179" fillId="3" borderId="0" xfId="24" applyFont="1" applyFill="1" applyAlignment="1">
      <alignment vertical="center" wrapText="1"/>
    </xf>
    <xf numFmtId="0" fontId="180" fillId="3" borderId="0" xfId="0" applyFont="1" applyFill="1"/>
    <xf numFmtId="0" fontId="180" fillId="3" borderId="0" xfId="0" applyFont="1" applyFill="1" applyAlignment="1">
      <alignment horizontal="center"/>
    </xf>
    <xf numFmtId="0" fontId="180" fillId="3" borderId="35" xfId="0" applyFont="1" applyFill="1" applyBorder="1" applyAlignment="1">
      <alignment horizontal="center"/>
    </xf>
    <xf numFmtId="0" fontId="180" fillId="3" borderId="0" xfId="0" applyFont="1" applyFill="1" applyAlignment="1">
      <alignment horizontal="center" vertical="center"/>
    </xf>
    <xf numFmtId="0" fontId="180" fillId="3" borderId="35" xfId="0" applyFont="1" applyFill="1" applyBorder="1" applyAlignment="1">
      <alignment horizontal="left"/>
    </xf>
    <xf numFmtId="0" fontId="179" fillId="3" borderId="0" xfId="24" applyFont="1" applyFill="1" applyAlignment="1">
      <alignment horizontal="left" vertical="center"/>
    </xf>
    <xf numFmtId="0" fontId="179" fillId="3" borderId="32" xfId="24" applyFont="1" applyFill="1" applyBorder="1" applyAlignment="1">
      <alignment vertical="center" wrapText="1"/>
    </xf>
    <xf numFmtId="0" fontId="180" fillId="3" borderId="32" xfId="0" applyFont="1" applyFill="1" applyBorder="1" applyAlignment="1">
      <alignment horizontal="center"/>
    </xf>
    <xf numFmtId="0" fontId="181" fillId="0" borderId="43" xfId="0" applyFont="1" applyBorder="1"/>
    <xf numFmtId="49" fontId="179" fillId="0" borderId="0" xfId="0" applyNumberFormat="1" applyFont="1" applyAlignment="1">
      <alignment horizontal="center" vertical="center" wrapText="1"/>
    </xf>
    <xf numFmtId="49" fontId="179" fillId="0" borderId="0" xfId="0" quotePrefix="1" applyNumberFormat="1" applyFont="1" applyAlignment="1">
      <alignment horizontal="center" vertical="center" wrapText="1"/>
    </xf>
    <xf numFmtId="0" fontId="182" fillId="0" borderId="2" xfId="0" applyFont="1" applyBorder="1" applyAlignment="1">
      <alignment horizontal="center" vertical="center"/>
    </xf>
    <xf numFmtId="0" fontId="182" fillId="0" borderId="14" xfId="0" applyFont="1" applyBorder="1" applyAlignment="1">
      <alignment horizontal="center" vertical="center"/>
    </xf>
    <xf numFmtId="0" fontId="180" fillId="0" borderId="0" xfId="0" applyFont="1" applyAlignment="1">
      <alignment horizontal="center" vertical="center"/>
    </xf>
    <xf numFmtId="0" fontId="180" fillId="0" borderId="0" xfId="0" applyFont="1"/>
    <xf numFmtId="0" fontId="182" fillId="0" borderId="20" xfId="0" applyFont="1" applyBorder="1" applyAlignment="1">
      <alignment horizontal="center" vertical="center"/>
    </xf>
    <xf numFmtId="0" fontId="182" fillId="0" borderId="0" xfId="0" applyFont="1" applyAlignment="1">
      <alignment horizontal="center" vertical="center"/>
    </xf>
    <xf numFmtId="0" fontId="182" fillId="0" borderId="47" xfId="0" applyFont="1" applyBorder="1" applyAlignment="1">
      <alignment horizontal="center" vertical="center"/>
    </xf>
    <xf numFmtId="0" fontId="179" fillId="0" borderId="0" xfId="0" applyFont="1" applyAlignment="1">
      <alignment horizontal="center"/>
    </xf>
    <xf numFmtId="0" fontId="180" fillId="14" borderId="42" xfId="0" applyFont="1" applyFill="1" applyBorder="1" applyAlignment="1">
      <alignment horizontal="center" vertical="center"/>
    </xf>
    <xf numFmtId="0" fontId="180" fillId="0" borderId="42" xfId="0" applyFont="1" applyBorder="1" applyAlignment="1">
      <alignment horizontal="center" vertical="center"/>
    </xf>
    <xf numFmtId="1" fontId="179" fillId="0" borderId="0" xfId="0" quotePrefix="1" applyNumberFormat="1" applyFont="1" applyAlignment="1">
      <alignment horizontal="center" vertical="center" wrapText="1"/>
    </xf>
    <xf numFmtId="0" fontId="179" fillId="0" borderId="0" xfId="0" applyFont="1" applyAlignment="1">
      <alignment vertical="center"/>
    </xf>
    <xf numFmtId="1" fontId="179" fillId="0" borderId="0" xfId="0" applyNumberFormat="1" applyFont="1" applyAlignment="1">
      <alignment horizontal="center"/>
    </xf>
    <xf numFmtId="0" fontId="182" fillId="0" borderId="0" xfId="0" applyFont="1"/>
    <xf numFmtId="0" fontId="180" fillId="0" borderId="0" xfId="0" applyFont="1" applyAlignment="1">
      <alignment horizontal="center"/>
    </xf>
    <xf numFmtId="0" fontId="181" fillId="0" borderId="44" xfId="0" applyFont="1" applyBorder="1"/>
    <xf numFmtId="0" fontId="182" fillId="0" borderId="45" xfId="0" applyFont="1" applyBorder="1"/>
    <xf numFmtId="0" fontId="180" fillId="0" borderId="45" xfId="0" applyFont="1" applyBorder="1"/>
    <xf numFmtId="0" fontId="181" fillId="0" borderId="45" xfId="0" applyFont="1" applyBorder="1"/>
    <xf numFmtId="0" fontId="182" fillId="0" borderId="62" xfId="0" applyFont="1" applyBorder="1" applyAlignment="1">
      <alignment horizontal="center" vertical="center"/>
    </xf>
    <xf numFmtId="0" fontId="182" fillId="0" borderId="45" xfId="0" applyFont="1" applyBorder="1" applyAlignment="1">
      <alignment horizontal="center" vertical="center"/>
    </xf>
    <xf numFmtId="0" fontId="182" fillId="0" borderId="48" xfId="0" applyFont="1" applyBorder="1" applyAlignment="1">
      <alignment horizontal="center" vertical="center"/>
    </xf>
    <xf numFmtId="0" fontId="181" fillId="0" borderId="49" xfId="0" applyFont="1" applyBorder="1"/>
    <xf numFmtId="49" fontId="179" fillId="0" borderId="22" xfId="0" applyNumberFormat="1" applyFont="1" applyBorder="1" applyAlignment="1">
      <alignment horizontal="center" vertical="center" wrapText="1"/>
    </xf>
    <xf numFmtId="0" fontId="180" fillId="0" borderId="22" xfId="0" applyFont="1" applyBorder="1"/>
    <xf numFmtId="0" fontId="182" fillId="0" borderId="21" xfId="0" applyFont="1" applyBorder="1" applyAlignment="1">
      <alignment horizontal="center" vertical="center"/>
    </xf>
    <xf numFmtId="0" fontId="182" fillId="0" borderId="22" xfId="0" applyFont="1" applyBorder="1" applyAlignment="1">
      <alignment horizontal="center" vertical="center"/>
    </xf>
    <xf numFmtId="0" fontId="182" fillId="0" borderId="50" xfId="0" applyFont="1" applyBorder="1" applyAlignment="1">
      <alignment horizontal="center" vertical="center"/>
    </xf>
    <xf numFmtId="0" fontId="179" fillId="0" borderId="0" xfId="0" applyFont="1" applyAlignment="1">
      <alignment horizontal="center" vertical="center"/>
    </xf>
    <xf numFmtId="0" fontId="179" fillId="0" borderId="0" xfId="0" applyFont="1" applyAlignment="1">
      <alignment horizontal="right"/>
    </xf>
    <xf numFmtId="1" fontId="179" fillId="0" borderId="0" xfId="0" applyNumberFormat="1" applyFont="1" applyAlignment="1">
      <alignment horizontal="left"/>
    </xf>
    <xf numFmtId="49" fontId="179" fillId="0" borderId="0" xfId="0" applyNumberFormat="1" applyFont="1" applyAlignment="1">
      <alignment horizontal="center" vertical="center"/>
    </xf>
    <xf numFmtId="0" fontId="179" fillId="0" borderId="0" xfId="0" applyFont="1" applyAlignment="1">
      <alignment horizontal="left"/>
    </xf>
    <xf numFmtId="0" fontId="182" fillId="0" borderId="0" xfId="0" applyFont="1" applyAlignment="1">
      <alignment horizontal="center"/>
    </xf>
    <xf numFmtId="0" fontId="179" fillId="0" borderId="0" xfId="16" applyFont="1" applyAlignment="1">
      <alignment horizontal="center" vertical="center"/>
    </xf>
    <xf numFmtId="0" fontId="183" fillId="0" borderId="0" xfId="0" applyFont="1"/>
    <xf numFmtId="0" fontId="182" fillId="0" borderId="23" xfId="0" applyFont="1" applyBorder="1" applyAlignment="1">
      <alignment horizontal="center" vertical="center"/>
    </xf>
    <xf numFmtId="0" fontId="181" fillId="0" borderId="20" xfId="0" applyFont="1" applyBorder="1"/>
    <xf numFmtId="0" fontId="182"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08" fillId="0" borderId="0" xfId="0" applyFont="1" applyAlignment="1">
      <alignment horizontal="left" vertical="top"/>
    </xf>
    <xf numFmtId="0" fontId="114" fillId="0" borderId="2" xfId="0" applyFont="1" applyBorder="1" applyAlignment="1">
      <alignment horizontal="left" vertical="top"/>
    </xf>
    <xf numFmtId="0" fontId="109" fillId="0" borderId="2" xfId="0" applyFont="1" applyBorder="1" applyAlignment="1">
      <alignment horizontal="left" vertical="top"/>
    </xf>
    <xf numFmtId="0" fontId="113" fillId="0" borderId="2" xfId="0" applyFont="1" applyBorder="1" applyAlignment="1">
      <alignment horizontal="left" vertical="top"/>
    </xf>
    <xf numFmtId="0" fontId="112" fillId="0" borderId="2" xfId="0" applyFont="1" applyBorder="1" applyAlignment="1">
      <alignment horizontal="left" vertical="top"/>
    </xf>
    <xf numFmtId="14" fontId="158" fillId="19" borderId="2" xfId="0" applyNumberFormat="1" applyFont="1" applyFill="1" applyBorder="1" applyAlignment="1">
      <alignment horizontal="center" vertical="center"/>
    </xf>
    <xf numFmtId="0" fontId="107" fillId="0" borderId="2" xfId="0" applyFont="1" applyBorder="1" applyAlignment="1">
      <alignment horizontal="left" vertical="top"/>
    </xf>
    <xf numFmtId="0" fontId="106" fillId="0" borderId="2" xfId="0" applyFont="1" applyBorder="1" applyAlignment="1">
      <alignment horizontal="center"/>
    </xf>
    <xf numFmtId="0" fontId="124" fillId="0" borderId="0" xfId="0" applyFont="1" applyAlignment="1">
      <alignment horizontal="left" vertical="center" wrapText="1"/>
    </xf>
    <xf numFmtId="173" fontId="0" fillId="0" borderId="2" xfId="0" applyNumberFormat="1" applyBorder="1" applyAlignment="1">
      <alignment horizontal="left" vertical="top"/>
    </xf>
    <xf numFmtId="14" fontId="105" fillId="0" borderId="2" xfId="0" applyNumberFormat="1" applyFont="1" applyBorder="1"/>
    <xf numFmtId="0" fontId="131"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04" fillId="19" borderId="2" xfId="0" applyFont="1" applyFill="1" applyBorder="1" applyAlignment="1">
      <alignment horizontal="left" vertical="top"/>
    </xf>
    <xf numFmtId="14" fontId="103" fillId="0" borderId="2" xfId="0" applyNumberFormat="1" applyFont="1" applyBorder="1" applyAlignment="1">
      <alignment wrapText="1"/>
    </xf>
    <xf numFmtId="0" fontId="103" fillId="0" borderId="2" xfId="0" applyFont="1" applyBorder="1" applyAlignment="1">
      <alignment horizontal="left" vertical="top"/>
    </xf>
    <xf numFmtId="14" fontId="103" fillId="0" borderId="2" xfId="0" applyNumberFormat="1" applyFont="1" applyBorder="1"/>
    <xf numFmtId="0" fontId="102"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58" fillId="0" borderId="2" xfId="0" applyFont="1" applyBorder="1" applyAlignment="1">
      <alignment vertical="center"/>
    </xf>
    <xf numFmtId="0" fontId="156" fillId="0" borderId="2" xfId="0" applyFont="1" applyBorder="1" applyAlignment="1">
      <alignment vertical="center"/>
    </xf>
    <xf numFmtId="0" fontId="156" fillId="0" borderId="3" xfId="0" applyFont="1" applyBorder="1" applyAlignment="1">
      <alignment vertical="center"/>
    </xf>
    <xf numFmtId="14" fontId="158" fillId="0" borderId="2" xfId="0" applyNumberFormat="1" applyFont="1" applyBorder="1"/>
    <xf numFmtId="0" fontId="111" fillId="9" borderId="2" xfId="0" applyFont="1" applyFill="1" applyBorder="1" applyAlignment="1">
      <alignment horizontal="left" vertical="top"/>
    </xf>
    <xf numFmtId="0" fontId="101" fillId="0" borderId="2" xfId="0" applyFont="1" applyBorder="1"/>
    <xf numFmtId="0" fontId="101" fillId="0" borderId="2" xfId="0" applyFont="1" applyBorder="1" applyAlignment="1">
      <alignment horizontal="center"/>
    </xf>
    <xf numFmtId="0" fontId="158" fillId="0" borderId="2" xfId="0" applyFont="1" applyBorder="1" applyAlignment="1">
      <alignment horizontal="left"/>
    </xf>
    <xf numFmtId="0" fontId="101" fillId="9" borderId="2" xfId="0" applyFont="1" applyFill="1" applyBorder="1" applyAlignment="1">
      <alignment horizontal="left" vertical="top"/>
    </xf>
    <xf numFmtId="0" fontId="101" fillId="0" borderId="2" xfId="0" applyFont="1" applyBorder="1" applyAlignment="1">
      <alignment horizontal="left" vertical="top"/>
    </xf>
    <xf numFmtId="14" fontId="101" fillId="0" borderId="2" xfId="0" applyNumberFormat="1" applyFont="1" applyBorder="1" applyAlignment="1">
      <alignment horizontal="left" vertical="top" wrapText="1"/>
    </xf>
    <xf numFmtId="0" fontId="100" fillId="19" borderId="2" xfId="0" applyFont="1" applyFill="1" applyBorder="1" applyAlignment="1">
      <alignment horizontal="left" vertical="top"/>
    </xf>
    <xf numFmtId="0" fontId="100" fillId="0" borderId="2" xfId="0" applyFont="1" applyBorder="1" applyAlignment="1">
      <alignment horizontal="left" vertical="top"/>
    </xf>
    <xf numFmtId="0" fontId="161" fillId="0" borderId="2" xfId="0" applyFont="1" applyBorder="1" applyAlignment="1">
      <alignment horizontal="left" vertical="center"/>
    </xf>
    <xf numFmtId="0" fontId="160" fillId="0" borderId="2" xfId="0" applyFont="1" applyBorder="1" applyAlignment="1">
      <alignment horizontal="center" vertical="center"/>
    </xf>
    <xf numFmtId="0" fontId="179" fillId="19" borderId="0" xfId="0" applyFont="1" applyFill="1"/>
    <xf numFmtId="0" fontId="99" fillId="0" borderId="2" xfId="0" applyFont="1" applyBorder="1"/>
    <xf numFmtId="0" fontId="182" fillId="9" borderId="0" xfId="0" applyFont="1" applyFill="1"/>
    <xf numFmtId="0" fontId="182" fillId="19" borderId="0" xfId="0" applyFont="1" applyFill="1"/>
    <xf numFmtId="1" fontId="187" fillId="0" borderId="42" xfId="1" applyNumberFormat="1" applyFont="1" applyFill="1" applyBorder="1" applyAlignment="1">
      <alignment horizontal="center" vertical="center"/>
    </xf>
    <xf numFmtId="1" fontId="188" fillId="0" borderId="42" xfId="1" applyNumberFormat="1" applyFont="1" applyFill="1" applyBorder="1" applyAlignment="1">
      <alignment horizontal="center" vertical="center"/>
    </xf>
    <xf numFmtId="0" fontId="160" fillId="19" borderId="2" xfId="0" applyFont="1" applyFill="1" applyBorder="1"/>
    <xf numFmtId="0" fontId="189" fillId="0" borderId="42" xfId="0" applyFont="1" applyBorder="1" applyAlignment="1">
      <alignment horizontal="center" vertical="center"/>
    </xf>
    <xf numFmtId="0" fontId="160" fillId="19" borderId="2" xfId="0" applyFont="1" applyFill="1" applyBorder="1" applyAlignment="1">
      <alignment horizontal="center" vertical="center"/>
    </xf>
    <xf numFmtId="14" fontId="160" fillId="0" borderId="2" xfId="0" applyNumberFormat="1" applyFont="1" applyBorder="1" applyAlignment="1">
      <alignment horizontal="center" vertical="center"/>
    </xf>
    <xf numFmtId="0" fontId="160" fillId="19" borderId="2" xfId="0" applyFont="1" applyFill="1" applyBorder="1" applyAlignment="1">
      <alignment horizontal="left" vertical="center" wrapText="1"/>
    </xf>
    <xf numFmtId="0" fontId="160" fillId="9" borderId="2" xfId="0" applyFont="1" applyFill="1" applyBorder="1" applyAlignment="1">
      <alignment horizontal="left" vertical="center" wrapText="1"/>
    </xf>
    <xf numFmtId="0" fontId="0" fillId="0" borderId="2" xfId="0" applyBorder="1" applyAlignment="1">
      <alignment horizontal="left" wrapText="1"/>
    </xf>
    <xf numFmtId="0" fontId="160" fillId="19" borderId="46" xfId="0" applyFont="1" applyFill="1" applyBorder="1" applyAlignment="1">
      <alignment horizontal="left" vertical="center" wrapText="1"/>
    </xf>
    <xf numFmtId="0" fontId="119"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57" fillId="0" borderId="2" xfId="0" applyFont="1" applyBorder="1" applyAlignment="1">
      <alignment horizontal="center" vertical="center"/>
    </xf>
    <xf numFmtId="0" fontId="179" fillId="9" borderId="0" xfId="0" applyFont="1" applyFill="1"/>
    <xf numFmtId="0" fontId="181" fillId="9" borderId="0" xfId="0" applyFont="1" applyFill="1"/>
    <xf numFmtId="0" fontId="180" fillId="9" borderId="0" xfId="0" applyFont="1" applyFill="1"/>
    <xf numFmtId="0" fontId="157" fillId="9" borderId="2" xfId="0" applyFont="1" applyFill="1" applyBorder="1" applyAlignment="1">
      <alignment horizontal="center" vertical="center"/>
    </xf>
    <xf numFmtId="0" fontId="0" fillId="0" borderId="0" xfId="0" applyAlignment="1">
      <alignment horizontal="left"/>
    </xf>
    <xf numFmtId="0" fontId="160" fillId="11" borderId="2" xfId="0" applyFont="1" applyFill="1" applyBorder="1" applyAlignment="1">
      <alignment horizontal="center" vertical="center"/>
    </xf>
    <xf numFmtId="0" fontId="119" fillId="11" borderId="2" xfId="0" applyFont="1" applyFill="1" applyBorder="1" applyAlignment="1">
      <alignment horizontal="center" vertical="center"/>
    </xf>
    <xf numFmtId="0" fontId="157" fillId="0" borderId="28" xfId="0" applyFont="1" applyBorder="1" applyAlignment="1">
      <alignment horizontal="left" vertical="center"/>
    </xf>
    <xf numFmtId="0" fontId="131" fillId="0" borderId="2" xfId="0" applyFont="1" applyBorder="1" applyAlignment="1">
      <alignment horizontal="center" vertical="top"/>
    </xf>
    <xf numFmtId="0" fontId="192" fillId="24" borderId="42" xfId="0" applyFont="1" applyFill="1" applyBorder="1" applyAlignment="1">
      <alignment horizontal="center" vertical="center" wrapText="1"/>
    </xf>
    <xf numFmtId="0" fontId="192" fillId="24" borderId="53" xfId="0" applyFont="1" applyFill="1" applyBorder="1" applyAlignment="1">
      <alignment horizontal="center" vertical="center" wrapText="1"/>
    </xf>
    <xf numFmtId="0" fontId="193" fillId="24" borderId="63" xfId="0" applyFont="1" applyFill="1" applyBorder="1" applyAlignment="1">
      <alignment horizontal="center" vertical="center" wrapText="1"/>
    </xf>
    <xf numFmtId="0" fontId="193" fillId="24" borderId="48" xfId="0" applyFont="1" applyFill="1" applyBorder="1" applyAlignment="1">
      <alignment vertical="center" wrapText="1"/>
    </xf>
    <xf numFmtId="0" fontId="193" fillId="24" borderId="48" xfId="0" applyFont="1" applyFill="1" applyBorder="1" applyAlignment="1">
      <alignment horizontal="center" vertical="center" wrapText="1"/>
    </xf>
    <xf numFmtId="0" fontId="194" fillId="24" borderId="48" xfId="0" applyFont="1" applyFill="1" applyBorder="1" applyAlignment="1">
      <alignment horizontal="center" vertical="center" wrapText="1"/>
    </xf>
    <xf numFmtId="0" fontId="186" fillId="24" borderId="48" xfId="0" applyFont="1" applyFill="1" applyBorder="1" applyAlignment="1">
      <alignment vertical="center" wrapText="1"/>
    </xf>
    <xf numFmtId="14" fontId="193" fillId="24" borderId="48" xfId="0" applyNumberFormat="1" applyFont="1" applyFill="1" applyBorder="1" applyAlignment="1">
      <alignment horizontal="center" vertical="center" wrapText="1"/>
    </xf>
    <xf numFmtId="0" fontId="191" fillId="24" borderId="0" xfId="0" applyFont="1" applyFill="1" applyAlignment="1">
      <alignment wrapText="1"/>
    </xf>
    <xf numFmtId="0" fontId="193" fillId="24" borderId="65" xfId="0" applyFont="1" applyFill="1" applyBorder="1" applyAlignment="1">
      <alignment vertical="center" wrapText="1"/>
    </xf>
    <xf numFmtId="0" fontId="186" fillId="9" borderId="0" xfId="0" applyFont="1" applyFill="1" applyAlignment="1">
      <alignment horizontal="right" vertical="center" wrapText="1"/>
    </xf>
    <xf numFmtId="0" fontId="196" fillId="24" borderId="42" xfId="0" applyFont="1" applyFill="1" applyBorder="1" applyAlignment="1">
      <alignment horizontal="center" vertical="center" wrapText="1"/>
    </xf>
    <xf numFmtId="0" fontId="196" fillId="24" borderId="53" xfId="0" applyFont="1" applyFill="1" applyBorder="1" applyAlignment="1">
      <alignment horizontal="center" vertical="center" wrapText="1"/>
    </xf>
    <xf numFmtId="0" fontId="196" fillId="9" borderId="53" xfId="0" applyFont="1" applyFill="1" applyBorder="1" applyAlignment="1">
      <alignment horizontal="center" vertical="center" wrapText="1"/>
    </xf>
    <xf numFmtId="0" fontId="186" fillId="24" borderId="63" xfId="0" applyFont="1" applyFill="1" applyBorder="1" applyAlignment="1">
      <alignment horizontal="center" vertical="center" wrapText="1"/>
    </xf>
    <xf numFmtId="0" fontId="192" fillId="24" borderId="48" xfId="0" applyFont="1" applyFill="1" applyBorder="1" applyAlignment="1">
      <alignment vertical="center" wrapText="1"/>
    </xf>
    <xf numFmtId="0" fontId="186" fillId="24" borderId="48" xfId="0" applyFont="1" applyFill="1" applyBorder="1" applyAlignment="1">
      <alignment horizontal="center" vertical="center" wrapText="1"/>
    </xf>
    <xf numFmtId="15" fontId="186" fillId="24" borderId="48" xfId="0" applyNumberFormat="1" applyFont="1" applyFill="1" applyBorder="1" applyAlignment="1">
      <alignment horizontal="center" vertical="center" wrapText="1"/>
    </xf>
    <xf numFmtId="0" fontId="186" fillId="19" borderId="63" xfId="0" applyFont="1" applyFill="1" applyBorder="1" applyAlignment="1">
      <alignment horizontal="center" vertical="center" wrapText="1"/>
    </xf>
    <xf numFmtId="0" fontId="186" fillId="19" borderId="48" xfId="0" applyFont="1" applyFill="1" applyBorder="1" applyAlignment="1">
      <alignment vertical="center" wrapText="1"/>
    </xf>
    <xf numFmtId="15" fontId="186" fillId="19" borderId="48" xfId="0" applyNumberFormat="1" applyFont="1" applyFill="1" applyBorder="1" applyAlignment="1">
      <alignment horizontal="center" vertical="center" wrapText="1"/>
    </xf>
    <xf numFmtId="0" fontId="186" fillId="19" borderId="48" xfId="0" applyFont="1" applyFill="1" applyBorder="1" applyAlignment="1">
      <alignment horizontal="center" vertical="center" wrapText="1"/>
    </xf>
    <xf numFmtId="0" fontId="160" fillId="27" borderId="2" xfId="0" applyFont="1" applyFill="1" applyBorder="1" applyAlignment="1">
      <alignment horizontal="center" vertical="center"/>
    </xf>
    <xf numFmtId="0" fontId="0" fillId="19" borderId="2" xfId="0" applyFill="1" applyBorder="1" applyAlignment="1">
      <alignment horizontal="center"/>
    </xf>
    <xf numFmtId="0" fontId="99" fillId="19" borderId="2" xfId="0" applyFont="1" applyFill="1" applyBorder="1" applyAlignment="1">
      <alignment horizontal="center"/>
    </xf>
    <xf numFmtId="0" fontId="101" fillId="19" borderId="2" xfId="0" applyFont="1" applyFill="1" applyBorder="1" applyAlignment="1">
      <alignment horizontal="center"/>
    </xf>
    <xf numFmtId="0" fontId="158" fillId="0" borderId="2" xfId="0" applyFont="1" applyBorder="1" applyAlignment="1">
      <alignment horizontal="left" vertical="center"/>
    </xf>
    <xf numFmtId="0" fontId="160" fillId="19" borderId="2" xfId="0" applyFont="1" applyFill="1" applyBorder="1" applyAlignment="1">
      <alignment horizontal="left" vertical="center"/>
    </xf>
    <xf numFmtId="1" fontId="118" fillId="3" borderId="5" xfId="0" applyNumberFormat="1" applyFont="1" applyFill="1" applyBorder="1" applyAlignment="1">
      <alignment horizontal="center" vertical="center" wrapText="1"/>
    </xf>
    <xf numFmtId="2" fontId="118" fillId="3" borderId="0" xfId="0" applyNumberFormat="1" applyFont="1" applyFill="1" applyAlignment="1">
      <alignment horizontal="left" vertical="center" wrapText="1"/>
    </xf>
    <xf numFmtId="166" fontId="118" fillId="3" borderId="0" xfId="0" applyNumberFormat="1" applyFont="1" applyFill="1" applyAlignment="1">
      <alignment horizontal="center" vertical="center" wrapText="1"/>
    </xf>
    <xf numFmtId="1" fontId="118" fillId="3" borderId="0" xfId="0" applyNumberFormat="1" applyFont="1" applyFill="1" applyAlignment="1">
      <alignment horizontal="center" vertical="center" wrapText="1"/>
    </xf>
    <xf numFmtId="2" fontId="118" fillId="3" borderId="0" xfId="0" applyNumberFormat="1" applyFont="1" applyFill="1" applyAlignment="1">
      <alignment horizontal="center" vertical="center" wrapText="1"/>
    </xf>
    <xf numFmtId="0" fontId="118" fillId="3" borderId="0" xfId="0" applyFont="1" applyFill="1" applyAlignment="1">
      <alignment horizontal="center" vertical="center" wrapText="1"/>
    </xf>
    <xf numFmtId="0" fontId="118" fillId="3" borderId="0" xfId="0" applyFont="1" applyFill="1" applyAlignment="1">
      <alignment horizontal="right" vertical="top" wrapText="1"/>
    </xf>
    <xf numFmtId="0" fontId="118" fillId="3" borderId="0" xfId="0" applyFont="1" applyFill="1" applyAlignment="1">
      <alignment horizontal="center" vertical="top" wrapText="1"/>
    </xf>
    <xf numFmtId="0" fontId="118" fillId="3" borderId="0" xfId="0" applyFont="1" applyFill="1" applyAlignment="1">
      <alignment horizontal="center" vertical="top"/>
    </xf>
    <xf numFmtId="0" fontId="158" fillId="0" borderId="2" xfId="0" applyFont="1" applyBorder="1" applyAlignment="1">
      <alignment horizontal="left" vertical="top"/>
    </xf>
    <xf numFmtId="0" fontId="158" fillId="3" borderId="2" xfId="0" applyFont="1" applyFill="1" applyBorder="1" applyAlignment="1">
      <alignment vertical="center"/>
    </xf>
    <xf numFmtId="0" fontId="158" fillId="3" borderId="2" xfId="0" applyFont="1" applyFill="1" applyBorder="1"/>
    <xf numFmtId="0" fontId="158" fillId="3" borderId="2" xfId="0" applyFont="1" applyFill="1" applyBorder="1" applyAlignment="1">
      <alignment horizontal="left"/>
    </xf>
    <xf numFmtId="0" fontId="158" fillId="3" borderId="2" xfId="0" applyFont="1" applyFill="1" applyBorder="1" applyAlignment="1">
      <alignment horizontal="left" vertical="center"/>
    </xf>
    <xf numFmtId="14" fontId="158" fillId="3" borderId="2" xfId="0" applyNumberFormat="1" applyFont="1" applyFill="1" applyBorder="1"/>
    <xf numFmtId="14" fontId="158" fillId="3" borderId="2" xfId="0" applyNumberFormat="1" applyFont="1" applyFill="1" applyBorder="1" applyAlignment="1">
      <alignment horizontal="right"/>
    </xf>
    <xf numFmtId="0" fontId="158" fillId="3" borderId="2" xfId="0" applyFont="1" applyFill="1" applyBorder="1" applyAlignment="1">
      <alignment horizontal="center"/>
    </xf>
    <xf numFmtId="0" fontId="158" fillId="3" borderId="2" xfId="0" applyFont="1" applyFill="1" applyBorder="1" applyAlignment="1">
      <alignment horizontal="center" vertical="center"/>
    </xf>
    <xf numFmtId="14" fontId="158" fillId="3" borderId="2" xfId="0" applyNumberFormat="1" applyFont="1" applyFill="1" applyBorder="1" applyAlignment="1">
      <alignment vertical="center"/>
    </xf>
    <xf numFmtId="0" fontId="160" fillId="0" borderId="2" xfId="0" applyFont="1" applyBorder="1" applyAlignment="1">
      <alignment horizontal="left" vertical="center" wrapText="1"/>
    </xf>
    <xf numFmtId="0" fontId="158" fillId="9" borderId="2" xfId="0" applyFont="1" applyFill="1" applyBorder="1" applyAlignment="1">
      <alignment horizontal="left" vertical="top"/>
    </xf>
    <xf numFmtId="0" fontId="158" fillId="9" borderId="2" xfId="0" applyFont="1" applyFill="1" applyBorder="1" applyAlignment="1">
      <alignment horizontal="left"/>
    </xf>
    <xf numFmtId="14" fontId="158" fillId="0" borderId="2" xfId="0" applyNumberFormat="1" applyFont="1" applyBorder="1" applyAlignment="1">
      <alignment vertical="center"/>
    </xf>
    <xf numFmtId="14" fontId="158" fillId="0" borderId="2" xfId="0" applyNumberFormat="1" applyFont="1" applyBorder="1" applyAlignment="1">
      <alignment vertical="top"/>
    </xf>
    <xf numFmtId="0" fontId="158" fillId="0" borderId="2" xfId="0" applyFont="1" applyBorder="1" applyAlignment="1">
      <alignment vertical="top"/>
    </xf>
    <xf numFmtId="14" fontId="158" fillId="0" borderId="2" xfId="0" applyNumberFormat="1" applyFont="1" applyBorder="1" applyAlignment="1">
      <alignment horizontal="right" vertical="center"/>
    </xf>
    <xf numFmtId="0" fontId="158" fillId="0" borderId="3" xfId="0" applyFont="1" applyBorder="1" applyAlignment="1">
      <alignment horizontal="left" vertical="center"/>
    </xf>
    <xf numFmtId="14" fontId="158" fillId="0" borderId="3" xfId="0" applyNumberFormat="1" applyFont="1" applyBorder="1" applyAlignment="1">
      <alignment horizontal="right" vertical="center"/>
    </xf>
    <xf numFmtId="14" fontId="158" fillId="0" borderId="2" xfId="0" applyNumberFormat="1" applyFont="1" applyBorder="1" applyAlignment="1">
      <alignment horizontal="right"/>
    </xf>
    <xf numFmtId="0" fontId="198" fillId="3" borderId="0" xfId="24" applyFont="1" applyFill="1" applyAlignment="1">
      <alignment vertical="center" wrapText="1"/>
    </xf>
    <xf numFmtId="0" fontId="198" fillId="3" borderId="0" xfId="0" applyFont="1" applyFill="1"/>
    <xf numFmtId="0" fontId="198" fillId="3" borderId="0" xfId="0" applyFont="1" applyFill="1" applyAlignment="1">
      <alignment horizontal="center"/>
    </xf>
    <xf numFmtId="0" fontId="200" fillId="3" borderId="0" xfId="0" applyFont="1" applyFill="1" applyAlignment="1">
      <alignment horizontal="center"/>
    </xf>
    <xf numFmtId="0" fontId="199" fillId="3" borderId="0" xfId="0" applyFont="1" applyFill="1" applyAlignment="1">
      <alignment horizontal="center"/>
    </xf>
    <xf numFmtId="0" fontId="200" fillId="3" borderId="0" xfId="24" applyFont="1" applyFill="1" applyAlignment="1">
      <alignment vertical="center" wrapText="1"/>
    </xf>
    <xf numFmtId="0" fontId="202" fillId="3" borderId="0" xfId="0" applyFont="1" applyFill="1" applyAlignment="1">
      <alignment horizontal="center"/>
    </xf>
    <xf numFmtId="0" fontId="200" fillId="3" borderId="0" xfId="24" applyFont="1" applyFill="1"/>
    <xf numFmtId="0" fontId="198" fillId="3" borderId="0" xfId="24" applyFont="1" applyFill="1"/>
    <xf numFmtId="0" fontId="201" fillId="3" borderId="0" xfId="24" applyFont="1" applyFill="1" applyAlignment="1">
      <alignment vertical="center"/>
    </xf>
    <xf numFmtId="0" fontId="201" fillId="3" borderId="0" xfId="24" applyFont="1" applyFill="1"/>
    <xf numFmtId="0" fontId="199" fillId="3" borderId="0" xfId="24" applyFont="1" applyFill="1" applyAlignment="1">
      <alignment vertical="center" wrapText="1"/>
    </xf>
    <xf numFmtId="0" fontId="199" fillId="3" borderId="0" xfId="0" applyFont="1" applyFill="1" applyAlignment="1">
      <alignment horizontal="center" vertical="center"/>
    </xf>
    <xf numFmtId="0" fontId="198" fillId="3" borderId="0" xfId="24" applyFont="1" applyFill="1" applyAlignment="1">
      <alignment vertical="center"/>
    </xf>
    <xf numFmtId="0" fontId="198" fillId="3" borderId="0" xfId="24" applyFont="1" applyFill="1" applyAlignment="1">
      <alignment horizontal="left" vertical="center"/>
    </xf>
    <xf numFmtId="169" fontId="205" fillId="0" borderId="0" xfId="0" applyNumberFormat="1" applyFont="1"/>
    <xf numFmtId="0" fontId="198" fillId="3" borderId="32" xfId="24" applyFont="1" applyFill="1" applyBorder="1" applyAlignment="1">
      <alignment vertical="center" wrapText="1"/>
    </xf>
    <xf numFmtId="0" fontId="198" fillId="3" borderId="32" xfId="0" applyFont="1" applyFill="1" applyBorder="1" applyAlignment="1">
      <alignment horizontal="center"/>
    </xf>
    <xf numFmtId="0" fontId="200" fillId="3" borderId="32" xfId="0" applyFont="1" applyFill="1" applyBorder="1" applyAlignment="1">
      <alignment horizontal="center"/>
    </xf>
    <xf numFmtId="0" fontId="206" fillId="3" borderId="32" xfId="0" applyFont="1" applyFill="1" applyBorder="1" applyAlignment="1">
      <alignment horizontal="left" vertical="center"/>
    </xf>
    <xf numFmtId="0" fontId="206" fillId="3" borderId="32" xfId="0" applyFont="1" applyFill="1" applyBorder="1" applyAlignment="1">
      <alignment horizontal="center" vertical="center"/>
    </xf>
    <xf numFmtId="49" fontId="207" fillId="0" borderId="0" xfId="0" quotePrefix="1" applyNumberFormat="1" applyFont="1" applyAlignment="1">
      <alignment horizontal="center" vertical="center" wrapText="1"/>
    </xf>
    <xf numFmtId="49" fontId="208" fillId="0" borderId="0" xfId="0" applyNumberFormat="1" applyFont="1" applyAlignment="1">
      <alignment horizontal="center" vertical="center" wrapText="1"/>
    </xf>
    <xf numFmtId="49" fontId="207" fillId="0" borderId="0" xfId="0" applyNumberFormat="1" applyFont="1" applyAlignment="1">
      <alignment horizontal="center" vertical="center" wrapText="1"/>
    </xf>
    <xf numFmtId="0" fontId="209" fillId="0" borderId="0" xfId="0" applyFont="1" applyAlignment="1">
      <alignment horizontal="center" vertical="center"/>
    </xf>
    <xf numFmtId="0" fontId="98" fillId="0" borderId="0" xfId="0" applyFont="1"/>
    <xf numFmtId="0" fontId="156" fillId="0" borderId="0" xfId="0" applyFont="1"/>
    <xf numFmtId="43" fontId="156" fillId="0" borderId="0" xfId="1" applyFont="1" applyFill="1" applyBorder="1" applyAlignment="1">
      <alignment horizontal="center" vertical="center"/>
    </xf>
    <xf numFmtId="1" fontId="156" fillId="28" borderId="42" xfId="1" applyNumberFormat="1" applyFont="1" applyFill="1" applyBorder="1" applyAlignment="1">
      <alignment horizontal="center" vertical="center"/>
    </xf>
    <xf numFmtId="1" fontId="207" fillId="0" borderId="0" xfId="0" applyNumberFormat="1" applyFont="1" applyAlignment="1">
      <alignment horizontal="center"/>
    </xf>
    <xf numFmtId="1" fontId="208" fillId="0" borderId="42" xfId="1" applyNumberFormat="1" applyFont="1" applyFill="1" applyBorder="1" applyAlignment="1">
      <alignment horizontal="center" vertical="center"/>
    </xf>
    <xf numFmtId="1" fontId="210" fillId="0" borderId="0" xfId="0" applyNumberFormat="1" applyFont="1" applyAlignment="1">
      <alignment horizontal="center"/>
    </xf>
    <xf numFmtId="0" fontId="156" fillId="28" borderId="42" xfId="0" applyFont="1" applyFill="1" applyBorder="1" applyAlignment="1">
      <alignment horizontal="center" vertical="center"/>
    </xf>
    <xf numFmtId="0" fontId="156" fillId="0" borderId="42" xfId="0" applyFont="1" applyBorder="1" applyAlignment="1">
      <alignment horizontal="center" vertical="center"/>
    </xf>
    <xf numFmtId="0" fontId="131" fillId="0" borderId="20" xfId="0" applyFont="1" applyBorder="1" applyAlignment="1">
      <alignment horizontal="center" vertical="center"/>
    </xf>
    <xf numFmtId="0" fontId="131" fillId="0" borderId="0" xfId="0" applyFont="1" applyAlignment="1">
      <alignment horizontal="center" vertical="center"/>
    </xf>
    <xf numFmtId="0" fontId="211" fillId="0" borderId="43" xfId="0" applyFont="1" applyBorder="1"/>
    <xf numFmtId="0" fontId="207" fillId="0" borderId="0" xfId="0" applyFont="1"/>
    <xf numFmtId="0" fontId="209" fillId="9" borderId="0" xfId="0" applyFont="1" applyFill="1" applyAlignment="1">
      <alignment horizontal="center" vertical="center"/>
    </xf>
    <xf numFmtId="0" fontId="209" fillId="3" borderId="0" xfId="0" applyFont="1" applyFill="1" applyAlignment="1">
      <alignment horizontal="center" vertical="center"/>
    </xf>
    <xf numFmtId="0" fontId="212" fillId="3" borderId="0" xfId="0" applyFont="1" applyFill="1" applyAlignment="1">
      <alignment horizontal="center" vertical="center"/>
    </xf>
    <xf numFmtId="0" fontId="208" fillId="0" borderId="0" xfId="0" applyFont="1"/>
    <xf numFmtId="0" fontId="214" fillId="0" borderId="0" xfId="0" applyFont="1"/>
    <xf numFmtId="0" fontId="187" fillId="0" borderId="0" xfId="0" applyFont="1" applyAlignment="1">
      <alignment horizontal="center" vertical="center"/>
    </xf>
    <xf numFmtId="0" fontId="187" fillId="0" borderId="0" xfId="0" applyFont="1"/>
    <xf numFmtId="43" fontId="187" fillId="0" borderId="0" xfId="1" applyFont="1" applyFill="1" applyBorder="1" applyAlignment="1">
      <alignment horizontal="center" vertical="center"/>
    </xf>
    <xf numFmtId="0" fontId="207" fillId="0" borderId="0" xfId="0" applyFont="1" applyAlignment="1">
      <alignment horizontal="center"/>
    </xf>
    <xf numFmtId="0" fontId="210" fillId="0" borderId="0" xfId="0" applyFont="1" applyAlignment="1">
      <alignment horizontal="center"/>
    </xf>
    <xf numFmtId="0" fontId="187" fillId="0" borderId="42" xfId="0" applyFont="1" applyBorder="1" applyAlignment="1">
      <alignment horizontal="center" vertical="center"/>
    </xf>
    <xf numFmtId="0" fontId="208" fillId="0" borderId="42" xfId="0" applyFont="1" applyBorder="1" applyAlignment="1">
      <alignment horizontal="center" vertical="center"/>
    </xf>
    <xf numFmtId="1" fontId="207" fillId="0" borderId="0" xfId="0" quotePrefix="1" applyNumberFormat="1" applyFont="1" applyAlignment="1">
      <alignment horizontal="center" vertical="center" wrapText="1"/>
    </xf>
    <xf numFmtId="0" fontId="208" fillId="0" borderId="0" xfId="0" applyFont="1" applyAlignment="1">
      <alignment horizontal="center" vertical="center"/>
    </xf>
    <xf numFmtId="0" fontId="207" fillId="0" borderId="0" xfId="0" applyFont="1" applyAlignment="1">
      <alignment vertical="center"/>
    </xf>
    <xf numFmtId="43" fontId="208" fillId="0" borderId="0" xfId="1" applyFont="1" applyFill="1" applyBorder="1" applyAlignment="1">
      <alignment horizontal="center" vertical="center"/>
    </xf>
    <xf numFmtId="0" fontId="212" fillId="0" borderId="0" xfId="0" applyFont="1"/>
    <xf numFmtId="0" fontId="210" fillId="0" borderId="0" xfId="0" applyFont="1"/>
    <xf numFmtId="0" fontId="215" fillId="22" borderId="0" xfId="0" applyFont="1" applyFill="1"/>
    <xf numFmtId="0" fontId="216" fillId="3" borderId="43" xfId="0" applyFont="1" applyFill="1" applyBorder="1" applyAlignment="1">
      <alignment horizontal="center" vertical="center"/>
    </xf>
    <xf numFmtId="0" fontId="216" fillId="3" borderId="0" xfId="0" applyFont="1" applyFill="1" applyAlignment="1">
      <alignment horizontal="center" vertical="center"/>
    </xf>
    <xf numFmtId="0" fontId="211" fillId="0" borderId="0" xfId="0" applyFont="1"/>
    <xf numFmtId="0" fontId="208" fillId="0" borderId="0" xfId="0" applyFont="1" applyAlignment="1">
      <alignment horizontal="center"/>
    </xf>
    <xf numFmtId="0" fontId="212" fillId="0" borderId="20" xfId="0" applyFont="1" applyBorder="1" applyAlignment="1">
      <alignment horizontal="center" vertical="center"/>
    </xf>
    <xf numFmtId="0" fontId="212" fillId="0" borderId="0" xfId="0" applyFont="1" applyAlignment="1">
      <alignment horizontal="center" vertical="center"/>
    </xf>
    <xf numFmtId="0" fontId="212" fillId="0" borderId="2" xfId="0" applyFont="1" applyBorder="1" applyAlignment="1">
      <alignment horizontal="center" vertical="center"/>
    </xf>
    <xf numFmtId="0" fontId="181" fillId="3" borderId="43" xfId="0" applyFont="1" applyFill="1" applyBorder="1"/>
    <xf numFmtId="0" fontId="210" fillId="3" borderId="0" xfId="0" applyFont="1" applyFill="1"/>
    <xf numFmtId="0" fontId="217" fillId="3" borderId="0" xfId="0" applyFont="1" applyFill="1" applyAlignment="1">
      <alignment horizontal="center" vertical="center"/>
    </xf>
    <xf numFmtId="0" fontId="209" fillId="19" borderId="0" xfId="0" applyFont="1" applyFill="1" applyAlignment="1">
      <alignment horizontal="center" vertical="center"/>
    </xf>
    <xf numFmtId="0" fontId="209" fillId="0" borderId="0" xfId="0" applyFont="1"/>
    <xf numFmtId="0" fontId="218" fillId="0" borderId="0" xfId="0" applyFont="1"/>
    <xf numFmtId="49" fontId="209" fillId="0" borderId="0" xfId="0" applyNumberFormat="1" applyFont="1" applyAlignment="1">
      <alignment horizontal="center" vertical="center" wrapText="1"/>
    </xf>
    <xf numFmtId="1" fontId="207" fillId="0" borderId="42" xfId="1" applyNumberFormat="1" applyFont="1" applyFill="1" applyBorder="1" applyAlignment="1">
      <alignment horizontal="center" vertical="center"/>
    </xf>
    <xf numFmtId="1" fontId="208" fillId="20" borderId="42" xfId="1" applyNumberFormat="1" applyFont="1" applyFill="1" applyBorder="1" applyAlignment="1">
      <alignment horizontal="center" vertical="center"/>
    </xf>
    <xf numFmtId="0" fontId="209" fillId="22" borderId="0" xfId="0" applyFont="1" applyFill="1"/>
    <xf numFmtId="0" fontId="219" fillId="3" borderId="0" xfId="0" applyFont="1" applyFill="1" applyAlignment="1">
      <alignment vertical="center"/>
    </xf>
    <xf numFmtId="0" fontId="220" fillId="0" borderId="0" xfId="0" applyFont="1"/>
    <xf numFmtId="0" fontId="207" fillId="0" borderId="0" xfId="0" applyFont="1" applyAlignment="1">
      <alignment horizontal="center" vertical="center"/>
    </xf>
    <xf numFmtId="0" fontId="207" fillId="0" borderId="0" xfId="0" applyFont="1" applyAlignment="1">
      <alignment horizontal="right"/>
    </xf>
    <xf numFmtId="1" fontId="207" fillId="0" borderId="0" xfId="0" applyNumberFormat="1" applyFont="1" applyAlignment="1">
      <alignment horizontal="left"/>
    </xf>
    <xf numFmtId="49" fontId="208" fillId="0" borderId="0" xfId="0" applyNumberFormat="1" applyFont="1" applyAlignment="1">
      <alignment horizontal="center" vertical="center"/>
    </xf>
    <xf numFmtId="49" fontId="207" fillId="0" borderId="0" xfId="0" applyNumberFormat="1" applyFont="1" applyAlignment="1">
      <alignment horizontal="center" vertical="center"/>
    </xf>
    <xf numFmtId="0" fontId="207" fillId="0" borderId="0" xfId="0" applyFont="1" applyAlignment="1">
      <alignment horizontal="left"/>
    </xf>
    <xf numFmtId="0" fontId="208" fillId="0" borderId="63" xfId="0" applyFont="1" applyBorder="1" applyAlignment="1">
      <alignment horizontal="center" vertical="center"/>
    </xf>
    <xf numFmtId="0" fontId="212" fillId="0" borderId="0" xfId="0" applyFont="1" applyAlignment="1">
      <alignment horizontal="center"/>
    </xf>
    <xf numFmtId="0" fontId="209" fillId="0" borderId="0" xfId="0" applyFont="1" applyAlignment="1">
      <alignment horizontal="center"/>
    </xf>
    <xf numFmtId="0" fontId="220" fillId="0" borderId="0" xfId="0" applyFont="1" applyAlignment="1">
      <alignment horizontal="center"/>
    </xf>
    <xf numFmtId="0" fontId="219" fillId="3" borderId="43" xfId="0" applyFont="1" applyFill="1" applyBorder="1" applyAlignment="1">
      <alignment vertical="center"/>
    </xf>
    <xf numFmtId="0" fontId="219" fillId="29" borderId="0" xfId="0" applyFont="1" applyFill="1" applyAlignment="1">
      <alignment vertical="center"/>
    </xf>
    <xf numFmtId="0" fontId="207" fillId="0" borderId="0" xfId="16" applyFont="1" applyAlignment="1">
      <alignment horizontal="center" vertical="center"/>
    </xf>
    <xf numFmtId="0" fontId="221" fillId="0" borderId="0" xfId="0" applyFont="1"/>
    <xf numFmtId="0" fontId="222" fillId="0" borderId="0" xfId="0" applyFont="1"/>
    <xf numFmtId="0" fontId="209" fillId="0" borderId="0" xfId="0" applyFont="1" applyAlignment="1">
      <alignment vertical="center"/>
    </xf>
    <xf numFmtId="0" fontId="210" fillId="0" borderId="0" xfId="0" applyFont="1" applyAlignment="1">
      <alignment vertical="center"/>
    </xf>
    <xf numFmtId="0" fontId="210" fillId="3" borderId="0" xfId="0" applyFont="1" applyFill="1" applyAlignment="1">
      <alignment vertical="center"/>
    </xf>
    <xf numFmtId="0" fontId="187" fillId="3" borderId="0" xfId="0" applyFont="1" applyFill="1" applyAlignment="1">
      <alignment vertical="center"/>
    </xf>
    <xf numFmtId="0" fontId="214" fillId="3" borderId="0" xfId="0" applyFont="1" applyFill="1" applyAlignment="1">
      <alignment vertical="center"/>
    </xf>
    <xf numFmtId="0" fontId="181" fillId="0" borderId="0" xfId="0" applyFont="1" applyAlignment="1">
      <alignment vertical="center"/>
    </xf>
    <xf numFmtId="0" fontId="217" fillId="0" borderId="0" xfId="0" applyFont="1" applyAlignment="1">
      <alignment wrapText="1"/>
    </xf>
    <xf numFmtId="0" fontId="217" fillId="0" borderId="0" xfId="0" applyFont="1" applyAlignment="1">
      <alignment vertical="center"/>
    </xf>
    <xf numFmtId="0" fontId="213" fillId="3" borderId="43" xfId="0" applyFont="1" applyFill="1" applyBorder="1" applyAlignment="1">
      <alignment vertical="center"/>
    </xf>
    <xf numFmtId="0" fontId="213" fillId="29" borderId="0" xfId="0" applyFont="1" applyFill="1" applyAlignment="1">
      <alignment vertical="center"/>
    </xf>
    <xf numFmtId="0" fontId="213" fillId="3" borderId="0" xfId="0" applyFont="1" applyFill="1" applyAlignment="1">
      <alignment vertical="center"/>
    </xf>
    <xf numFmtId="1" fontId="208" fillId="19" borderId="42" xfId="1" applyNumberFormat="1" applyFont="1" applyFill="1" applyBorder="1" applyAlignment="1">
      <alignment horizontal="center" vertical="center"/>
    </xf>
    <xf numFmtId="0" fontId="217" fillId="9" borderId="0" xfId="0" applyFont="1" applyFill="1" applyAlignment="1">
      <alignment horizontal="center" vertical="center"/>
    </xf>
    <xf numFmtId="0" fontId="215" fillId="29" borderId="0" xfId="0" applyFont="1" applyFill="1"/>
    <xf numFmtId="0" fontId="217" fillId="29" borderId="0" xfId="0" applyFont="1" applyFill="1"/>
    <xf numFmtId="1" fontId="221" fillId="0" borderId="42" xfId="1" applyNumberFormat="1" applyFont="1" applyFill="1" applyBorder="1" applyAlignment="1">
      <alignment horizontal="center" vertical="center"/>
    </xf>
    <xf numFmtId="0" fontId="209" fillId="29" borderId="0" xfId="0" applyFont="1" applyFill="1" applyAlignment="1">
      <alignment vertical="center"/>
    </xf>
    <xf numFmtId="1" fontId="207" fillId="0" borderId="0" xfId="0" applyNumberFormat="1" applyFont="1" applyAlignment="1">
      <alignment horizontal="center" vertical="top"/>
    </xf>
    <xf numFmtId="0" fontId="207" fillId="0" borderId="0" xfId="0" applyFont="1" applyAlignment="1">
      <alignment horizontal="center" vertical="top"/>
    </xf>
    <xf numFmtId="0" fontId="188" fillId="9" borderId="0" xfId="0" applyFont="1" applyFill="1" applyAlignment="1">
      <alignment horizontal="center" vertical="center"/>
    </xf>
    <xf numFmtId="0" fontId="188" fillId="0" borderId="43" xfId="0" applyFont="1" applyBorder="1" applyAlignment="1">
      <alignment horizontal="center" vertical="center"/>
    </xf>
    <xf numFmtId="0" fontId="209" fillId="9" borderId="0" xfId="0" applyFont="1" applyFill="1" applyAlignment="1">
      <alignment horizontal="center"/>
    </xf>
    <xf numFmtId="49" fontId="207" fillId="0" borderId="0" xfId="0" applyNumberFormat="1" applyFont="1" applyAlignment="1">
      <alignment horizontal="center"/>
    </xf>
    <xf numFmtId="0" fontId="209" fillId="3" borderId="42" xfId="0" applyFont="1" applyFill="1" applyBorder="1" applyAlignment="1">
      <alignment horizontal="center" vertical="center"/>
    </xf>
    <xf numFmtId="0" fontId="217" fillId="29" borderId="0" xfId="0" applyFont="1" applyFill="1" applyAlignment="1">
      <alignment horizontal="center" vertical="center"/>
    </xf>
    <xf numFmtId="1" fontId="211" fillId="0" borderId="42" xfId="1" applyNumberFormat="1" applyFont="1" applyFill="1" applyBorder="1" applyAlignment="1">
      <alignment horizontal="center" vertical="center"/>
    </xf>
    <xf numFmtId="0" fontId="211" fillId="0" borderId="0" xfId="0" applyFont="1" applyAlignment="1">
      <alignment vertical="center"/>
    </xf>
    <xf numFmtId="49" fontId="223" fillId="0" borderId="0" xfId="0" applyNumberFormat="1" applyFont="1" applyAlignment="1">
      <alignment horizontal="center" vertical="center" wrapText="1"/>
    </xf>
    <xf numFmtId="0" fontId="209" fillId="29" borderId="0" xfId="0" applyFont="1" applyFill="1"/>
    <xf numFmtId="0" fontId="98" fillId="0" borderId="20" xfId="0" applyFont="1" applyBorder="1"/>
    <xf numFmtId="0" fontId="209" fillId="29" borderId="0" xfId="0" applyFont="1" applyFill="1" applyAlignment="1">
      <alignment horizontal="center" vertical="center"/>
    </xf>
    <xf numFmtId="0" fontId="211" fillId="0" borderId="0" xfId="0" applyFont="1" applyAlignment="1">
      <alignment horizontal="left"/>
    </xf>
    <xf numFmtId="0" fontId="209" fillId="0" borderId="42" xfId="0" applyFont="1" applyBorder="1" applyAlignment="1">
      <alignment horizontal="center" vertical="center"/>
    </xf>
    <xf numFmtId="0" fontId="211" fillId="0" borderId="42" xfId="0" applyFont="1" applyBorder="1" applyAlignment="1">
      <alignment horizontal="center" vertical="center"/>
    </xf>
    <xf numFmtId="0" fontId="212" fillId="0" borderId="0" xfId="0" applyFont="1" applyAlignment="1">
      <alignment vertical="center"/>
    </xf>
    <xf numFmtId="0" fontId="212" fillId="0" borderId="0" xfId="0" applyFont="1" applyAlignment="1">
      <alignment horizontal="left"/>
    </xf>
    <xf numFmtId="0" fontId="207" fillId="0" borderId="42" xfId="0" applyFont="1" applyBorder="1" applyAlignment="1">
      <alignment horizontal="center" vertical="center"/>
    </xf>
    <xf numFmtId="0" fontId="209" fillId="9" borderId="0" xfId="0" applyFont="1" applyFill="1"/>
    <xf numFmtId="0" fontId="208" fillId="3" borderId="0" xfId="0" applyFont="1" applyFill="1" applyAlignment="1">
      <alignment horizontal="center" vertical="center"/>
    </xf>
    <xf numFmtId="0" fontId="98" fillId="0" borderId="2" xfId="0" applyFont="1" applyBorder="1"/>
    <xf numFmtId="0" fontId="207" fillId="0" borderId="2" xfId="0" applyFont="1" applyBorder="1" applyAlignment="1">
      <alignment horizontal="center" vertical="center"/>
    </xf>
    <xf numFmtId="1" fontId="207" fillId="0" borderId="2" xfId="1" applyNumberFormat="1" applyFont="1" applyFill="1" applyBorder="1" applyAlignment="1">
      <alignment horizontal="center" vertical="center"/>
    </xf>
    <xf numFmtId="1" fontId="208" fillId="28" borderId="42" xfId="1" applyNumberFormat="1" applyFont="1" applyFill="1" applyBorder="1" applyAlignment="1">
      <alignment horizontal="center" vertical="center"/>
    </xf>
    <xf numFmtId="1" fontId="208" fillId="0" borderId="0" xfId="1" applyNumberFormat="1" applyFont="1" applyFill="1" applyBorder="1" applyAlignment="1">
      <alignment horizontal="center" vertical="center"/>
    </xf>
    <xf numFmtId="0" fontId="208" fillId="28" borderId="42" xfId="0" applyFont="1" applyFill="1" applyBorder="1" applyAlignment="1">
      <alignment horizontal="center" vertical="center"/>
    </xf>
    <xf numFmtId="0" fontId="212" fillId="3" borderId="2" xfId="0" applyFont="1" applyFill="1" applyBorder="1" applyAlignment="1">
      <alignment horizontal="center" vertical="center"/>
    </xf>
    <xf numFmtId="0" fontId="98" fillId="0" borderId="0" xfId="0" applyFont="1" applyAlignment="1">
      <alignment horizontal="left" vertical="top"/>
    </xf>
    <xf numFmtId="0" fontId="98" fillId="0" borderId="2" xfId="0" applyFont="1" applyBorder="1" applyAlignment="1">
      <alignment horizontal="left" vertical="top"/>
    </xf>
    <xf numFmtId="0" fontId="98" fillId="9" borderId="2" xfId="0" applyFont="1" applyFill="1" applyBorder="1" applyAlignment="1">
      <alignment horizontal="left" vertical="top"/>
    </xf>
    <xf numFmtId="14" fontId="98" fillId="0" borderId="2" xfId="0" applyNumberFormat="1" applyFont="1" applyBorder="1" applyAlignment="1">
      <alignment horizontal="left" vertical="top" wrapText="1"/>
    </xf>
    <xf numFmtId="0" fontId="98" fillId="19" borderId="2" xfId="0" applyFont="1" applyFill="1" applyBorder="1" applyAlignment="1">
      <alignment horizontal="left" vertical="top"/>
    </xf>
    <xf numFmtId="14" fontId="98" fillId="0" borderId="2" xfId="0" applyNumberFormat="1" applyFont="1" applyBorder="1"/>
    <xf numFmtId="14" fontId="98" fillId="0" borderId="2" xfId="0" applyNumberFormat="1" applyFont="1" applyBorder="1" applyAlignment="1">
      <alignment wrapText="1"/>
    </xf>
    <xf numFmtId="0" fontId="98" fillId="19" borderId="2" xfId="0" applyFont="1" applyFill="1" applyBorder="1" applyAlignment="1">
      <alignment horizontal="center"/>
    </xf>
    <xf numFmtId="0" fontId="98" fillId="0" borderId="2" xfId="0" applyFont="1" applyBorder="1" applyAlignment="1">
      <alignment horizontal="center"/>
    </xf>
    <xf numFmtId="0" fontId="0" fillId="3" borderId="2" xfId="0" applyFill="1" applyBorder="1"/>
    <xf numFmtId="0" fontId="131" fillId="3" borderId="2" xfId="0" applyFont="1" applyFill="1" applyBorder="1" applyAlignment="1">
      <alignment horizontal="center" vertical="center"/>
    </xf>
    <xf numFmtId="0" fontId="131" fillId="3" borderId="2" xfId="0" applyFont="1" applyFill="1" applyBorder="1" applyAlignment="1">
      <alignment horizontal="center" vertical="center" wrapText="1"/>
    </xf>
    <xf numFmtId="0" fontId="160" fillId="3" borderId="2" xfId="0" applyFont="1" applyFill="1" applyBorder="1" applyAlignment="1">
      <alignment horizontal="center" vertical="center"/>
    </xf>
    <xf numFmtId="0" fontId="157" fillId="3" borderId="2" xfId="0" applyFont="1" applyFill="1" applyBorder="1" applyAlignment="1">
      <alignment horizontal="left" vertical="center"/>
    </xf>
    <xf numFmtId="169" fontId="157" fillId="3" borderId="2" xfId="0" applyNumberFormat="1" applyFont="1" applyFill="1" applyBorder="1" applyAlignment="1">
      <alignment horizontal="center" vertical="center" wrapText="1"/>
    </xf>
    <xf numFmtId="0" fontId="157" fillId="3" borderId="2" xfId="0" applyFont="1" applyFill="1" applyBorder="1" applyAlignment="1">
      <alignment horizontal="center" vertical="center" wrapText="1"/>
    </xf>
    <xf numFmtId="0" fontId="157" fillId="3" borderId="2" xfId="0" applyFont="1" applyFill="1" applyBorder="1" applyAlignment="1">
      <alignment horizontal="left" vertical="center" wrapText="1"/>
    </xf>
    <xf numFmtId="0" fontId="160" fillId="3" borderId="2" xfId="0" applyFont="1" applyFill="1" applyBorder="1" applyAlignment="1">
      <alignment horizontal="left" vertical="center"/>
    </xf>
    <xf numFmtId="0" fontId="160" fillId="3" borderId="2" xfId="0" applyFont="1" applyFill="1" applyBorder="1" applyAlignment="1">
      <alignment horizontal="center" vertical="center" wrapText="1"/>
    </xf>
    <xf numFmtId="0" fontId="160" fillId="3" borderId="2" xfId="0" applyFont="1" applyFill="1" applyBorder="1" applyAlignment="1">
      <alignment horizontal="left" vertical="center" wrapText="1"/>
    </xf>
    <xf numFmtId="169" fontId="160" fillId="3" borderId="2" xfId="0" applyNumberFormat="1" applyFont="1" applyFill="1" applyBorder="1" applyAlignment="1">
      <alignment horizontal="center" vertical="center"/>
    </xf>
    <xf numFmtId="14" fontId="160"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57" fillId="3" borderId="2" xfId="0" applyFont="1" applyFill="1" applyBorder="1" applyAlignment="1">
      <alignment horizontal="center" vertical="center"/>
    </xf>
    <xf numFmtId="14" fontId="157" fillId="3" borderId="2" xfId="0" applyNumberFormat="1" applyFont="1" applyFill="1" applyBorder="1" applyAlignment="1">
      <alignment horizontal="center" vertical="center"/>
    </xf>
    <xf numFmtId="0" fontId="160" fillId="3" borderId="46" xfId="0" applyFont="1" applyFill="1" applyBorder="1" applyAlignment="1">
      <alignment horizontal="left" vertical="center" wrapText="1"/>
    </xf>
    <xf numFmtId="169" fontId="120" fillId="3" borderId="2" xfId="0" applyNumberFormat="1" applyFont="1" applyFill="1" applyBorder="1" applyAlignment="1">
      <alignment horizontal="center" vertical="center"/>
    </xf>
    <xf numFmtId="0" fontId="119"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57" fillId="0" borderId="2" xfId="0" applyNumberFormat="1" applyFont="1" applyBorder="1" applyAlignment="1">
      <alignment horizontal="center" vertical="center"/>
    </xf>
    <xf numFmtId="14" fontId="131"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60"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57" fillId="3" borderId="3" xfId="0" applyFont="1" applyFill="1" applyBorder="1" applyAlignment="1">
      <alignment horizontal="left" vertical="center"/>
    </xf>
    <xf numFmtId="0" fontId="157" fillId="3" borderId="3" xfId="0" applyFont="1" applyFill="1" applyBorder="1" applyAlignment="1">
      <alignment horizontal="center" vertical="center"/>
    </xf>
    <xf numFmtId="0" fontId="157" fillId="3" borderId="28" xfId="0" applyFont="1" applyFill="1" applyBorder="1" applyAlignment="1">
      <alignment horizontal="left" vertical="center"/>
    </xf>
    <xf numFmtId="0" fontId="125" fillId="3" borderId="2" xfId="0" applyFont="1" applyFill="1" applyBorder="1" applyAlignment="1">
      <alignment horizontal="center"/>
    </xf>
    <xf numFmtId="173" fontId="125" fillId="3" borderId="2" xfId="0" applyNumberFormat="1" applyFont="1" applyFill="1" applyBorder="1" applyAlignment="1">
      <alignment horizontal="center" vertical="center"/>
    </xf>
    <xf numFmtId="173" fontId="125" fillId="3" borderId="2" xfId="0" applyNumberFormat="1" applyFont="1" applyFill="1" applyBorder="1" applyAlignment="1">
      <alignment horizontal="center"/>
    </xf>
    <xf numFmtId="0" fontId="125" fillId="3" borderId="2" xfId="0" applyFont="1" applyFill="1" applyBorder="1" applyAlignment="1">
      <alignment horizontal="center" vertical="center"/>
    </xf>
    <xf numFmtId="0" fontId="213" fillId="29" borderId="2" xfId="0" applyFont="1" applyFill="1" applyBorder="1" applyAlignment="1">
      <alignment vertical="center"/>
    </xf>
    <xf numFmtId="0" fontId="213" fillId="0" borderId="0" xfId="0" applyFont="1" applyAlignment="1">
      <alignment vertical="center"/>
    </xf>
    <xf numFmtId="0" fontId="209" fillId="0" borderId="0" xfId="0" applyFont="1" applyAlignment="1">
      <alignment vertical="center" wrapText="1"/>
    </xf>
    <xf numFmtId="14" fontId="158" fillId="0" borderId="2" xfId="0" applyNumberFormat="1" applyFont="1" applyBorder="1" applyAlignment="1">
      <alignment horizontal="right" vertical="top"/>
    </xf>
    <xf numFmtId="0" fontId="158" fillId="0" borderId="3" xfId="0" applyFont="1" applyBorder="1" applyAlignment="1">
      <alignment horizontal="left" vertical="top"/>
    </xf>
    <xf numFmtId="0" fontId="158" fillId="0" borderId="3" xfId="0" applyFont="1" applyBorder="1" applyAlignment="1">
      <alignment horizontal="left"/>
    </xf>
    <xf numFmtId="14" fontId="158" fillId="0" borderId="3" xfId="0" applyNumberFormat="1" applyFont="1" applyBorder="1"/>
    <xf numFmtId="0" fontId="97" fillId="0" borderId="2" xfId="0" applyFont="1" applyBorder="1" applyAlignment="1">
      <alignment horizontal="center"/>
    </xf>
    <xf numFmtId="14" fontId="97" fillId="0" borderId="2" xfId="0" applyNumberFormat="1" applyFont="1" applyBorder="1" applyAlignment="1">
      <alignment horizontal="center" vertical="center"/>
    </xf>
    <xf numFmtId="0" fontId="158" fillId="0" borderId="2" xfId="0" applyFont="1" applyBorder="1" applyAlignment="1">
      <alignment horizontal="center" vertical="top"/>
    </xf>
    <xf numFmtId="0" fontId="158" fillId="0" borderId="3" xfId="0" applyFont="1" applyBorder="1" applyAlignment="1">
      <alignment horizontal="center" vertical="center"/>
    </xf>
    <xf numFmtId="0" fontId="158" fillId="0" borderId="3" xfId="0" applyFont="1" applyBorder="1" applyAlignment="1">
      <alignment horizontal="center"/>
    </xf>
    <xf numFmtId="0" fontId="158" fillId="3" borderId="0" xfId="0" applyFont="1" applyFill="1" applyAlignment="1">
      <alignment horizontal="center" vertical="center"/>
    </xf>
    <xf numFmtId="0" fontId="160" fillId="0" borderId="2" xfId="0" applyFont="1" applyBorder="1" applyAlignment="1">
      <alignment vertical="top"/>
    </xf>
    <xf numFmtId="0" fontId="160" fillId="0" borderId="2" xfId="0" applyFont="1" applyBorder="1" applyAlignment="1">
      <alignment horizontal="left" vertical="top"/>
    </xf>
    <xf numFmtId="0" fontId="224" fillId="3" borderId="2" xfId="0" applyFont="1" applyFill="1" applyBorder="1" applyAlignment="1">
      <alignment horizontal="center" vertical="center"/>
    </xf>
    <xf numFmtId="0" fontId="96" fillId="0" borderId="0" xfId="0" applyFont="1"/>
    <xf numFmtId="0" fontId="158" fillId="3" borderId="3" xfId="0" applyFont="1" applyFill="1" applyBorder="1" applyAlignment="1">
      <alignment horizontal="left"/>
    </xf>
    <xf numFmtId="0" fontId="96" fillId="0" borderId="2" xfId="0" applyFont="1" applyBorder="1"/>
    <xf numFmtId="0" fontId="95" fillId="0" borderId="0" xfId="0" applyFont="1"/>
    <xf numFmtId="0" fontId="95" fillId="0" borderId="2" xfId="0" applyFont="1" applyBorder="1"/>
    <xf numFmtId="0" fontId="213" fillId="29" borderId="25" xfId="0" applyFont="1" applyFill="1" applyBorder="1" applyAlignment="1">
      <alignment vertical="center"/>
    </xf>
    <xf numFmtId="0" fontId="203" fillId="0" borderId="0" xfId="0" applyFont="1" applyAlignment="1">
      <alignment vertical="center"/>
    </xf>
    <xf numFmtId="0" fontId="225" fillId="0" borderId="0" xfId="0" applyFont="1"/>
    <xf numFmtId="0" fontId="94" fillId="0" borderId="0" xfId="0" applyFont="1"/>
    <xf numFmtId="1" fontId="207" fillId="19" borderId="42" xfId="1" applyNumberFormat="1" applyFont="1" applyFill="1" applyBorder="1" applyAlignment="1">
      <alignment horizontal="center" vertical="center"/>
    </xf>
    <xf numFmtId="0" fontId="93" fillId="0" borderId="0" xfId="0" applyFont="1"/>
    <xf numFmtId="0" fontId="221" fillId="0" borderId="42" xfId="0" applyFont="1" applyBorder="1" applyAlignment="1">
      <alignment horizontal="center" vertical="center"/>
    </xf>
    <xf numFmtId="168" fontId="197" fillId="0" borderId="0" xfId="0" applyNumberFormat="1" applyFont="1" applyAlignment="1">
      <alignment horizontal="center" vertical="center"/>
    </xf>
    <xf numFmtId="168" fontId="197" fillId="19" borderId="0" xfId="0" applyNumberFormat="1" applyFont="1" applyFill="1" applyAlignment="1">
      <alignment horizontal="center" vertical="center"/>
    </xf>
    <xf numFmtId="0" fontId="213" fillId="29" borderId="0" xfId="0" applyFont="1" applyFill="1" applyAlignment="1">
      <alignment horizontal="center" vertical="center"/>
    </xf>
    <xf numFmtId="0" fontId="213" fillId="3" borderId="0" xfId="0" applyFont="1" applyFill="1" applyAlignment="1">
      <alignment horizontal="center" vertical="center"/>
    </xf>
    <xf numFmtId="0" fontId="217" fillId="0" borderId="0" xfId="0" applyFont="1" applyAlignment="1">
      <alignment horizontal="left" vertical="center" wrapText="1"/>
    </xf>
    <xf numFmtId="0" fontId="213" fillId="17" borderId="0" xfId="0" applyFont="1" applyFill="1" applyAlignment="1">
      <alignment horizontal="center" vertical="center"/>
    </xf>
    <xf numFmtId="0" fontId="92" fillId="0" borderId="2" xfId="0" applyFont="1" applyBorder="1"/>
    <xf numFmtId="0" fontId="214" fillId="0" borderId="0" xfId="0" applyFont="1" applyAlignment="1">
      <alignment horizontal="center"/>
    </xf>
    <xf numFmtId="14" fontId="158" fillId="9" borderId="2" xfId="0" applyNumberFormat="1" applyFont="1" applyFill="1" applyBorder="1"/>
    <xf numFmtId="14" fontId="158" fillId="9" borderId="2" xfId="0" applyNumberFormat="1" applyFont="1" applyFill="1" applyBorder="1" applyAlignment="1">
      <alignment horizontal="right"/>
    </xf>
    <xf numFmtId="14" fontId="158" fillId="9" borderId="3" xfId="0" applyNumberFormat="1" applyFont="1" applyFill="1" applyBorder="1" applyAlignment="1">
      <alignment vertical="center"/>
    </xf>
    <xf numFmtId="14" fontId="158" fillId="9" borderId="2" xfId="0" applyNumberFormat="1" applyFont="1" applyFill="1" applyBorder="1" applyAlignment="1">
      <alignment horizontal="right" vertical="top"/>
    </xf>
    <xf numFmtId="0" fontId="91" fillId="0" borderId="2" xfId="0" applyFont="1" applyBorder="1" applyAlignment="1">
      <alignment horizontal="center"/>
    </xf>
    <xf numFmtId="0" fontId="160" fillId="0" borderId="2" xfId="0" applyFont="1" applyBorder="1" applyAlignment="1">
      <alignment horizontal="left"/>
    </xf>
    <xf numFmtId="14" fontId="158" fillId="0" borderId="3" xfId="0" applyNumberFormat="1" applyFont="1" applyBorder="1" applyAlignment="1">
      <alignment horizontal="right" vertical="top"/>
    </xf>
    <xf numFmtId="0" fontId="160" fillId="0" borderId="3" xfId="0" applyFont="1" applyBorder="1" applyAlignment="1">
      <alignment horizontal="left" vertical="top"/>
    </xf>
    <xf numFmtId="0" fontId="158" fillId="0" borderId="2" xfId="0" applyFont="1" applyBorder="1" applyAlignment="1">
      <alignment horizontal="left" vertical="top" wrapText="1"/>
    </xf>
    <xf numFmtId="14" fontId="158" fillId="0" borderId="3" xfId="0" applyNumberFormat="1" applyFont="1" applyBorder="1" applyAlignment="1">
      <alignment horizontal="right"/>
    </xf>
    <xf numFmtId="0" fontId="160" fillId="0" borderId="3" xfId="0" applyFont="1" applyBorder="1" applyAlignment="1">
      <alignment horizontal="left"/>
    </xf>
    <xf numFmtId="0" fontId="160" fillId="9" borderId="2" xfId="0" applyFont="1" applyFill="1" applyBorder="1" applyAlignment="1">
      <alignment horizontal="left" vertical="top"/>
    </xf>
    <xf numFmtId="0" fontId="158" fillId="9" borderId="3" xfId="0" applyFont="1" applyFill="1" applyBorder="1" applyAlignment="1">
      <alignment horizontal="left"/>
    </xf>
    <xf numFmtId="0" fontId="226" fillId="0" borderId="2" xfId="0" applyFont="1" applyBorder="1" applyAlignment="1" applyProtection="1">
      <alignment horizontal="center" vertical="center" wrapText="1"/>
      <protection hidden="1"/>
    </xf>
    <xf numFmtId="0" fontId="226" fillId="0" borderId="2" xfId="0" applyFont="1" applyBorder="1" applyAlignment="1" applyProtection="1">
      <alignment vertical="center" wrapText="1"/>
      <protection hidden="1"/>
    </xf>
    <xf numFmtId="169" fontId="226" fillId="0" borderId="2" xfId="0" applyNumberFormat="1" applyFont="1" applyBorder="1" applyAlignment="1" applyProtection="1">
      <alignment horizontal="center" vertical="center"/>
      <protection hidden="1"/>
    </xf>
    <xf numFmtId="169" fontId="226" fillId="0" borderId="2" xfId="0" applyNumberFormat="1" applyFont="1" applyBorder="1" applyAlignment="1" applyProtection="1">
      <alignment vertical="center"/>
      <protection hidden="1"/>
    </xf>
    <xf numFmtId="169" fontId="226" fillId="0" borderId="2" xfId="0" applyNumberFormat="1" applyFont="1" applyBorder="1" applyAlignment="1" applyProtection="1">
      <alignment horizontal="center" vertical="center" wrapText="1"/>
      <protection hidden="1"/>
    </xf>
    <xf numFmtId="1" fontId="226" fillId="0" borderId="2" xfId="0" applyNumberFormat="1" applyFont="1" applyBorder="1" applyAlignment="1" applyProtection="1">
      <alignment horizontal="center" vertical="center"/>
      <protection hidden="1"/>
    </xf>
    <xf numFmtId="1" fontId="226" fillId="0" borderId="2" xfId="0" applyNumberFormat="1" applyFont="1" applyBorder="1" applyAlignment="1" applyProtection="1">
      <alignment horizontal="left" vertical="center" wrapText="1"/>
      <protection hidden="1"/>
    </xf>
    <xf numFmtId="0" fontId="226" fillId="5" borderId="2" xfId="0" applyFont="1" applyFill="1" applyBorder="1" applyAlignment="1" applyProtection="1">
      <alignment horizontal="center" vertical="center" wrapText="1"/>
      <protection hidden="1"/>
    </xf>
    <xf numFmtId="0" fontId="226" fillId="5" borderId="2" xfId="0" applyFont="1" applyFill="1" applyBorder="1" applyAlignment="1" applyProtection="1">
      <alignment vertical="center" wrapText="1"/>
      <protection hidden="1"/>
    </xf>
    <xf numFmtId="1" fontId="226" fillId="5" borderId="2" xfId="0" applyNumberFormat="1" applyFont="1" applyFill="1" applyBorder="1" applyAlignment="1" applyProtection="1">
      <alignment horizontal="center" vertical="center"/>
      <protection hidden="1"/>
    </xf>
    <xf numFmtId="1" fontId="226" fillId="5" borderId="2" xfId="0" applyNumberFormat="1" applyFont="1" applyFill="1" applyBorder="1" applyAlignment="1" applyProtection="1">
      <alignment horizontal="center" vertical="center" wrapText="1"/>
      <protection hidden="1"/>
    </xf>
    <xf numFmtId="1" fontId="226" fillId="3" borderId="2" xfId="0" applyNumberFormat="1" applyFont="1" applyFill="1" applyBorder="1" applyAlignment="1" applyProtection="1">
      <alignment horizontal="center" vertical="center"/>
      <protection hidden="1"/>
    </xf>
    <xf numFmtId="0" fontId="227" fillId="0" borderId="2" xfId="0" applyFont="1" applyBorder="1" applyAlignment="1" applyProtection="1">
      <alignment horizontal="center" vertical="center"/>
      <protection hidden="1"/>
    </xf>
    <xf numFmtId="169" fontId="226" fillId="5" borderId="2" xfId="0" applyNumberFormat="1" applyFont="1" applyFill="1" applyBorder="1" applyAlignment="1" applyProtection="1">
      <alignment horizontal="center" vertical="center"/>
      <protection hidden="1"/>
    </xf>
    <xf numFmtId="169" fontId="226" fillId="5" borderId="2" xfId="0" applyNumberFormat="1" applyFont="1" applyFill="1" applyBorder="1" applyAlignment="1" applyProtection="1">
      <alignment horizontal="center" vertical="center" wrapText="1"/>
      <protection hidden="1"/>
    </xf>
    <xf numFmtId="169" fontId="226" fillId="3" borderId="2" xfId="0" applyNumberFormat="1" applyFont="1" applyFill="1" applyBorder="1" applyAlignment="1" applyProtection="1">
      <alignment horizontal="center" vertical="center"/>
      <protection hidden="1"/>
    </xf>
    <xf numFmtId="169" fontId="227" fillId="0" borderId="2" xfId="0" applyNumberFormat="1" applyFont="1" applyBorder="1" applyAlignment="1" applyProtection="1">
      <alignment horizontal="left" vertical="center" wrapText="1"/>
      <protection hidden="1"/>
    </xf>
    <xf numFmtId="0" fontId="160" fillId="0" borderId="0" xfId="0" applyFont="1"/>
    <xf numFmtId="0" fontId="209" fillId="22" borderId="0" xfId="0" applyFont="1" applyFill="1" applyAlignment="1">
      <alignment wrapText="1"/>
    </xf>
    <xf numFmtId="1" fontId="208" fillId="14" borderId="42" xfId="1" applyNumberFormat="1" applyFont="1" applyFill="1" applyBorder="1" applyAlignment="1">
      <alignment horizontal="center" vertical="center"/>
    </xf>
    <xf numFmtId="1" fontId="211" fillId="14" borderId="42" xfId="1" applyNumberFormat="1" applyFont="1" applyFill="1" applyBorder="1" applyAlignment="1">
      <alignment horizontal="center" vertical="center"/>
    </xf>
    <xf numFmtId="0" fontId="213" fillId="29" borderId="33" xfId="0" applyFont="1" applyFill="1" applyBorder="1" applyAlignment="1">
      <alignment horizontal="center" vertical="center"/>
    </xf>
    <xf numFmtId="1" fontId="211" fillId="0" borderId="2" xfId="1" applyNumberFormat="1" applyFont="1" applyFill="1" applyBorder="1" applyAlignment="1">
      <alignment horizontal="center" vertical="center"/>
    </xf>
    <xf numFmtId="0" fontId="208" fillId="0" borderId="2" xfId="0" applyFont="1" applyBorder="1" applyAlignment="1">
      <alignment horizontal="center" vertical="center"/>
    </xf>
    <xf numFmtId="0" fontId="213" fillId="17" borderId="0" xfId="0" applyFont="1" applyFill="1" applyAlignment="1">
      <alignment vertical="center"/>
    </xf>
    <xf numFmtId="0" fontId="219" fillId="0" borderId="0" xfId="0" applyFont="1" applyAlignment="1">
      <alignment vertical="center"/>
    </xf>
    <xf numFmtId="0" fontId="213" fillId="29" borderId="33" xfId="0" applyFont="1" applyFill="1" applyBorder="1" applyAlignment="1">
      <alignment vertical="center"/>
    </xf>
    <xf numFmtId="0" fontId="213" fillId="0" borderId="43" xfId="0" applyFont="1" applyBorder="1" applyAlignment="1">
      <alignment vertical="center"/>
    </xf>
    <xf numFmtId="0" fontId="213" fillId="29" borderId="46" xfId="0" applyFont="1" applyFill="1" applyBorder="1" applyAlignment="1">
      <alignment vertical="center"/>
    </xf>
    <xf numFmtId="0" fontId="213" fillId="3" borderId="46" xfId="0" applyFont="1" applyFill="1" applyBorder="1" applyAlignment="1">
      <alignment vertical="center"/>
    </xf>
    <xf numFmtId="0" fontId="213" fillId="3" borderId="35" xfId="0" applyFont="1" applyFill="1" applyBorder="1" applyAlignment="1">
      <alignment vertical="center"/>
    </xf>
    <xf numFmtId="0" fontId="213" fillId="29" borderId="35" xfId="0" applyFont="1" applyFill="1" applyBorder="1" applyAlignment="1">
      <alignment vertical="center"/>
    </xf>
    <xf numFmtId="0" fontId="213" fillId="3" borderId="20" xfId="0" applyFont="1" applyFill="1" applyBorder="1" applyAlignment="1">
      <alignment vertical="center"/>
    </xf>
    <xf numFmtId="0" fontId="212" fillId="0" borderId="4" xfId="0" applyFont="1" applyBorder="1" applyAlignment="1">
      <alignment horizontal="center" vertical="center"/>
    </xf>
    <xf numFmtId="1" fontId="208" fillId="0" borderId="42" xfId="1" applyNumberFormat="1" applyFont="1" applyFill="1" applyBorder="1" applyAlignment="1">
      <alignment horizontal="center" vertical="center" wrapText="1"/>
    </xf>
    <xf numFmtId="0" fontId="213" fillId="0" borderId="2" xfId="0" applyFont="1" applyBorder="1" applyAlignment="1">
      <alignment vertical="center"/>
    </xf>
    <xf numFmtId="0" fontId="79" fillId="0" borderId="0" xfId="0" applyFont="1"/>
    <xf numFmtId="0" fontId="79" fillId="0" borderId="2" xfId="0" applyFont="1" applyBorder="1"/>
    <xf numFmtId="0" fontId="131" fillId="0" borderId="0" xfId="0" applyFont="1"/>
    <xf numFmtId="0" fontId="131" fillId="0" borderId="2" xfId="0" applyFont="1" applyBorder="1"/>
    <xf numFmtId="169" fontId="119" fillId="0" borderId="2" xfId="0" applyNumberFormat="1" applyFont="1" applyBorder="1" applyAlignment="1">
      <alignment horizontal="center" vertical="center"/>
    </xf>
    <xf numFmtId="0" fontId="79" fillId="0" borderId="0" xfId="0" applyFont="1" applyAlignment="1">
      <alignment horizontal="center"/>
    </xf>
    <xf numFmtId="0" fontId="131" fillId="0" borderId="2" xfId="0" applyFont="1" applyBorder="1" applyAlignment="1">
      <alignment vertical="center"/>
    </xf>
    <xf numFmtId="0" fontId="213" fillId="29" borderId="28" xfId="0" applyFont="1" applyFill="1" applyBorder="1" applyAlignment="1">
      <alignment vertical="center"/>
    </xf>
    <xf numFmtId="1" fontId="222" fillId="0" borderId="42" xfId="1" applyNumberFormat="1" applyFont="1" applyFill="1" applyBorder="1" applyAlignment="1">
      <alignment horizontal="center" vertical="center"/>
    </xf>
    <xf numFmtId="0" fontId="236" fillId="32" borderId="2" xfId="0" applyFont="1" applyFill="1" applyBorder="1" applyAlignment="1">
      <alignment horizontal="center" vertical="center"/>
    </xf>
    <xf numFmtId="0" fontId="236" fillId="0" borderId="0" xfId="0" applyFont="1" applyAlignment="1">
      <alignment vertical="top"/>
    </xf>
    <xf numFmtId="0" fontId="236" fillId="0" borderId="0" xfId="0" applyFont="1" applyAlignment="1">
      <alignment horizontal="left" vertical="top"/>
    </xf>
    <xf numFmtId="14" fontId="236" fillId="0" borderId="0" xfId="0" applyNumberFormat="1" applyFont="1" applyAlignment="1">
      <alignment vertical="top"/>
    </xf>
    <xf numFmtId="14" fontId="0" fillId="19" borderId="2" xfId="0" applyNumberFormat="1" applyFill="1" applyBorder="1" applyAlignment="1">
      <alignment horizontal="center" vertical="center"/>
    </xf>
    <xf numFmtId="0" fontId="97" fillId="0" borderId="2" xfId="0" applyFont="1" applyBorder="1" applyAlignment="1">
      <alignment horizontal="center" vertical="center"/>
    </xf>
    <xf numFmtId="0" fontId="124" fillId="0" borderId="0" xfId="0" applyFont="1" applyAlignment="1">
      <alignment horizontal="center" vertical="center"/>
    </xf>
    <xf numFmtId="0" fontId="124" fillId="3" borderId="0" xfId="0" applyFont="1" applyFill="1" applyAlignment="1">
      <alignment horizontal="center" vertical="center" wrapText="1"/>
    </xf>
    <xf numFmtId="3" fontId="159"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90" fillId="0" borderId="2" xfId="0" applyFont="1" applyBorder="1" applyAlignment="1">
      <alignment horizontal="center" vertical="center"/>
    </xf>
    <xf numFmtId="0" fontId="89" fillId="0" borderId="2" xfId="0" applyFont="1" applyBorder="1" applyAlignment="1">
      <alignment horizontal="center" vertical="center"/>
    </xf>
    <xf numFmtId="0" fontId="88" fillId="0" borderId="2" xfId="0" applyFont="1" applyBorder="1" applyAlignment="1">
      <alignment horizontal="center" vertical="center"/>
    </xf>
    <xf numFmtId="0" fontId="87" fillId="0" borderId="0" xfId="0" applyFont="1" applyAlignment="1">
      <alignment horizontal="center" vertical="center"/>
    </xf>
    <xf numFmtId="0" fontId="86" fillId="19" borderId="0" xfId="0" applyFont="1" applyFill="1" applyAlignment="1">
      <alignment horizontal="center" vertical="center"/>
    </xf>
    <xf numFmtId="0" fontId="85" fillId="0" borderId="0" xfId="0" applyFont="1" applyAlignment="1">
      <alignment horizontal="center" vertical="center"/>
    </xf>
    <xf numFmtId="14" fontId="84" fillId="0" borderId="0" xfId="0" applyNumberFormat="1" applyFont="1" applyAlignment="1">
      <alignment horizontal="center" vertical="center"/>
    </xf>
    <xf numFmtId="0" fontId="84" fillId="0" borderId="0" xfId="0" applyFont="1" applyAlignment="1">
      <alignment horizontal="center" vertical="center"/>
    </xf>
    <xf numFmtId="0" fontId="83" fillId="19" borderId="0" xfId="0" applyFont="1" applyFill="1" applyAlignment="1">
      <alignment horizontal="center" vertical="center"/>
    </xf>
    <xf numFmtId="0" fontId="82" fillId="9" borderId="0" xfId="0" applyFont="1" applyFill="1" applyAlignment="1">
      <alignment horizontal="center" vertical="center"/>
    </xf>
    <xf numFmtId="0" fontId="82" fillId="0" borderId="0" xfId="0" applyFont="1" applyAlignment="1">
      <alignment horizontal="center" vertical="center"/>
    </xf>
    <xf numFmtId="0" fontId="82" fillId="19" borderId="0" xfId="0" applyFont="1" applyFill="1" applyAlignment="1">
      <alignment horizontal="center" vertical="center"/>
    </xf>
    <xf numFmtId="14" fontId="0" fillId="0" borderId="0" xfId="0" applyNumberFormat="1" applyAlignment="1">
      <alignment horizontal="center" vertical="center"/>
    </xf>
    <xf numFmtId="0" fontId="83" fillId="9" borderId="0" xfId="0" applyFont="1" applyFill="1" applyAlignment="1">
      <alignment horizontal="center" vertical="center"/>
    </xf>
    <xf numFmtId="14" fontId="83" fillId="0" borderId="0" xfId="0" applyNumberFormat="1" applyFont="1" applyAlignment="1">
      <alignment horizontal="center" vertical="center"/>
    </xf>
    <xf numFmtId="0" fontId="81"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78" fillId="0" borderId="0" xfId="0" applyFont="1" applyAlignment="1">
      <alignment horizontal="center" vertical="center"/>
    </xf>
    <xf numFmtId="0" fontId="78" fillId="9" borderId="0" xfId="0" applyFont="1" applyFill="1" applyAlignment="1">
      <alignment horizontal="center" vertical="center"/>
    </xf>
    <xf numFmtId="14" fontId="78" fillId="0" borderId="0" xfId="0" applyNumberFormat="1" applyFont="1" applyAlignment="1">
      <alignment horizontal="center" vertical="center"/>
    </xf>
    <xf numFmtId="0" fontId="232" fillId="0" borderId="0" xfId="50" applyAlignment="1">
      <alignment horizontal="center" vertical="center"/>
    </xf>
    <xf numFmtId="0" fontId="177" fillId="0" borderId="2" xfId="0" applyFont="1" applyBorder="1" applyAlignment="1">
      <alignment horizontal="center" vertical="center" wrapText="1"/>
    </xf>
    <xf numFmtId="0" fontId="89" fillId="0" borderId="0" xfId="0" applyFont="1" applyAlignment="1">
      <alignment horizontal="center" vertical="center"/>
    </xf>
    <xf numFmtId="0" fontId="90" fillId="0" borderId="0" xfId="0" applyFont="1" applyAlignment="1">
      <alignment horizontal="center" vertical="center"/>
    </xf>
    <xf numFmtId="0" fontId="233" fillId="0" borderId="0" xfId="0" applyFont="1" applyAlignment="1">
      <alignment horizontal="center" vertical="center"/>
    </xf>
    <xf numFmtId="43" fontId="233" fillId="0" borderId="0" xfId="0" applyNumberFormat="1" applyFont="1" applyAlignment="1">
      <alignment horizontal="center" vertical="center"/>
    </xf>
    <xf numFmtId="0" fontId="77" fillId="0" borderId="0" xfId="0" applyFont="1" applyAlignment="1">
      <alignment horizontal="center" vertical="center"/>
    </xf>
    <xf numFmtId="0" fontId="78" fillId="0" borderId="0" xfId="0" applyFont="1" applyAlignment="1">
      <alignment horizontal="center" vertical="center" wrapText="1"/>
    </xf>
    <xf numFmtId="0" fontId="234" fillId="0" borderId="0" xfId="0" applyFont="1" applyAlignment="1">
      <alignment horizontal="center" vertical="center"/>
    </xf>
    <xf numFmtId="43" fontId="234" fillId="0" borderId="0" xfId="0" applyNumberFormat="1" applyFont="1" applyAlignment="1">
      <alignment horizontal="center" vertical="center"/>
    </xf>
    <xf numFmtId="0" fontId="75" fillId="0" borderId="0" xfId="0" applyFont="1" applyAlignment="1">
      <alignment horizontal="center" vertical="center"/>
    </xf>
    <xf numFmtId="0" fontId="76" fillId="0" borderId="0" xfId="0" applyFont="1" applyAlignment="1">
      <alignment horizontal="center" vertical="center"/>
    </xf>
    <xf numFmtId="0" fontId="74" fillId="0" borderId="0" xfId="0" applyFont="1" applyAlignment="1">
      <alignment horizontal="center" vertical="center"/>
    </xf>
    <xf numFmtId="0" fontId="73" fillId="0" borderId="0" xfId="0" applyFont="1" applyAlignment="1">
      <alignment horizontal="center" vertical="center"/>
    </xf>
    <xf numFmtId="0" fontId="72" fillId="0" borderId="0" xfId="0" applyFont="1" applyAlignment="1">
      <alignment horizontal="center" vertical="center"/>
    </xf>
    <xf numFmtId="0" fontId="71" fillId="0" borderId="0" xfId="0" applyFont="1" applyAlignment="1">
      <alignment horizontal="center" vertical="center"/>
    </xf>
    <xf numFmtId="0" fontId="236" fillId="0" borderId="0" xfId="0" applyFont="1" applyAlignment="1">
      <alignment horizontal="left" vertical="top" wrapText="1"/>
    </xf>
    <xf numFmtId="0" fontId="233" fillId="0" borderId="28" xfId="0" applyFont="1" applyBorder="1" applyAlignment="1">
      <alignment horizontal="center" vertical="center" wrapText="1"/>
    </xf>
    <xf numFmtId="0" fontId="157" fillId="0" borderId="9" xfId="0" applyFont="1" applyBorder="1" applyAlignment="1">
      <alignment horizontal="center" vertical="center" wrapText="1"/>
    </xf>
    <xf numFmtId="0" fontId="131"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31" fillId="0" borderId="2" xfId="0" applyNumberFormat="1" applyFont="1" applyBorder="1" applyAlignment="1">
      <alignment horizontal="center" vertical="center"/>
    </xf>
    <xf numFmtId="0" fontId="233" fillId="9" borderId="0" xfId="0" applyFont="1" applyFill="1" applyAlignment="1">
      <alignment horizontal="center" vertical="center"/>
    </xf>
    <xf numFmtId="0" fontId="68" fillId="0" borderId="0" xfId="0" applyFont="1" applyAlignment="1">
      <alignment horizontal="center" vertical="center"/>
    </xf>
    <xf numFmtId="14" fontId="67" fillId="0" borderId="2" xfId="0" applyNumberFormat="1" applyFont="1" applyBorder="1" applyAlignment="1">
      <alignment horizontal="center" vertical="center"/>
    </xf>
    <xf numFmtId="0" fontId="67" fillId="0" borderId="0" xfId="0" applyFont="1" applyAlignment="1">
      <alignment horizontal="center" vertical="center"/>
    </xf>
    <xf numFmtId="0" fontId="66" fillId="0" borderId="8" xfId="0" applyFont="1" applyBorder="1" applyAlignment="1">
      <alignment horizontal="center" vertical="center"/>
    </xf>
    <xf numFmtId="0" fontId="66" fillId="0" borderId="2" xfId="0" applyFont="1" applyBorder="1" applyAlignment="1">
      <alignment horizontal="center" vertical="center"/>
    </xf>
    <xf numFmtId="14" fontId="66" fillId="0" borderId="2" xfId="0" applyNumberFormat="1" applyFont="1" applyBorder="1" applyAlignment="1">
      <alignment horizontal="center" vertical="center"/>
    </xf>
    <xf numFmtId="14" fontId="66" fillId="0" borderId="14" xfId="0" applyNumberFormat="1" applyFont="1" applyBorder="1" applyAlignment="1">
      <alignment horizontal="center" vertical="center"/>
    </xf>
    <xf numFmtId="0" fontId="156" fillId="0" borderId="2" xfId="0" applyFont="1" applyBorder="1" applyAlignment="1">
      <alignment horizontal="center" vertical="center" wrapText="1"/>
    </xf>
    <xf numFmtId="0" fontId="66" fillId="0" borderId="14" xfId="0" applyFont="1" applyBorder="1" applyAlignment="1">
      <alignment horizontal="center" vertical="center"/>
    </xf>
    <xf numFmtId="14" fontId="66" fillId="9" borderId="2" xfId="0" applyNumberFormat="1" applyFont="1" applyFill="1" applyBorder="1" applyAlignment="1">
      <alignment horizontal="center" vertical="center"/>
    </xf>
    <xf numFmtId="0" fontId="66" fillId="19" borderId="2" xfId="0" applyFont="1" applyFill="1" applyBorder="1" applyAlignment="1">
      <alignment horizontal="center" vertical="center"/>
    </xf>
    <xf numFmtId="14" fontId="66" fillId="19" borderId="2" xfId="0" applyNumberFormat="1" applyFont="1" applyFill="1" applyBorder="1" applyAlignment="1">
      <alignment horizontal="center" vertical="center"/>
    </xf>
    <xf numFmtId="0" fontId="66" fillId="0" borderId="0" xfId="0" applyFont="1" applyAlignment="1">
      <alignment horizontal="center" vertical="center"/>
    </xf>
    <xf numFmtId="0" fontId="66" fillId="9" borderId="2" xfId="0" applyFont="1" applyFill="1" applyBorder="1" applyAlignment="1">
      <alignment horizontal="center" vertical="center"/>
    </xf>
    <xf numFmtId="0" fontId="66" fillId="0" borderId="33" xfId="0" applyFont="1" applyBorder="1" applyAlignment="1">
      <alignment horizontal="center" vertical="center"/>
    </xf>
    <xf numFmtId="14" fontId="66" fillId="0" borderId="33" xfId="0" applyNumberFormat="1" applyFont="1" applyBorder="1" applyAlignment="1">
      <alignment horizontal="center" vertical="center"/>
    </xf>
    <xf numFmtId="0" fontId="66" fillId="9" borderId="28" xfId="0" applyFont="1" applyFill="1" applyBorder="1" applyAlignment="1">
      <alignment horizontal="center" vertical="center"/>
    </xf>
    <xf numFmtId="0" fontId="66" fillId="3" borderId="2" xfId="0" applyFont="1" applyFill="1" applyBorder="1" applyAlignment="1">
      <alignment horizontal="center" vertical="center"/>
    </xf>
    <xf numFmtId="0" fontId="65" fillId="0" borderId="2" xfId="0" applyFont="1" applyBorder="1" applyAlignment="1">
      <alignment horizontal="center" vertical="center"/>
    </xf>
    <xf numFmtId="14" fontId="0" fillId="0" borderId="0" xfId="0" applyNumberFormat="1"/>
    <xf numFmtId="0" fontId="64" fillId="0" borderId="2" xfId="0" applyFont="1" applyBorder="1" applyAlignment="1">
      <alignment horizontal="center" vertical="center"/>
    </xf>
    <xf numFmtId="0" fontId="63" fillId="0" borderId="2" xfId="0" applyFont="1" applyBorder="1" applyAlignment="1">
      <alignment horizontal="center" vertical="center"/>
    </xf>
    <xf numFmtId="0" fontId="62" fillId="0" borderId="2" xfId="0" applyFont="1" applyBorder="1" applyAlignment="1">
      <alignment horizontal="center" vertical="center"/>
    </xf>
    <xf numFmtId="0" fontId="61" fillId="0" borderId="2" xfId="0" applyFont="1" applyBorder="1" applyAlignment="1">
      <alignment horizontal="center" vertical="center"/>
    </xf>
    <xf numFmtId="0" fontId="237" fillId="3" borderId="2" xfId="0" applyFont="1" applyFill="1" applyBorder="1" applyAlignment="1">
      <alignment horizontal="center" vertical="center"/>
    </xf>
    <xf numFmtId="0" fontId="238" fillId="3" borderId="2" xfId="22" applyFont="1" applyFill="1" applyBorder="1" applyAlignment="1">
      <alignment horizontal="center" vertical="center"/>
    </xf>
    <xf numFmtId="0" fontId="173" fillId="3" borderId="2" xfId="0" applyFont="1" applyFill="1" applyBorder="1" applyAlignment="1">
      <alignment horizontal="center" vertical="center"/>
    </xf>
    <xf numFmtId="0" fontId="173" fillId="3" borderId="2" xfId="0" applyFont="1" applyFill="1" applyBorder="1" applyAlignment="1">
      <alignment horizontal="center" vertical="center" wrapText="1"/>
    </xf>
    <xf numFmtId="0" fontId="180" fillId="3" borderId="2" xfId="0" applyFont="1" applyFill="1" applyBorder="1" applyAlignment="1">
      <alignment horizontal="center" vertical="center"/>
    </xf>
    <xf numFmtId="0" fontId="239" fillId="3" borderId="2" xfId="0" applyFont="1" applyFill="1" applyBorder="1" applyAlignment="1">
      <alignment horizontal="center" vertical="center" wrapText="1"/>
    </xf>
    <xf numFmtId="0" fontId="178" fillId="3" borderId="2" xfId="0" applyFont="1" applyFill="1" applyBorder="1" applyAlignment="1">
      <alignment horizontal="center" vertical="center" wrapText="1"/>
    </xf>
    <xf numFmtId="0" fontId="240" fillId="3" borderId="2" xfId="0" applyFont="1" applyFill="1" applyBorder="1" applyAlignment="1">
      <alignment horizontal="center" vertical="center" wrapText="1"/>
    </xf>
    <xf numFmtId="0" fontId="131" fillId="3" borderId="2" xfId="0" applyFont="1" applyFill="1" applyBorder="1"/>
    <xf numFmtId="14" fontId="131" fillId="0" borderId="2" xfId="0" applyNumberFormat="1" applyFont="1" applyBorder="1"/>
    <xf numFmtId="0" fontId="241" fillId="3" borderId="2" xfId="0" applyFont="1" applyFill="1" applyBorder="1" applyAlignment="1">
      <alignment horizontal="center" vertical="center"/>
    </xf>
    <xf numFmtId="0" fontId="242" fillId="3" borderId="2" xfId="0" applyFont="1" applyFill="1" applyBorder="1" applyAlignment="1">
      <alignment horizontal="center" vertical="center"/>
    </xf>
    <xf numFmtId="49" fontId="242" fillId="3" borderId="2" xfId="0" applyNumberFormat="1" applyFont="1" applyFill="1" applyBorder="1" applyAlignment="1">
      <alignment horizontal="center" vertical="center"/>
    </xf>
    <xf numFmtId="0" fontId="243" fillId="3" borderId="2" xfId="0" applyFont="1" applyFill="1" applyBorder="1" applyAlignment="1">
      <alignment horizontal="center" vertical="center"/>
    </xf>
    <xf numFmtId="0" fontId="179" fillId="3" borderId="2" xfId="0" applyFont="1" applyFill="1" applyBorder="1" applyAlignment="1">
      <alignment horizontal="center" vertical="center"/>
    </xf>
    <xf numFmtId="0" fontId="244" fillId="3" borderId="2" xfId="0" applyFont="1" applyFill="1" applyBorder="1" applyAlignment="1">
      <alignment horizontal="center" vertical="center" wrapText="1"/>
    </xf>
    <xf numFmtId="0" fontId="242" fillId="3" borderId="2" xfId="0" applyFont="1" applyFill="1" applyBorder="1" applyAlignment="1">
      <alignment horizontal="center" vertical="center" wrapText="1"/>
    </xf>
    <xf numFmtId="49" fontId="179" fillId="3" borderId="2" xfId="0" applyNumberFormat="1" applyFont="1" applyFill="1" applyBorder="1" applyAlignment="1">
      <alignment horizontal="center" vertical="center"/>
    </xf>
    <xf numFmtId="0" fontId="131" fillId="3" borderId="0" xfId="0" applyFont="1" applyFill="1"/>
    <xf numFmtId="0" fontId="60" fillId="0" borderId="2" xfId="0" applyFont="1" applyBorder="1" applyAlignment="1">
      <alignment horizontal="center" vertical="center"/>
    </xf>
    <xf numFmtId="0" fontId="59" fillId="0" borderId="2" xfId="0" applyFont="1" applyBorder="1" applyAlignment="1">
      <alignment horizontal="center" vertical="center"/>
    </xf>
    <xf numFmtId="0" fontId="58" fillId="0" borderId="2" xfId="0" applyFont="1" applyBorder="1" applyAlignment="1">
      <alignment horizontal="center" vertical="center"/>
    </xf>
    <xf numFmtId="0" fontId="57" fillId="0" borderId="0" xfId="0" applyFont="1" applyAlignment="1">
      <alignment horizontal="center" vertical="center"/>
    </xf>
    <xf numFmtId="0" fontId="57" fillId="0" borderId="2" xfId="0" applyFont="1" applyBorder="1" applyAlignment="1">
      <alignment horizontal="center" vertical="center"/>
    </xf>
    <xf numFmtId="0" fontId="56" fillId="0" borderId="2" xfId="0" applyFont="1" applyBorder="1" applyAlignment="1">
      <alignment horizontal="center" vertical="center"/>
    </xf>
    <xf numFmtId="0" fontId="55" fillId="3" borderId="2" xfId="0" applyFont="1" applyFill="1" applyBorder="1" applyAlignment="1">
      <alignment horizontal="center" vertical="center"/>
    </xf>
    <xf numFmtId="0" fontId="54" fillId="0" borderId="2" xfId="0" applyFont="1" applyBorder="1" applyAlignment="1">
      <alignment horizontal="center" vertical="center" wrapText="1"/>
    </xf>
    <xf numFmtId="0" fontId="54" fillId="0" borderId="2" xfId="0" applyFont="1" applyBorder="1" applyAlignment="1">
      <alignment horizontal="center" vertical="center"/>
    </xf>
    <xf numFmtId="0" fontId="54" fillId="0" borderId="0" xfId="0" applyFont="1"/>
    <xf numFmtId="0" fontId="53" fillId="0" borderId="2" xfId="0" applyFont="1" applyBorder="1" applyAlignment="1">
      <alignment horizontal="center" vertical="center"/>
    </xf>
    <xf numFmtId="0" fontId="52" fillId="0" borderId="2" xfId="0" applyFont="1" applyBorder="1" applyAlignment="1">
      <alignment horizontal="center" vertical="center"/>
    </xf>
    <xf numFmtId="16" fontId="51" fillId="3" borderId="0" xfId="0" quotePrefix="1" applyNumberFormat="1" applyFont="1" applyFill="1" applyAlignment="1">
      <alignment horizontal="center" vertical="center"/>
    </xf>
    <xf numFmtId="14" fontId="158" fillId="3" borderId="0" xfId="16" applyNumberFormat="1" applyFont="1" applyFill="1" applyAlignment="1">
      <alignment horizontal="center" vertical="center" wrapText="1"/>
    </xf>
    <xf numFmtId="0" fontId="51" fillId="0" borderId="0" xfId="0" applyFont="1" applyAlignment="1">
      <alignment horizontal="center" vertical="center"/>
    </xf>
    <xf numFmtId="0" fontId="51" fillId="3" borderId="0" xfId="0" applyFont="1" applyFill="1" applyAlignment="1">
      <alignment horizontal="center" vertical="center"/>
    </xf>
    <xf numFmtId="2" fontId="51" fillId="0" borderId="0" xfId="0" applyNumberFormat="1" applyFont="1" applyAlignment="1">
      <alignment horizontal="center" vertical="center"/>
    </xf>
    <xf numFmtId="168" fontId="249" fillId="3" borderId="0" xfId="16" applyNumberFormat="1" applyFont="1" applyFill="1" applyAlignment="1">
      <alignment horizontal="center" vertical="center"/>
    </xf>
    <xf numFmtId="0" fontId="51" fillId="0" borderId="0" xfId="0" applyFont="1" applyAlignment="1">
      <alignment horizontal="left" vertical="center" wrapText="1"/>
    </xf>
    <xf numFmtId="0" fontId="51" fillId="0" borderId="0" xfId="0" applyFont="1"/>
    <xf numFmtId="0" fontId="249" fillId="3" borderId="0" xfId="16" applyFont="1" applyFill="1" applyAlignment="1">
      <alignment horizontal="center"/>
    </xf>
    <xf numFmtId="14" fontId="51" fillId="3" borderId="0" xfId="0" applyNumberFormat="1" applyFont="1" applyFill="1" applyAlignment="1">
      <alignment horizontal="center" vertical="center"/>
    </xf>
    <xf numFmtId="17" fontId="158" fillId="3" borderId="0" xfId="16" quotePrefix="1" applyNumberFormat="1" applyFont="1" applyFill="1" applyAlignment="1">
      <alignment horizontal="center" vertical="center" wrapText="1"/>
    </xf>
    <xf numFmtId="0" fontId="156" fillId="3" borderId="0" xfId="16" applyFont="1" applyFill="1" applyAlignment="1">
      <alignment horizontal="center" vertical="center" wrapText="1"/>
    </xf>
    <xf numFmtId="0" fontId="158" fillId="3" borderId="0" xfId="16" applyFont="1" applyFill="1" applyAlignment="1">
      <alignment horizontal="center" vertical="center" wrapText="1"/>
    </xf>
    <xf numFmtId="169" fontId="51" fillId="0" borderId="0" xfId="0" applyNumberFormat="1" applyFont="1" applyAlignment="1">
      <alignment horizontal="center" vertical="center"/>
    </xf>
    <xf numFmtId="1" fontId="51" fillId="0" borderId="0" xfId="0" applyNumberFormat="1" applyFont="1" applyAlignment="1">
      <alignment horizontal="center" vertical="center"/>
    </xf>
    <xf numFmtId="14" fontId="250" fillId="3" borderId="0" xfId="0" applyNumberFormat="1" applyFont="1" applyFill="1" applyAlignment="1">
      <alignment horizontal="center" vertical="center"/>
    </xf>
    <xf numFmtId="0" fontId="51" fillId="0" borderId="4" xfId="0" applyFont="1" applyBorder="1" applyAlignment="1">
      <alignment horizontal="center" vertical="center"/>
    </xf>
    <xf numFmtId="16" fontId="51" fillId="3" borderId="4" xfId="0" quotePrefix="1" applyNumberFormat="1" applyFont="1" applyFill="1" applyBorder="1" applyAlignment="1">
      <alignment horizontal="center" vertical="center"/>
    </xf>
    <xf numFmtId="0" fontId="51" fillId="3" borderId="4" xfId="0" applyFont="1" applyFill="1" applyBorder="1" applyAlignment="1">
      <alignment horizontal="center" vertical="center"/>
    </xf>
    <xf numFmtId="14" fontId="51" fillId="3" borderId="4" xfId="0" applyNumberFormat="1" applyFont="1" applyFill="1" applyBorder="1" applyAlignment="1">
      <alignment horizontal="center" vertical="center"/>
    </xf>
    <xf numFmtId="1" fontId="51" fillId="0" borderId="4" xfId="0" applyNumberFormat="1" applyFont="1" applyBorder="1" applyAlignment="1">
      <alignment horizontal="center" vertical="center"/>
    </xf>
    <xf numFmtId="14" fontId="250" fillId="3" borderId="4" xfId="0" applyNumberFormat="1" applyFont="1" applyFill="1" applyBorder="1" applyAlignment="1">
      <alignment horizontal="center" vertical="center"/>
    </xf>
    <xf numFmtId="0" fontId="51" fillId="0" borderId="26" xfId="0" applyFont="1" applyBorder="1" applyAlignment="1">
      <alignment horizontal="left" vertical="center" wrapText="1"/>
    </xf>
    <xf numFmtId="0" fontId="51" fillId="0" borderId="32" xfId="0" applyFont="1" applyBorder="1" applyAlignment="1">
      <alignment horizontal="left" vertical="center" wrapText="1"/>
    </xf>
    <xf numFmtId="0" fontId="51" fillId="3" borderId="0" xfId="0" applyFont="1" applyFill="1"/>
    <xf numFmtId="0" fontId="0" fillId="30" borderId="2" xfId="0" applyFill="1" applyBorder="1"/>
    <xf numFmtId="0" fontId="166" fillId="2" borderId="2" xfId="0" applyFont="1" applyFill="1" applyBorder="1" applyProtection="1">
      <protection hidden="1"/>
    </xf>
    <xf numFmtId="0" fontId="165" fillId="2" borderId="2" xfId="0" applyFont="1" applyFill="1" applyBorder="1" applyAlignment="1" applyProtection="1">
      <alignment horizontal="left" indent="3"/>
      <protection hidden="1"/>
    </xf>
    <xf numFmtId="0" fontId="165" fillId="2" borderId="2" xfId="0" applyFont="1" applyFill="1" applyBorder="1" applyProtection="1">
      <protection hidden="1"/>
    </xf>
    <xf numFmtId="169" fontId="226" fillId="0" borderId="2" xfId="0" applyNumberFormat="1" applyFont="1" applyBorder="1" applyAlignment="1" applyProtection="1">
      <alignment horizontal="left" vertical="center" wrapText="1"/>
      <protection hidden="1"/>
    </xf>
    <xf numFmtId="0" fontId="227" fillId="3" borderId="2" xfId="0" applyFont="1" applyFill="1" applyBorder="1" applyProtection="1">
      <protection hidden="1"/>
    </xf>
    <xf numFmtId="1" fontId="228" fillId="3" borderId="2" xfId="0" applyNumberFormat="1" applyFont="1" applyFill="1" applyBorder="1" applyAlignment="1" applyProtection="1">
      <alignment horizontal="center" vertical="center"/>
      <protection hidden="1"/>
    </xf>
    <xf numFmtId="0" fontId="124" fillId="0" borderId="0" xfId="0" applyFont="1" applyAlignment="1">
      <alignment horizontal="center" vertical="center" wrapText="1"/>
    </xf>
    <xf numFmtId="0" fontId="124" fillId="0" borderId="26" xfId="0" applyFont="1" applyBorder="1" applyAlignment="1">
      <alignment horizontal="center" vertical="center" wrapText="1"/>
    </xf>
    <xf numFmtId="0" fontId="124" fillId="0" borderId="32" xfId="0" applyFont="1" applyBorder="1" applyAlignment="1">
      <alignment horizontal="center" vertical="center"/>
    </xf>
    <xf numFmtId="0" fontId="124" fillId="0" borderId="27" xfId="0" applyFont="1" applyBorder="1" applyAlignment="1">
      <alignment horizontal="center" vertical="center"/>
    </xf>
    <xf numFmtId="0" fontId="158" fillId="0" borderId="0" xfId="0" applyFont="1" applyAlignment="1">
      <alignment horizontal="center" vertical="center"/>
    </xf>
    <xf numFmtId="0" fontId="161" fillId="0" borderId="0" xfId="0" applyFont="1" applyAlignment="1">
      <alignment horizontal="center" vertical="center"/>
    </xf>
    <xf numFmtId="0" fontId="0" fillId="0" borderId="4" xfId="0" applyBorder="1" applyAlignment="1">
      <alignment horizontal="left" vertical="center"/>
    </xf>
    <xf numFmtId="0" fontId="137" fillId="0" borderId="0" xfId="0" applyFont="1" applyAlignment="1">
      <alignment vertical="center"/>
    </xf>
    <xf numFmtId="0" fontId="137" fillId="0" borderId="0" xfId="0" applyFont="1" applyAlignment="1">
      <alignment horizontal="center" vertical="center"/>
    </xf>
    <xf numFmtId="169" fontId="137" fillId="0" borderId="0" xfId="0" applyNumberFormat="1" applyFont="1" applyAlignment="1">
      <alignment horizontal="center" vertical="center"/>
    </xf>
    <xf numFmtId="0" fontId="137" fillId="0" borderId="0" xfId="0" applyFont="1" applyAlignment="1">
      <alignment horizontal="left" vertical="center" wrapText="1"/>
    </xf>
    <xf numFmtId="0" fontId="131" fillId="6" borderId="69" xfId="0" applyFont="1" applyFill="1" applyBorder="1" applyAlignment="1">
      <alignment horizontal="center" vertical="center"/>
    </xf>
    <xf numFmtId="0" fontId="131" fillId="6" borderId="70" xfId="0" applyFont="1" applyFill="1" applyBorder="1" applyAlignment="1">
      <alignment horizontal="center" vertical="center"/>
    </xf>
    <xf numFmtId="0" fontId="131" fillId="6" borderId="70" xfId="0" applyFont="1" applyFill="1" applyBorder="1" applyAlignment="1">
      <alignment horizontal="center" vertical="center" wrapText="1"/>
    </xf>
    <xf numFmtId="0" fontId="131" fillId="6" borderId="70" xfId="27" applyFont="1" applyFill="1" applyBorder="1" applyAlignment="1">
      <alignment horizontal="center" vertical="center" wrapText="1"/>
    </xf>
    <xf numFmtId="0" fontId="131"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60"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131"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131" fillId="9" borderId="2" xfId="0" applyFont="1" applyFill="1" applyBorder="1" applyAlignment="1">
      <alignment horizontal="center" vertical="center"/>
    </xf>
    <xf numFmtId="174" fontId="131" fillId="9" borderId="2" xfId="0" applyNumberFormat="1" applyFont="1" applyFill="1" applyBorder="1" applyAlignment="1">
      <alignment horizontal="center" vertical="center"/>
    </xf>
    <xf numFmtId="2" fontId="131" fillId="9" borderId="2" xfId="0" applyNumberFormat="1" applyFont="1" applyFill="1" applyBorder="1" applyAlignment="1">
      <alignment horizontal="center" vertical="center"/>
    </xf>
    <xf numFmtId="2" fontId="131" fillId="9" borderId="2" xfId="0" applyNumberFormat="1" applyFont="1" applyFill="1" applyBorder="1" applyAlignment="1">
      <alignment horizontal="left" vertical="center"/>
    </xf>
    <xf numFmtId="0" fontId="0" fillId="0" borderId="0" xfId="0" applyAlignment="1">
      <alignment horizontal="left" wrapText="1"/>
    </xf>
    <xf numFmtId="1" fontId="226" fillId="0" borderId="2" xfId="0" applyNumberFormat="1" applyFont="1" applyBorder="1" applyAlignment="1" applyProtection="1">
      <alignment horizontal="center" vertical="center" wrapText="1"/>
      <protection hidden="1"/>
    </xf>
    <xf numFmtId="0" fontId="204" fillId="3" borderId="0" xfId="0" applyFont="1" applyFill="1" applyAlignment="1">
      <alignment horizontal="center"/>
    </xf>
    <xf numFmtId="0" fontId="204" fillId="3" borderId="0" xfId="24" applyFont="1" applyFill="1" applyAlignment="1">
      <alignment vertical="center"/>
    </xf>
    <xf numFmtId="0" fontId="204" fillId="3" borderId="0" xfId="24" applyFont="1" applyFill="1"/>
    <xf numFmtId="0" fontId="204" fillId="3" borderId="0" xfId="0" applyFont="1" applyFill="1"/>
    <xf numFmtId="0" fontId="204" fillId="3" borderId="0" xfId="24" applyFont="1" applyFill="1" applyAlignment="1">
      <alignment horizontal="left" vertical="center"/>
    </xf>
    <xf numFmtId="2" fontId="51" fillId="0" borderId="0" xfId="0" applyNumberFormat="1" applyFont="1"/>
    <xf numFmtId="1" fontId="255" fillId="0" borderId="2" xfId="0" applyNumberFormat="1" applyFont="1" applyBorder="1" applyAlignment="1" applyProtection="1">
      <alignment horizontal="center" vertical="center" wrapText="1"/>
      <protection hidden="1"/>
    </xf>
    <xf numFmtId="0" fontId="254" fillId="0" borderId="0" xfId="0" applyFont="1"/>
    <xf numFmtId="0" fontId="254" fillId="0" borderId="47" xfId="0" applyFont="1" applyBorder="1"/>
    <xf numFmtId="0" fontId="254" fillId="0" borderId="48" xfId="0" applyFont="1" applyBorder="1"/>
    <xf numFmtId="0" fontId="254" fillId="3" borderId="0" xfId="0" applyFont="1" applyFill="1"/>
    <xf numFmtId="0" fontId="258" fillId="0" borderId="22" xfId="51" applyFont="1" applyBorder="1" applyAlignment="1">
      <alignment horizontal="center" vertical="center"/>
    </xf>
    <xf numFmtId="0" fontId="259" fillId="0" borderId="0" xfId="0" applyFont="1"/>
    <xf numFmtId="0" fontId="260" fillId="0" borderId="0" xfId="0" applyFont="1" applyAlignment="1">
      <alignment horizontal="center" vertical="center" wrapText="1"/>
    </xf>
    <xf numFmtId="0" fontId="258" fillId="0" borderId="43" xfId="51" applyFont="1" applyBorder="1" applyAlignment="1">
      <alignment horizontal="center" vertical="center"/>
    </xf>
    <xf numFmtId="164" fontId="260" fillId="0" borderId="0" xfId="8" applyFont="1" applyFill="1" applyBorder="1" applyAlignment="1">
      <alignment horizontal="center" vertical="center"/>
    </xf>
    <xf numFmtId="0" fontId="258" fillId="0" borderId="42" xfId="51" applyFont="1" applyBorder="1" applyAlignment="1">
      <alignment horizontal="center" vertical="center"/>
    </xf>
    <xf numFmtId="1" fontId="260" fillId="0" borderId="42" xfId="8" applyNumberFormat="1" applyFont="1" applyFill="1" applyBorder="1" applyAlignment="1">
      <alignment horizontal="center" vertical="center"/>
    </xf>
    <xf numFmtId="0" fontId="260" fillId="0" borderId="42" xfId="0" applyFont="1" applyBorder="1" applyAlignment="1">
      <alignment horizontal="center" vertical="center"/>
    </xf>
    <xf numFmtId="0" fontId="260" fillId="3" borderId="42" xfId="21" applyFont="1" applyFill="1" applyBorder="1" applyAlignment="1">
      <alignment horizontal="center" vertical="center"/>
    </xf>
    <xf numFmtId="0" fontId="259" fillId="0" borderId="0" xfId="0" applyFont="1" applyAlignment="1">
      <alignment horizontal="center" vertical="center" wrapText="1"/>
    </xf>
    <xf numFmtId="0" fontId="258" fillId="3" borderId="45" xfId="51" applyFont="1" applyFill="1" applyBorder="1" applyAlignment="1">
      <alignment horizontal="center" vertical="center"/>
    </xf>
    <xf numFmtId="0" fontId="260" fillId="0" borderId="43" xfId="0" applyFont="1" applyBorder="1" applyAlignment="1">
      <alignment horizontal="center" vertical="center"/>
    </xf>
    <xf numFmtId="164" fontId="260" fillId="0" borderId="43" xfId="8" applyFont="1" applyFill="1" applyBorder="1" applyAlignment="1">
      <alignment horizontal="center" vertical="center"/>
    </xf>
    <xf numFmtId="1" fontId="260" fillId="0" borderId="0" xfId="8" applyNumberFormat="1" applyFont="1" applyFill="1" applyBorder="1" applyAlignment="1">
      <alignment horizontal="center" vertical="center"/>
    </xf>
    <xf numFmtId="0" fontId="260" fillId="0" borderId="43" xfId="0" applyFont="1" applyBorder="1" applyAlignment="1">
      <alignment horizontal="center" vertical="center" wrapText="1"/>
    </xf>
    <xf numFmtId="0" fontId="260" fillId="3" borderId="43" xfId="0" applyFont="1" applyFill="1" applyBorder="1" applyAlignment="1">
      <alignment horizontal="center" vertical="center"/>
    </xf>
    <xf numFmtId="0" fontId="252" fillId="3" borderId="45" xfId="0" applyFont="1" applyFill="1" applyBorder="1" applyAlignment="1">
      <alignment vertical="center"/>
    </xf>
    <xf numFmtId="0" fontId="259" fillId="3" borderId="0" xfId="0" applyFont="1" applyFill="1"/>
    <xf numFmtId="0" fontId="252" fillId="3" borderId="43" xfId="51" applyFont="1" applyFill="1" applyBorder="1" applyAlignment="1">
      <alignment horizontal="center" vertical="center" wrapText="1"/>
    </xf>
    <xf numFmtId="0" fontId="258" fillId="0" borderId="44" xfId="51" applyFont="1" applyBorder="1" applyAlignment="1">
      <alignment horizontal="center" vertical="center"/>
    </xf>
    <xf numFmtId="0" fontId="258" fillId="0" borderId="45" xfId="51" applyFont="1" applyBorder="1" applyAlignment="1">
      <alignment horizontal="center" vertical="center"/>
    </xf>
    <xf numFmtId="0" fontId="254" fillId="0" borderId="43" xfId="0" applyFont="1" applyBorder="1"/>
    <xf numFmtId="0" fontId="254" fillId="0" borderId="42" xfId="0" applyFont="1" applyBorder="1"/>
    <xf numFmtId="0" fontId="254" fillId="0" borderId="45" xfId="0" applyFont="1" applyBorder="1"/>
    <xf numFmtId="0" fontId="259" fillId="0" borderId="45" xfId="0" applyFont="1" applyBorder="1" applyAlignment="1">
      <alignment horizontal="center" vertical="center" wrapText="1"/>
    </xf>
    <xf numFmtId="44" fontId="131" fillId="9" borderId="2" xfId="97" applyFont="1" applyFill="1" applyBorder="1" applyAlignment="1">
      <alignment horizontal="center" vertical="center"/>
    </xf>
    <xf numFmtId="0" fontId="137" fillId="29" borderId="69" xfId="0" applyFont="1" applyFill="1" applyBorder="1" applyAlignment="1">
      <alignment vertical="center"/>
    </xf>
    <xf numFmtId="0" fontId="137" fillId="29" borderId="71" xfId="0" applyFont="1" applyFill="1" applyBorder="1" applyAlignment="1">
      <alignment vertical="center"/>
    </xf>
    <xf numFmtId="0" fontId="260" fillId="3" borderId="45" xfId="0" applyFont="1" applyFill="1" applyBorder="1" applyAlignment="1">
      <alignment horizontal="center" vertical="center"/>
    </xf>
    <xf numFmtId="0" fontId="263" fillId="3" borderId="8" xfId="24" applyFont="1" applyFill="1" applyBorder="1" applyAlignment="1">
      <alignment horizontal="center" vertical="center"/>
    </xf>
    <xf numFmtId="0" fontId="263" fillId="3" borderId="2" xfId="24" applyFont="1" applyFill="1" applyBorder="1" applyAlignment="1">
      <alignment horizontal="center" vertical="center" wrapText="1"/>
    </xf>
    <xf numFmtId="0" fontId="263" fillId="3" borderId="25" xfId="24" applyFont="1" applyFill="1" applyBorder="1" applyAlignment="1">
      <alignment horizontal="center" vertical="center" wrapText="1"/>
    </xf>
    <xf numFmtId="0" fontId="263" fillId="3" borderId="10" xfId="24" applyFont="1" applyFill="1" applyBorder="1" applyAlignment="1">
      <alignment horizontal="center" vertical="center"/>
    </xf>
    <xf numFmtId="0" fontId="263" fillId="3" borderId="74" xfId="24" applyFont="1" applyFill="1" applyBorder="1" applyAlignment="1">
      <alignment horizontal="center" vertical="center" wrapText="1"/>
    </xf>
    <xf numFmtId="0" fontId="263" fillId="3" borderId="60" xfId="24" applyFont="1" applyFill="1" applyBorder="1" applyAlignment="1">
      <alignment horizontal="center" vertical="center"/>
    </xf>
    <xf numFmtId="0" fontId="263" fillId="3" borderId="4" xfId="24" applyFont="1" applyFill="1" applyBorder="1" applyAlignment="1">
      <alignment horizontal="center" vertical="center" wrapText="1"/>
    </xf>
    <xf numFmtId="0" fontId="254" fillId="0" borderId="49" xfId="0" applyFont="1" applyBorder="1"/>
    <xf numFmtId="0" fontId="254" fillId="0" borderId="22" xfId="0" applyFont="1" applyBorder="1"/>
    <xf numFmtId="0" fontId="254" fillId="0" borderId="50" xfId="0" applyFont="1" applyBorder="1"/>
    <xf numFmtId="0" fontId="254" fillId="0" borderId="44" xfId="0" applyFont="1" applyBorder="1"/>
    <xf numFmtId="0" fontId="259" fillId="0" borderId="22" xfId="0" applyFont="1" applyBorder="1" applyAlignment="1">
      <alignment horizontal="center" vertical="center" wrapText="1"/>
    </xf>
    <xf numFmtId="1" fontId="260" fillId="11" borderId="42" xfId="8" applyNumberFormat="1" applyFont="1" applyFill="1" applyBorder="1" applyAlignment="1">
      <alignment horizontal="center" vertical="center"/>
    </xf>
    <xf numFmtId="1" fontId="260" fillId="37" borderId="42" xfId="8" applyNumberFormat="1" applyFont="1" applyFill="1" applyBorder="1" applyAlignment="1">
      <alignment horizontal="center" vertical="center"/>
    </xf>
    <xf numFmtId="0" fontId="246" fillId="0" borderId="0" xfId="0" applyFont="1" applyAlignment="1">
      <alignment horizontal="center" vertical="center"/>
    </xf>
    <xf numFmtId="0" fontId="254" fillId="0" borderId="0" xfId="0" applyFont="1" applyAlignment="1">
      <alignment horizontal="center" vertical="center"/>
    </xf>
    <xf numFmtId="0" fontId="254" fillId="0" borderId="0" xfId="0" applyFont="1" applyAlignment="1">
      <alignment horizontal="center"/>
    </xf>
    <xf numFmtId="0" fontId="254" fillId="0" borderId="45" xfId="0" applyFont="1" applyBorder="1" applyAlignment="1">
      <alignment horizontal="center" vertical="center"/>
    </xf>
    <xf numFmtId="0" fontId="246" fillId="0" borderId="45" xfId="0" applyFont="1" applyBorder="1" applyAlignment="1">
      <alignment horizontal="center" vertical="center"/>
    </xf>
    <xf numFmtId="0" fontId="254" fillId="11" borderId="42" xfId="0" applyFont="1" applyFill="1" applyBorder="1"/>
    <xf numFmtId="0" fontId="260" fillId="3" borderId="22" xfId="0" applyFont="1" applyFill="1" applyBorder="1" applyAlignment="1">
      <alignment horizontal="center" vertical="center"/>
    </xf>
    <xf numFmtId="0" fontId="251" fillId="3" borderId="22" xfId="0" applyFont="1" applyFill="1" applyBorder="1" applyAlignment="1">
      <alignment horizontal="center" vertical="center" wrapText="1"/>
    </xf>
    <xf numFmtId="0" fontId="258" fillId="0" borderId="0" xfId="51" applyFont="1" applyAlignment="1">
      <alignment horizontal="center" vertical="center"/>
    </xf>
    <xf numFmtId="0" fontId="260" fillId="0" borderId="0" xfId="0" applyFont="1" applyAlignment="1">
      <alignment horizontal="center" vertical="center"/>
    </xf>
    <xf numFmtId="0" fontId="260" fillId="3" borderId="0" xfId="0" applyFont="1" applyFill="1" applyAlignment="1">
      <alignment horizontal="center" vertical="center"/>
    </xf>
    <xf numFmtId="0" fontId="251" fillId="3" borderId="0" xfId="0" applyFont="1" applyFill="1" applyAlignment="1">
      <alignment horizontal="center" vertical="center" wrapText="1"/>
    </xf>
    <xf numFmtId="0" fontId="251" fillId="9" borderId="45" xfId="0" applyFont="1" applyFill="1" applyBorder="1" applyAlignment="1">
      <alignment horizontal="center" vertical="center" wrapText="1"/>
    </xf>
    <xf numFmtId="0" fontId="251" fillId="9" borderId="0" xfId="0" applyFont="1" applyFill="1" applyAlignment="1">
      <alignment horizontal="center" vertical="center" wrapText="1"/>
    </xf>
    <xf numFmtId="0" fontId="258" fillId="3" borderId="0" xfId="51" applyFont="1" applyFill="1" applyAlignment="1">
      <alignment vertical="center" wrapText="1"/>
    </xf>
    <xf numFmtId="0" fontId="253" fillId="0" borderId="0" xfId="51" applyFont="1" applyAlignment="1">
      <alignment horizontal="center" vertical="center"/>
    </xf>
    <xf numFmtId="169" fontId="253" fillId="0" borderId="0" xfId="51" applyNumberFormat="1" applyFont="1" applyAlignment="1">
      <alignment horizontal="center" vertical="center"/>
    </xf>
    <xf numFmtId="0" fontId="260" fillId="0" borderId="0" xfId="21" applyFont="1" applyAlignment="1">
      <alignment horizontal="center" vertical="center"/>
    </xf>
    <xf numFmtId="0" fontId="260" fillId="3" borderId="0" xfId="21" applyFont="1" applyFill="1" applyAlignment="1">
      <alignment horizontal="center" vertical="center"/>
    </xf>
    <xf numFmtId="0" fontId="252" fillId="9" borderId="0" xfId="0" applyFont="1" applyFill="1" applyAlignment="1">
      <alignment horizontal="center" vertical="top" wrapText="1"/>
    </xf>
    <xf numFmtId="0" fontId="247" fillId="3" borderId="0" xfId="0" applyFont="1" applyFill="1" applyAlignment="1">
      <alignment vertical="top" wrapText="1"/>
    </xf>
    <xf numFmtId="0" fontId="258" fillId="3" borderId="0" xfId="0" applyFont="1" applyFill="1" applyAlignment="1">
      <alignment horizontal="center" vertical="top"/>
    </xf>
    <xf numFmtId="0" fontId="260" fillId="3" borderId="0" xfId="0" applyFont="1" applyFill="1" applyAlignment="1">
      <alignment horizontal="center" vertical="top"/>
    </xf>
    <xf numFmtId="0" fontId="260" fillId="0" borderId="0" xfId="0" applyFont="1"/>
    <xf numFmtId="0" fontId="252" fillId="9" borderId="0" xfId="0" applyFont="1" applyFill="1" applyAlignment="1">
      <alignment horizontal="center" vertical="center"/>
    </xf>
    <xf numFmtId="0" fontId="252" fillId="3" borderId="0" xfId="0" applyFont="1" applyFill="1" applyAlignment="1">
      <alignment vertical="center"/>
    </xf>
    <xf numFmtId="0" fontId="252" fillId="3" borderId="0" xfId="0" applyFont="1" applyFill="1" applyAlignment="1">
      <alignment horizontal="center" vertical="center"/>
    </xf>
    <xf numFmtId="0" fontId="258" fillId="3" borderId="0" xfId="51" applyFont="1" applyFill="1" applyAlignment="1">
      <alignment horizontal="center" vertical="center"/>
    </xf>
    <xf numFmtId="0" fontId="252" fillId="3" borderId="0" xfId="51" applyFont="1" applyFill="1" applyAlignment="1">
      <alignment horizontal="center" vertical="center" wrapText="1"/>
    </xf>
    <xf numFmtId="0" fontId="259" fillId="3" borderId="43" xfId="0" applyFont="1" applyFill="1" applyBorder="1" applyAlignment="1">
      <alignment horizontal="center" vertical="center" wrapText="1"/>
    </xf>
    <xf numFmtId="0" fontId="258" fillId="3" borderId="0" xfId="0" applyFont="1" applyFill="1" applyAlignment="1">
      <alignment vertical="center"/>
    </xf>
    <xf numFmtId="0" fontId="260" fillId="0" borderId="0" xfId="51" applyFont="1" applyAlignment="1">
      <alignment horizontal="center" vertical="center"/>
    </xf>
    <xf numFmtId="0" fontId="216" fillId="3" borderId="0" xfId="24" applyFont="1" applyFill="1" applyAlignment="1">
      <alignment vertical="center" wrapText="1"/>
    </xf>
    <xf numFmtId="0" fontId="204" fillId="3" borderId="0" xfId="24" applyFont="1" applyFill="1" applyAlignment="1">
      <alignment vertical="center" textRotation="45" wrapText="1"/>
    </xf>
    <xf numFmtId="0" fontId="254" fillId="3" borderId="0" xfId="0" applyFont="1" applyFill="1" applyAlignment="1">
      <alignment vertical="center"/>
    </xf>
    <xf numFmtId="0" fontId="254" fillId="3" borderId="47" xfId="0" applyFont="1" applyFill="1" applyBorder="1" applyAlignment="1">
      <alignment vertical="center"/>
    </xf>
    <xf numFmtId="0" fontId="266" fillId="3" borderId="2" xfId="0" applyFont="1" applyFill="1" applyBorder="1" applyAlignment="1">
      <alignment vertical="center" wrapText="1"/>
    </xf>
    <xf numFmtId="14" fontId="47" fillId="0" borderId="2" xfId="0" applyNumberFormat="1" applyFont="1" applyBorder="1" applyAlignment="1">
      <alignment horizontal="center" vertical="center"/>
    </xf>
    <xf numFmtId="0" fontId="47" fillId="0" borderId="2" xfId="0" applyFont="1" applyBorder="1" applyAlignment="1">
      <alignment horizontal="center" vertical="center"/>
    </xf>
    <xf numFmtId="0" fontId="157" fillId="0" borderId="33" xfId="0" applyFont="1" applyBorder="1" applyAlignment="1">
      <alignment horizontal="center" vertical="center" wrapText="1"/>
    </xf>
    <xf numFmtId="0" fontId="157" fillId="0" borderId="5" xfId="0" applyFont="1" applyBorder="1" applyAlignment="1">
      <alignment horizontal="center" vertical="center" wrapText="1"/>
    </xf>
    <xf numFmtId="14" fontId="46" fillId="0" borderId="2" xfId="0" applyNumberFormat="1" applyFont="1" applyBorder="1" applyAlignment="1">
      <alignment horizontal="center" vertical="center"/>
    </xf>
    <xf numFmtId="16" fontId="158" fillId="3" borderId="2" xfId="0" quotePrefix="1" applyNumberFormat="1" applyFont="1" applyFill="1" applyBorder="1" applyAlignment="1">
      <alignment horizontal="center" vertical="center"/>
    </xf>
    <xf numFmtId="14" fontId="156" fillId="0" borderId="2" xfId="0" applyNumberFormat="1" applyFont="1" applyBorder="1" applyAlignment="1">
      <alignment horizontal="center" vertical="center"/>
    </xf>
    <xf numFmtId="0" fontId="124" fillId="0" borderId="0" xfId="0" applyFont="1" applyAlignment="1">
      <alignment vertical="center"/>
    </xf>
    <xf numFmtId="0" fontId="124"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52" fillId="9" borderId="0" xfId="0" applyFont="1" applyFill="1" applyAlignment="1">
      <alignment horizontal="center" vertical="top"/>
    </xf>
    <xf numFmtId="0" fontId="267" fillId="3" borderId="2" xfId="0" applyFont="1" applyFill="1" applyBorder="1" applyAlignment="1">
      <alignment horizontal="center" vertical="center" wrapText="1"/>
    </xf>
    <xf numFmtId="0" fontId="252" fillId="19" borderId="0" xfId="0" applyFont="1" applyFill="1" applyAlignment="1">
      <alignment horizontal="center" vertical="center"/>
    </xf>
    <xf numFmtId="0" fontId="246"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58" fillId="3" borderId="3" xfId="0" applyFont="1" applyFill="1" applyBorder="1" applyAlignment="1">
      <alignment horizontal="center" vertical="center"/>
    </xf>
    <xf numFmtId="14" fontId="47" fillId="0" borderId="3" xfId="0" applyNumberFormat="1" applyFont="1" applyBorder="1" applyAlignment="1">
      <alignment horizontal="center" vertical="center"/>
    </xf>
    <xf numFmtId="14" fontId="156" fillId="0" borderId="3" xfId="0" applyNumberFormat="1" applyFont="1" applyBorder="1" applyAlignment="1">
      <alignment horizontal="center" vertical="center"/>
    </xf>
    <xf numFmtId="0" fontId="47" fillId="0" borderId="3" xfId="0" applyFont="1" applyBorder="1" applyAlignment="1">
      <alignment horizontal="center" vertical="center"/>
    </xf>
    <xf numFmtId="0" fontId="158" fillId="0" borderId="25" xfId="0" applyFont="1" applyBorder="1" applyAlignment="1">
      <alignment horizontal="center" vertical="center"/>
    </xf>
    <xf numFmtId="0" fontId="158" fillId="3" borderId="2" xfId="0" quotePrefix="1" applyFont="1" applyFill="1" applyBorder="1" applyAlignment="1">
      <alignment horizontal="center" vertical="center"/>
    </xf>
    <xf numFmtId="14" fontId="156" fillId="0" borderId="0" xfId="0" applyNumberFormat="1" applyFont="1" applyAlignment="1">
      <alignment horizontal="center" vertical="center"/>
    </xf>
    <xf numFmtId="0" fontId="158" fillId="0" borderId="0" xfId="0" applyFont="1" applyAlignment="1">
      <alignment horizontal="center" vertical="center" wrapText="1"/>
    </xf>
    <xf numFmtId="16" fontId="158" fillId="3" borderId="3" xfId="0" quotePrefix="1" applyNumberFormat="1" applyFont="1" applyFill="1" applyBorder="1" applyAlignment="1">
      <alignment horizontal="center" vertical="center"/>
    </xf>
    <xf numFmtId="0" fontId="247" fillId="9" borderId="22" xfId="0" applyFont="1" applyFill="1" applyBorder="1" applyAlignment="1">
      <alignment horizontal="center" vertical="top" wrapText="1"/>
    </xf>
    <xf numFmtId="0" fontId="252" fillId="38" borderId="0" xfId="0" applyFont="1" applyFill="1" applyAlignment="1">
      <alignment horizontal="center" vertical="center"/>
    </xf>
    <xf numFmtId="16" fontId="45" fillId="3" borderId="2" xfId="0" quotePrefix="1" applyNumberFormat="1" applyFont="1" applyFill="1" applyBorder="1" applyAlignment="1">
      <alignment horizontal="center" vertical="center"/>
    </xf>
    <xf numFmtId="0" fontId="45" fillId="3" borderId="2" xfId="0" applyFont="1" applyFill="1" applyBorder="1" applyAlignment="1">
      <alignment horizontal="center" vertical="center"/>
    </xf>
    <xf numFmtId="14" fontId="45" fillId="3" borderId="2" xfId="0" applyNumberFormat="1" applyFont="1" applyFill="1" applyBorder="1" applyAlignment="1">
      <alignment horizontal="center" vertical="center"/>
    </xf>
    <xf numFmtId="0" fontId="45" fillId="0" borderId="2" xfId="0" applyFont="1" applyBorder="1" applyAlignment="1">
      <alignment horizontal="center" vertical="center"/>
    </xf>
    <xf numFmtId="0" fontId="269" fillId="33" borderId="2" xfId="0" applyFont="1" applyFill="1" applyBorder="1" applyAlignment="1">
      <alignment horizontal="center" vertical="center" wrapText="1"/>
    </xf>
    <xf numFmtId="2" fontId="45" fillId="0" borderId="2" xfId="0" quotePrefix="1" applyNumberFormat="1" applyFont="1" applyBorder="1" applyAlignment="1">
      <alignment horizontal="center" vertical="center"/>
    </xf>
    <xf numFmtId="14" fontId="156" fillId="9" borderId="2" xfId="0" applyNumberFormat="1" applyFont="1" applyFill="1" applyBorder="1" applyAlignment="1">
      <alignment horizontal="center" vertical="center"/>
    </xf>
    <xf numFmtId="14" fontId="67" fillId="9" borderId="2" xfId="0" applyNumberFormat="1" applyFont="1" applyFill="1" applyBorder="1" applyAlignment="1">
      <alignment horizontal="center" vertical="center"/>
    </xf>
    <xf numFmtId="14" fontId="43" fillId="3" borderId="2" xfId="0" applyNumberFormat="1" applyFont="1" applyFill="1" applyBorder="1" applyAlignment="1">
      <alignment horizontal="center" vertical="center"/>
    </xf>
    <xf numFmtId="0" fontId="51" fillId="0" borderId="2" xfId="0" applyFont="1" applyBorder="1" applyAlignment="1">
      <alignment horizontal="center" vertical="center"/>
    </xf>
    <xf numFmtId="16" fontId="43" fillId="3" borderId="2" xfId="0" quotePrefix="1" applyNumberFormat="1" applyFont="1" applyFill="1" applyBorder="1" applyAlignment="1">
      <alignment horizontal="center" vertical="center"/>
    </xf>
    <xf numFmtId="0" fontId="43" fillId="0" borderId="2" xfId="0" applyFont="1" applyBorder="1" applyAlignment="1">
      <alignment horizontal="center" vertical="center"/>
    </xf>
    <xf numFmtId="14" fontId="158" fillId="3" borderId="2" xfId="16" applyNumberFormat="1" applyFont="1" applyFill="1" applyBorder="1" applyAlignment="1">
      <alignment horizontal="center" vertical="center" wrapText="1"/>
    </xf>
    <xf numFmtId="2" fontId="51" fillId="0" borderId="2" xfId="0" applyNumberFormat="1" applyFont="1" applyBorder="1" applyAlignment="1">
      <alignment horizontal="center" vertical="center"/>
    </xf>
    <xf numFmtId="0" fontId="272" fillId="8" borderId="2" xfId="0" applyFont="1" applyFill="1" applyBorder="1" applyAlignment="1">
      <alignment horizontal="center" vertical="center" wrapText="1"/>
    </xf>
    <xf numFmtId="0" fontId="272" fillId="8" borderId="3" xfId="0" applyFont="1" applyFill="1" applyBorder="1" applyAlignment="1">
      <alignment horizontal="center" vertical="center" wrapText="1"/>
    </xf>
    <xf numFmtId="0" fontId="275" fillId="8" borderId="2" xfId="0" applyFont="1" applyFill="1" applyBorder="1" applyAlignment="1">
      <alignment horizontal="center" vertical="center" wrapText="1"/>
    </xf>
    <xf numFmtId="0" fontId="275" fillId="8" borderId="3" xfId="0" applyFont="1" applyFill="1" applyBorder="1" applyAlignment="1">
      <alignment horizontal="center" vertical="center" wrapText="1"/>
    </xf>
    <xf numFmtId="0" fontId="275" fillId="8" borderId="23" xfId="0" applyFont="1" applyFill="1" applyBorder="1" applyAlignment="1">
      <alignment horizontal="center" vertical="center" wrapText="1"/>
    </xf>
    <xf numFmtId="2" fontId="160" fillId="0" borderId="2" xfId="0" applyNumberFormat="1" applyFont="1" applyBorder="1" applyAlignment="1">
      <alignment horizontal="center" vertical="center"/>
    </xf>
    <xf numFmtId="1" fontId="146" fillId="0" borderId="2" xfId="0" applyNumberFormat="1" applyFont="1" applyBorder="1" applyAlignment="1">
      <alignment horizontal="center" vertical="center" wrapText="1"/>
    </xf>
    <xf numFmtId="1" fontId="160" fillId="0" borderId="2" xfId="0" applyNumberFormat="1" applyFont="1" applyBorder="1" applyAlignment="1">
      <alignment horizontal="center" vertical="center"/>
    </xf>
    <xf numFmtId="0" fontId="275" fillId="0" borderId="2" xfId="0" applyFont="1" applyBorder="1" applyAlignment="1">
      <alignment horizontal="center" vertical="center" wrapText="1"/>
    </xf>
    <xf numFmtId="0" fontId="146" fillId="0" borderId="2" xfId="0" applyFont="1" applyBorder="1" applyAlignment="1">
      <alignment horizontal="center" vertical="center" wrapText="1"/>
    </xf>
    <xf numFmtId="0" fontId="144" fillId="0" borderId="2" xfId="0" applyFont="1" applyBorder="1" applyAlignment="1">
      <alignment horizontal="center" vertical="center" wrapText="1"/>
    </xf>
    <xf numFmtId="0" fontId="276" fillId="0" borderId="2" xfId="0" applyFont="1" applyBorder="1" applyAlignment="1">
      <alignment horizontal="left" vertical="center"/>
    </xf>
    <xf numFmtId="2" fontId="144" fillId="0" borderId="2" xfId="0" applyNumberFormat="1" applyFont="1" applyBorder="1" applyAlignment="1">
      <alignment horizontal="center" vertical="center"/>
    </xf>
    <xf numFmtId="2" fontId="157" fillId="0" borderId="2" xfId="0" applyNumberFormat="1" applyFont="1" applyBorder="1" applyAlignment="1">
      <alignment horizontal="center" vertical="center"/>
    </xf>
    <xf numFmtId="0" fontId="137" fillId="0" borderId="2" xfId="0" applyFont="1" applyBorder="1"/>
    <xf numFmtId="0" fontId="277" fillId="0" borderId="2" xfId="0" applyFont="1" applyBorder="1"/>
    <xf numFmtId="0" fontId="277" fillId="0" borderId="2" xfId="0" applyFont="1" applyBorder="1" applyAlignment="1">
      <alignment wrapText="1"/>
    </xf>
    <xf numFmtId="0" fontId="137" fillId="0" borderId="3" xfId="0" applyFont="1" applyBorder="1"/>
    <xf numFmtId="0" fontId="160" fillId="0" borderId="2" xfId="0" applyFont="1" applyBorder="1" applyAlignment="1">
      <alignment horizontal="center"/>
    </xf>
    <xf numFmtId="169" fontId="0" fillId="0" borderId="2" xfId="0" applyNumberFormat="1" applyBorder="1" applyAlignment="1">
      <alignment horizontal="center" vertical="center"/>
    </xf>
    <xf numFmtId="2" fontId="144" fillId="0" borderId="2" xfId="0" applyNumberFormat="1" applyFont="1" applyBorder="1" applyAlignment="1">
      <alignment vertical="center"/>
    </xf>
    <xf numFmtId="2" fontId="144" fillId="0" borderId="2" xfId="0" applyNumberFormat="1" applyFont="1" applyBorder="1" applyAlignment="1">
      <alignment vertical="center" wrapText="1"/>
    </xf>
    <xf numFmtId="0" fontId="275" fillId="9" borderId="2" xfId="0" applyFont="1" applyFill="1" applyBorder="1" applyAlignment="1">
      <alignment horizontal="center" vertical="center" wrapText="1"/>
    </xf>
    <xf numFmtId="0" fontId="278" fillId="3" borderId="2" xfId="0" applyFont="1" applyFill="1" applyBorder="1" applyAlignment="1" applyProtection="1">
      <alignment horizontal="center" vertical="center" wrapText="1"/>
      <protection hidden="1"/>
    </xf>
    <xf numFmtId="49" fontId="278" fillId="3" borderId="2" xfId="0" applyNumberFormat="1" applyFont="1" applyFill="1" applyBorder="1" applyAlignment="1" applyProtection="1">
      <alignment horizontal="center" vertical="center" wrapText="1"/>
      <protection hidden="1"/>
    </xf>
    <xf numFmtId="0" fontId="278" fillId="3" borderId="2" xfId="0" applyFont="1" applyFill="1" applyBorder="1" applyAlignment="1" applyProtection="1">
      <alignment horizontal="center" vertical="center"/>
      <protection hidden="1"/>
    </xf>
    <xf numFmtId="1" fontId="279" fillId="0" borderId="2" xfId="0" applyNumberFormat="1" applyFont="1" applyBorder="1" applyAlignment="1" applyProtection="1">
      <alignment horizontal="center" vertical="center"/>
      <protection hidden="1"/>
    </xf>
    <xf numFmtId="0" fontId="235" fillId="5" borderId="2" xfId="0" applyFont="1" applyFill="1" applyBorder="1" applyAlignment="1" applyProtection="1">
      <alignment vertical="center" wrapText="1"/>
      <protection hidden="1"/>
    </xf>
    <xf numFmtId="0" fontId="280" fillId="5" borderId="2" xfId="0" applyFont="1" applyFill="1" applyBorder="1" applyAlignment="1" applyProtection="1">
      <alignment vertical="center" wrapText="1"/>
      <protection hidden="1"/>
    </xf>
    <xf numFmtId="16" fontId="42" fillId="3" borderId="2" xfId="0" quotePrefix="1" applyNumberFormat="1" applyFont="1" applyFill="1" applyBorder="1" applyAlignment="1">
      <alignment horizontal="center" vertical="center"/>
    </xf>
    <xf numFmtId="0" fontId="42" fillId="0" borderId="2" xfId="0" applyFont="1" applyBorder="1" applyAlignment="1">
      <alignment horizontal="center" vertical="center"/>
    </xf>
    <xf numFmtId="0" fontId="42" fillId="3" borderId="2" xfId="0" applyFont="1" applyFill="1" applyBorder="1" applyAlignment="1">
      <alignment horizontal="center" vertical="center"/>
    </xf>
    <xf numFmtId="0" fontId="41" fillId="0" borderId="0" xfId="0" applyFont="1" applyAlignment="1">
      <alignment vertical="center"/>
    </xf>
    <xf numFmtId="0" fontId="166" fillId="2" borderId="2" xfId="0" applyFont="1" applyFill="1" applyBorder="1" applyAlignment="1" applyProtection="1">
      <alignment horizontal="center"/>
      <protection hidden="1"/>
    </xf>
    <xf numFmtId="0" fontId="163" fillId="2" borderId="2" xfId="0" applyFont="1" applyFill="1" applyBorder="1" applyAlignment="1" applyProtection="1">
      <alignment horizontal="center" vertical="center"/>
      <protection hidden="1"/>
    </xf>
    <xf numFmtId="0" fontId="167" fillId="5" borderId="2" xfId="0" applyFont="1" applyFill="1" applyBorder="1" applyAlignment="1" applyProtection="1">
      <alignment horizontal="center" vertical="center" wrapText="1"/>
      <protection hidden="1"/>
    </xf>
    <xf numFmtId="0" fontId="157" fillId="0" borderId="0" xfId="0" applyFont="1" applyAlignment="1">
      <alignment horizontal="center" vertical="center" wrapText="1"/>
    </xf>
    <xf numFmtId="0" fontId="260" fillId="11" borderId="66" xfId="21" applyFont="1" applyFill="1" applyBorder="1" applyAlignment="1">
      <alignment horizontal="center" vertical="center"/>
    </xf>
    <xf numFmtId="1" fontId="260" fillId="40" borderId="42" xfId="8" applyNumberFormat="1" applyFont="1" applyFill="1" applyBorder="1" applyAlignment="1">
      <alignment horizontal="center" vertical="center"/>
    </xf>
    <xf numFmtId="0" fontId="158" fillId="9" borderId="2" xfId="0" quotePrefix="1" applyFont="1" applyFill="1" applyBorder="1" applyAlignment="1">
      <alignment horizontal="center" vertical="center"/>
    </xf>
    <xf numFmtId="0" fontId="158" fillId="9" borderId="2" xfId="0" applyFont="1" applyFill="1" applyBorder="1" applyAlignment="1">
      <alignment horizontal="center" vertical="center"/>
    </xf>
    <xf numFmtId="0" fontId="47" fillId="9" borderId="2" xfId="0" applyFont="1" applyFill="1" applyBorder="1" applyAlignment="1">
      <alignment horizontal="center" vertical="center"/>
    </xf>
    <xf numFmtId="0" fontId="252" fillId="0" borderId="22" xfId="51" applyFont="1" applyBorder="1" applyAlignment="1">
      <alignment horizontal="center" vertical="center"/>
    </xf>
    <xf numFmtId="16" fontId="258" fillId="0" borderId="22" xfId="51" quotePrefix="1" applyNumberFormat="1" applyFont="1" applyBorder="1" applyAlignment="1">
      <alignment horizontal="center" vertical="center"/>
    </xf>
    <xf numFmtId="0" fontId="252" fillId="0" borderId="0" xfId="0" applyFont="1" applyAlignment="1">
      <alignment horizontal="center" vertical="center"/>
    </xf>
    <xf numFmtId="0" fontId="258" fillId="0" borderId="45" xfId="0" applyFont="1" applyBorder="1" applyAlignment="1">
      <alignment vertical="center"/>
    </xf>
    <xf numFmtId="0" fontId="260" fillId="0" borderId="45" xfId="0" applyFont="1" applyBorder="1" applyAlignment="1">
      <alignment horizontal="center" vertical="center"/>
    </xf>
    <xf numFmtId="16" fontId="40" fillId="3" borderId="2" xfId="0" quotePrefix="1" applyNumberFormat="1" applyFont="1" applyFill="1" applyBorder="1" applyAlignment="1">
      <alignment horizontal="center" vertical="center"/>
    </xf>
    <xf numFmtId="0" fontId="258" fillId="0" borderId="22" xfId="51" quotePrefix="1" applyFont="1" applyBorder="1" applyAlignment="1">
      <alignment horizontal="center" vertical="center"/>
    </xf>
    <xf numFmtId="0" fontId="258" fillId="0" borderId="0" xfId="51" quotePrefix="1" applyFont="1" applyAlignment="1">
      <alignment horizontal="center" vertical="center"/>
    </xf>
    <xf numFmtId="0" fontId="258" fillId="0" borderId="43" xfId="51" quotePrefix="1" applyFont="1" applyBorder="1" applyAlignment="1">
      <alignment horizontal="center" vertical="center"/>
    </xf>
    <xf numFmtId="16" fontId="258" fillId="0" borderId="0" xfId="51" quotePrefix="1" applyNumberFormat="1" applyFont="1" applyAlignment="1">
      <alignment horizontal="center" vertical="center"/>
    </xf>
    <xf numFmtId="0" fontId="252" fillId="0" borderId="0" xfId="51" applyFont="1" applyAlignment="1">
      <alignment horizontal="center" vertical="center"/>
    </xf>
    <xf numFmtId="0" fontId="41" fillId="9" borderId="0" xfId="0" applyFont="1" applyFill="1" applyAlignment="1">
      <alignment vertical="center"/>
    </xf>
    <xf numFmtId="16" fontId="158" fillId="9" borderId="2" xfId="0" quotePrefix="1" applyNumberFormat="1" applyFont="1" applyFill="1" applyBorder="1" applyAlignment="1">
      <alignment horizontal="center" vertical="center"/>
    </xf>
    <xf numFmtId="0" fontId="260" fillId="40" borderId="66" xfId="21" applyFont="1" applyFill="1" applyBorder="1" applyAlignment="1">
      <alignment horizontal="center" vertical="center"/>
    </xf>
    <xf numFmtId="16" fontId="39" fillId="3" borderId="2" xfId="0" quotePrefix="1" applyNumberFormat="1" applyFont="1" applyFill="1" applyBorder="1" applyAlignment="1">
      <alignment horizontal="center" vertical="center"/>
    </xf>
    <xf numFmtId="0" fontId="39" fillId="3" borderId="2" xfId="0" applyFont="1" applyFill="1" applyBorder="1" applyAlignment="1">
      <alignment horizontal="center" vertical="center"/>
    </xf>
    <xf numFmtId="14" fontId="39" fillId="3" borderId="2" xfId="0" applyNumberFormat="1" applyFont="1" applyFill="1" applyBorder="1" applyAlignment="1">
      <alignment horizontal="center" vertical="center"/>
    </xf>
    <xf numFmtId="16" fontId="38" fillId="3" borderId="2" xfId="0" quotePrefix="1" applyNumberFormat="1" applyFont="1" applyFill="1" applyBorder="1" applyAlignment="1">
      <alignment horizontal="center" vertical="center"/>
    </xf>
    <xf numFmtId="0" fontId="51" fillId="3" borderId="2" xfId="0" applyFont="1" applyFill="1" applyBorder="1" applyAlignment="1">
      <alignment horizontal="center" vertical="center"/>
    </xf>
    <xf numFmtId="0" fontId="124" fillId="3" borderId="2" xfId="0" applyFont="1" applyFill="1" applyBorder="1" applyAlignment="1">
      <alignment horizontal="center" vertical="center" wrapText="1"/>
    </xf>
    <xf numFmtId="0" fontId="36" fillId="0" borderId="2" xfId="0" applyFont="1" applyBorder="1"/>
    <xf numFmtId="14" fontId="36" fillId="3" borderId="2" xfId="0" applyNumberFormat="1" applyFont="1" applyFill="1" applyBorder="1" applyAlignment="1">
      <alignment horizontal="center" vertical="center"/>
    </xf>
    <xf numFmtId="0" fontId="51" fillId="9" borderId="2" xfId="0" applyFont="1" applyFill="1" applyBorder="1" applyAlignment="1">
      <alignment horizontal="center" vertical="center"/>
    </xf>
    <xf numFmtId="16" fontId="42" fillId="9" borderId="2" xfId="0" quotePrefix="1" applyNumberFormat="1" applyFont="1" applyFill="1" applyBorder="1" applyAlignment="1">
      <alignment horizontal="center" vertical="center"/>
    </xf>
    <xf numFmtId="16" fontId="40" fillId="9" borderId="2" xfId="0" quotePrefix="1" applyNumberFormat="1" applyFont="1" applyFill="1" applyBorder="1" applyAlignment="1">
      <alignment horizontal="center" vertical="center"/>
    </xf>
    <xf numFmtId="0" fontId="42" fillId="9" borderId="2" xfId="0" applyFont="1" applyFill="1" applyBorder="1" applyAlignment="1">
      <alignment horizontal="center" vertical="center"/>
    </xf>
    <xf numFmtId="14" fontId="158" fillId="9" borderId="2" xfId="16" applyNumberFormat="1" applyFont="1" applyFill="1" applyBorder="1" applyAlignment="1">
      <alignment horizontal="center" vertical="center" wrapText="1"/>
    </xf>
    <xf numFmtId="0" fontId="45" fillId="9" borderId="2" xfId="0" applyFont="1" applyFill="1" applyBorder="1" applyAlignment="1">
      <alignment horizontal="center" vertical="center"/>
    </xf>
    <xf numFmtId="16" fontId="34" fillId="3" borderId="2" xfId="0" quotePrefix="1" applyNumberFormat="1" applyFont="1" applyFill="1" applyBorder="1" applyAlignment="1">
      <alignment horizontal="center" vertical="center"/>
    </xf>
    <xf numFmtId="168" fontId="249" fillId="3" borderId="2" xfId="16" applyNumberFormat="1" applyFont="1" applyFill="1" applyBorder="1" applyAlignment="1">
      <alignment horizontal="center" vertical="center"/>
    </xf>
    <xf numFmtId="169" fontId="230" fillId="0" borderId="2" xfId="16" applyNumberFormat="1" applyFont="1" applyBorder="1" applyAlignment="1">
      <alignment horizontal="center" vertical="center" wrapText="1"/>
    </xf>
    <xf numFmtId="16" fontId="33" fillId="3" borderId="2" xfId="0" quotePrefix="1" applyNumberFormat="1" applyFont="1" applyFill="1" applyBorder="1" applyAlignment="1">
      <alignment horizontal="center" vertical="center"/>
    </xf>
    <xf numFmtId="14" fontId="31" fillId="3" borderId="2" xfId="0" applyNumberFormat="1" applyFont="1" applyFill="1" applyBorder="1" applyAlignment="1">
      <alignment horizontal="center" vertical="center"/>
    </xf>
    <xf numFmtId="14" fontId="31" fillId="9" borderId="2" xfId="0" applyNumberFormat="1" applyFont="1" applyFill="1" applyBorder="1" applyAlignment="1">
      <alignment horizontal="center" vertical="center"/>
    </xf>
    <xf numFmtId="16" fontId="29" fillId="3" borderId="2" xfId="0" quotePrefix="1" applyNumberFormat="1" applyFont="1" applyFill="1" applyBorder="1" applyAlignment="1">
      <alignment horizontal="center" vertical="center"/>
    </xf>
    <xf numFmtId="0" fontId="29" fillId="3" borderId="2" xfId="0" applyFont="1" applyFill="1" applyBorder="1" applyAlignment="1">
      <alignment horizontal="center" vertical="center"/>
    </xf>
    <xf numFmtId="16" fontId="28" fillId="3" borderId="2" xfId="0" quotePrefix="1" applyNumberFormat="1" applyFont="1" applyFill="1" applyBorder="1" applyAlignment="1">
      <alignment horizontal="center" vertical="center"/>
    </xf>
    <xf numFmtId="16" fontId="27" fillId="3" borderId="2" xfId="0" quotePrefix="1" applyNumberFormat="1" applyFont="1" applyFill="1" applyBorder="1" applyAlignment="1">
      <alignment horizontal="center" vertical="center"/>
    </xf>
    <xf numFmtId="16" fontId="26" fillId="3" borderId="2" xfId="0" quotePrefix="1" applyNumberFormat="1" applyFont="1" applyFill="1" applyBorder="1" applyAlignment="1">
      <alignment horizontal="center" vertical="center"/>
    </xf>
    <xf numFmtId="0" fontId="26" fillId="3" borderId="2" xfId="0" applyFont="1" applyFill="1" applyBorder="1" applyAlignment="1">
      <alignment horizontal="center" vertical="center"/>
    </xf>
    <xf numFmtId="0" fontId="26" fillId="0" borderId="0" xfId="0" applyFont="1"/>
    <xf numFmtId="16" fontId="36" fillId="9" borderId="2" xfId="0" quotePrefix="1" applyNumberFormat="1" applyFont="1" applyFill="1" applyBorder="1" applyAlignment="1">
      <alignment horizontal="center" vertical="center"/>
    </xf>
    <xf numFmtId="14" fontId="39" fillId="9" borderId="2" xfId="0" applyNumberFormat="1" applyFont="1" applyFill="1" applyBorder="1" applyAlignment="1">
      <alignment horizontal="center" vertical="center"/>
    </xf>
    <xf numFmtId="0" fontId="25" fillId="3" borderId="2" xfId="0" applyFont="1" applyFill="1" applyBorder="1" applyAlignment="1">
      <alignment horizontal="center" vertical="center"/>
    </xf>
    <xf numFmtId="0" fontId="160" fillId="9" borderId="2" xfId="0" applyFont="1" applyFill="1" applyBorder="1" applyAlignment="1">
      <alignment horizontal="center" vertical="center" wrapText="1"/>
    </xf>
    <xf numFmtId="16" fontId="23" fillId="3" borderId="2" xfId="0" quotePrefix="1" applyNumberFormat="1" applyFont="1" applyFill="1" applyBorder="1" applyAlignment="1">
      <alignment horizontal="center" vertical="center"/>
    </xf>
    <xf numFmtId="16" fontId="21" fillId="3" borderId="2" xfId="0" quotePrefix="1" applyNumberFormat="1" applyFont="1" applyFill="1" applyBorder="1" applyAlignment="1">
      <alignment horizontal="center" vertical="center"/>
    </xf>
    <xf numFmtId="16" fontId="20" fillId="3" borderId="2" xfId="0" quotePrefix="1" applyNumberFormat="1" applyFont="1" applyFill="1" applyBorder="1" applyAlignment="1">
      <alignment horizontal="center" vertical="center"/>
    </xf>
    <xf numFmtId="0" fontId="252" fillId="3" borderId="42" xfId="21" applyFont="1" applyFill="1" applyBorder="1" applyAlignment="1">
      <alignment horizontal="center" vertical="center"/>
    </xf>
    <xf numFmtId="0" fontId="18" fillId="0" borderId="0" xfId="0" applyFont="1"/>
    <xf numFmtId="16" fontId="18" fillId="3" borderId="2" xfId="0" quotePrefix="1" applyNumberFormat="1" applyFont="1" applyFill="1" applyBorder="1" applyAlignment="1">
      <alignment horizontal="center" vertical="center"/>
    </xf>
    <xf numFmtId="0" fontId="17" fillId="0" borderId="0" xfId="0" applyFont="1"/>
    <xf numFmtId="0" fontId="16" fillId="3" borderId="2" xfId="0" applyFont="1" applyFill="1" applyBorder="1" applyAlignment="1">
      <alignment horizontal="center" vertical="center"/>
    </xf>
    <xf numFmtId="16" fontId="16" fillId="3" borderId="2" xfId="0" quotePrefix="1" applyNumberFormat="1" applyFont="1" applyFill="1" applyBorder="1" applyAlignment="1">
      <alignment horizontal="center" vertical="center"/>
    </xf>
    <xf numFmtId="16" fontId="14" fillId="3" borderId="2" xfId="0" quotePrefix="1" applyNumberFormat="1" applyFont="1" applyFill="1" applyBorder="1" applyAlignment="1">
      <alignment horizontal="center" vertical="center"/>
    </xf>
    <xf numFmtId="0" fontId="177" fillId="0" borderId="0" xfId="0" applyFont="1"/>
    <xf numFmtId="0" fontId="177" fillId="0" borderId="0" xfId="0" quotePrefix="1" applyFont="1"/>
    <xf numFmtId="0" fontId="12" fillId="0" borderId="0" xfId="0" applyFont="1"/>
    <xf numFmtId="16" fontId="12" fillId="3" borderId="2" xfId="0" quotePrefix="1" applyNumberFormat="1" applyFont="1" applyFill="1" applyBorder="1" applyAlignment="1">
      <alignment horizontal="center" vertical="center"/>
    </xf>
    <xf numFmtId="0" fontId="12" fillId="3" borderId="2" xfId="0" applyFont="1" applyFill="1" applyBorder="1" applyAlignment="1">
      <alignment horizontal="center" vertical="center"/>
    </xf>
    <xf numFmtId="0" fontId="259" fillId="17" borderId="45" xfId="0" applyFont="1" applyFill="1" applyBorder="1" applyAlignment="1">
      <alignment horizontal="center" vertical="center" wrapText="1"/>
    </xf>
    <xf numFmtId="0" fontId="251" fillId="17" borderId="45" xfId="0" applyFont="1" applyFill="1" applyBorder="1" applyAlignment="1">
      <alignment horizontal="center" vertical="center" wrapText="1"/>
    </xf>
    <xf numFmtId="0" fontId="10" fillId="3" borderId="2" xfId="0" applyFont="1" applyFill="1" applyBorder="1" applyAlignment="1">
      <alignment horizontal="center" vertical="center"/>
    </xf>
    <xf numFmtId="0" fontId="258" fillId="3" borderId="0" xfId="51" quotePrefix="1" applyFont="1" applyFill="1" applyAlignment="1">
      <alignment horizontal="center" vertical="center"/>
    </xf>
    <xf numFmtId="0" fontId="260" fillId="3" borderId="0" xfId="0" applyFont="1" applyFill="1" applyAlignment="1">
      <alignment horizontal="center" vertical="center" wrapText="1"/>
    </xf>
    <xf numFmtId="0" fontId="259" fillId="3" borderId="45" xfId="0" applyFont="1" applyFill="1" applyBorder="1" applyAlignment="1">
      <alignment horizontal="center" vertical="center" wrapText="1"/>
    </xf>
    <xf numFmtId="0" fontId="251" fillId="17" borderId="0" xfId="0" applyFont="1" applyFill="1" applyAlignment="1">
      <alignment horizontal="center" vertical="center" wrapText="1"/>
    </xf>
    <xf numFmtId="0" fontId="260" fillId="41" borderId="0" xfId="0" applyFont="1" applyFill="1" applyAlignment="1">
      <alignment horizontal="center" vertical="top"/>
    </xf>
    <xf numFmtId="0" fontId="252" fillId="41" borderId="0" xfId="0" applyFont="1" applyFill="1" applyAlignment="1">
      <alignment horizontal="center" vertical="top"/>
    </xf>
    <xf numFmtId="0" fontId="259" fillId="37" borderId="45" xfId="0" applyFont="1" applyFill="1" applyBorder="1" applyAlignment="1">
      <alignment horizontal="center" vertical="center" wrapText="1"/>
    </xf>
    <xf numFmtId="0" fontId="251" fillId="37" borderId="45" xfId="0" applyFont="1" applyFill="1" applyBorder="1" applyAlignment="1">
      <alignment horizontal="center" vertical="center" wrapText="1"/>
    </xf>
    <xf numFmtId="0" fontId="259" fillId="9" borderId="44" xfId="0" applyFont="1" applyFill="1" applyBorder="1" applyAlignment="1">
      <alignment horizontal="center" vertical="center" wrapText="1"/>
    </xf>
    <xf numFmtId="0" fontId="252" fillId="9" borderId="0" xfId="0" applyFont="1" applyFill="1" applyAlignment="1">
      <alignment horizontal="center" vertical="center" wrapText="1"/>
    </xf>
    <xf numFmtId="0" fontId="252" fillId="37" borderId="0" xfId="0" applyFont="1" applyFill="1" applyAlignment="1">
      <alignment horizontal="center" vertical="top"/>
    </xf>
    <xf numFmtId="0" fontId="258" fillId="41" borderId="0" xfId="0" applyFont="1" applyFill="1" applyAlignment="1">
      <alignment horizontal="center" vertical="top" wrapText="1"/>
    </xf>
    <xf numFmtId="16" fontId="15" fillId="9" borderId="2" xfId="0" quotePrefix="1" applyNumberFormat="1" applyFont="1" applyFill="1" applyBorder="1" applyAlignment="1">
      <alignment horizontal="center" vertical="center"/>
    </xf>
    <xf numFmtId="0" fontId="16" fillId="9" borderId="2" xfId="0" applyFont="1" applyFill="1" applyBorder="1" applyAlignment="1">
      <alignment horizontal="center" vertical="center"/>
    </xf>
    <xf numFmtId="2" fontId="51" fillId="9" borderId="2" xfId="0" applyNumberFormat="1" applyFont="1" applyFill="1" applyBorder="1" applyAlignment="1">
      <alignment horizontal="center" vertical="center"/>
    </xf>
    <xf numFmtId="168" fontId="249" fillId="9" borderId="2" xfId="16" applyNumberFormat="1" applyFont="1" applyFill="1" applyBorder="1" applyAlignment="1">
      <alignment horizontal="center" vertical="center"/>
    </xf>
    <xf numFmtId="0" fontId="0" fillId="9" borderId="2" xfId="0" applyFill="1" applyBorder="1" applyAlignment="1">
      <alignment horizontal="center" vertical="center"/>
    </xf>
    <xf numFmtId="169" fontId="230" fillId="9" borderId="2" xfId="16" applyNumberFormat="1" applyFont="1" applyFill="1" applyBorder="1" applyAlignment="1">
      <alignment horizontal="center" vertical="center" wrapText="1"/>
    </xf>
    <xf numFmtId="14" fontId="11" fillId="9" borderId="2" xfId="0" applyNumberFormat="1" applyFont="1" applyFill="1" applyBorder="1" applyAlignment="1">
      <alignment horizontal="center" vertical="center"/>
    </xf>
    <xf numFmtId="0" fontId="8" fillId="0" borderId="0" xfId="0" applyFont="1"/>
    <xf numFmtId="0" fontId="276" fillId="9" borderId="2" xfId="0" applyFont="1" applyFill="1" applyBorder="1" applyAlignment="1">
      <alignment horizontal="center" vertical="center"/>
    </xf>
    <xf numFmtId="16" fontId="8" fillId="3" borderId="2" xfId="0" quotePrefix="1" applyNumberFormat="1" applyFont="1" applyFill="1" applyBorder="1" applyAlignment="1">
      <alignment horizontal="center" vertical="center"/>
    </xf>
    <xf numFmtId="0" fontId="266" fillId="9" borderId="2" xfId="0" applyFont="1" applyFill="1" applyBorder="1" applyAlignment="1">
      <alignment vertical="center" wrapText="1"/>
    </xf>
    <xf numFmtId="0" fontId="158" fillId="0" borderId="2" xfId="0" applyFont="1" applyBorder="1" applyAlignment="1">
      <alignment horizontal="center" vertical="center" wrapText="1"/>
    </xf>
    <xf numFmtId="0" fontId="5" fillId="0" borderId="0" xfId="0" applyFont="1"/>
    <xf numFmtId="16" fontId="4" fillId="3" borderId="2" xfId="0" quotePrefix="1" applyNumberFormat="1" applyFont="1" applyFill="1" applyBorder="1" applyAlignment="1">
      <alignment horizontal="center" vertical="center"/>
    </xf>
    <xf numFmtId="16" fontId="3" fillId="3" borderId="2" xfId="0" quotePrefix="1" applyNumberFormat="1" applyFont="1" applyFill="1" applyBorder="1" applyAlignment="1">
      <alignment horizontal="center" vertical="center"/>
    </xf>
    <xf numFmtId="16" fontId="51" fillId="3" borderId="2" xfId="0" quotePrefix="1" applyNumberFormat="1" applyFont="1" applyFill="1" applyBorder="1" applyAlignment="1">
      <alignment horizontal="center" vertical="center"/>
    </xf>
    <xf numFmtId="0" fontId="166" fillId="2" borderId="2" xfId="0" applyFont="1" applyFill="1" applyBorder="1" applyAlignment="1" applyProtection="1">
      <alignment horizontal="center"/>
      <protection hidden="1"/>
    </xf>
    <xf numFmtId="167" fontId="115" fillId="2" borderId="2" xfId="4" applyNumberFormat="1" applyFont="1" applyFill="1" applyBorder="1" applyAlignment="1" applyProtection="1">
      <alignment horizontal="center" vertical="center"/>
      <protection hidden="1"/>
    </xf>
    <xf numFmtId="0" fontId="163" fillId="2" borderId="2" xfId="0" applyFont="1" applyFill="1" applyBorder="1" applyAlignment="1" applyProtection="1">
      <alignment horizontal="center" vertical="center"/>
      <protection hidden="1"/>
    </xf>
    <xf numFmtId="167" fontId="164" fillId="2" borderId="2" xfId="17" applyNumberFormat="1" applyFont="1" applyFill="1" applyBorder="1" applyAlignment="1" applyProtection="1">
      <alignment horizontal="left" vertical="center" indent="3"/>
      <protection hidden="1"/>
    </xf>
    <xf numFmtId="0" fontId="167" fillId="5" borderId="2" xfId="0" applyFont="1" applyFill="1" applyBorder="1" applyAlignment="1" applyProtection="1">
      <alignment horizontal="center" vertical="center" wrapText="1"/>
      <protection hidden="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24" fillId="0" borderId="6" xfId="0" applyFont="1" applyBorder="1" applyAlignment="1">
      <alignment horizontal="left" vertical="center"/>
    </xf>
    <xf numFmtId="0" fontId="124" fillId="0" borderId="7" xfId="0" applyFont="1" applyBorder="1" applyAlignment="1">
      <alignment horizontal="left" vertical="center"/>
    </xf>
    <xf numFmtId="0" fontId="124" fillId="0" borderId="13" xfId="0" applyFont="1" applyBorder="1" applyAlignment="1">
      <alignment horizontal="left" vertical="center"/>
    </xf>
    <xf numFmtId="0" fontId="124" fillId="3" borderId="8" xfId="0" applyFont="1" applyFill="1" applyBorder="1" applyAlignment="1">
      <alignment horizontal="left" vertical="center" wrapText="1"/>
    </xf>
    <xf numFmtId="0" fontId="124" fillId="3" borderId="2" xfId="0" applyFont="1" applyFill="1" applyBorder="1" applyAlignment="1">
      <alignment horizontal="left" vertical="center" wrapText="1"/>
    </xf>
    <xf numFmtId="0" fontId="124" fillId="3" borderId="14" xfId="0" applyFont="1" applyFill="1" applyBorder="1" applyAlignment="1">
      <alignment horizontal="left" vertical="center" wrapText="1"/>
    </xf>
    <xf numFmtId="0" fontId="125" fillId="0" borderId="8" xfId="0" applyFont="1" applyBorder="1" applyAlignment="1">
      <alignment horizontal="left" wrapText="1"/>
    </xf>
    <xf numFmtId="0" fontId="125" fillId="0" borderId="2" xfId="0" applyFont="1" applyBorder="1" applyAlignment="1">
      <alignment horizontal="left" wrapText="1"/>
    </xf>
    <xf numFmtId="0" fontId="125"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31" fillId="0" borderId="2" xfId="0" applyFont="1" applyBorder="1" applyAlignment="1">
      <alignment horizontal="center" vertical="center" wrapText="1"/>
    </xf>
    <xf numFmtId="0" fontId="131" fillId="0" borderId="25" xfId="0" applyFont="1" applyBorder="1" applyAlignment="1">
      <alignment horizontal="center" vertical="center" wrapText="1"/>
    </xf>
    <xf numFmtId="0" fontId="131" fillId="0" borderId="33" xfId="0" applyFont="1" applyBorder="1" applyAlignment="1">
      <alignment horizontal="center" vertical="center" wrapText="1"/>
    </xf>
    <xf numFmtId="0" fontId="131" fillId="0" borderId="28" xfId="0" applyFont="1" applyBorder="1" applyAlignment="1">
      <alignment horizontal="center" vertical="center" wrapText="1"/>
    </xf>
    <xf numFmtId="0" fontId="137" fillId="3" borderId="2" xfId="0" applyFont="1" applyFill="1" applyBorder="1" applyAlignment="1">
      <alignment horizontal="center" vertical="center"/>
    </xf>
    <xf numFmtId="0" fontId="160" fillId="3" borderId="3" xfId="0" applyFont="1" applyFill="1" applyBorder="1" applyAlignment="1">
      <alignment horizontal="left" vertical="center" wrapText="1"/>
    </xf>
    <xf numFmtId="0" fontId="160" fillId="3" borderId="46" xfId="0" applyFont="1" applyFill="1" applyBorder="1" applyAlignment="1">
      <alignment horizontal="left" vertical="center" wrapText="1"/>
    </xf>
    <xf numFmtId="0" fontId="160" fillId="3" borderId="4" xfId="0" applyFont="1" applyFill="1" applyBorder="1" applyAlignment="1">
      <alignment horizontal="left" vertical="center" wrapText="1"/>
    </xf>
    <xf numFmtId="0" fontId="192" fillId="9" borderId="44" xfId="0" applyFont="1" applyFill="1" applyBorder="1" applyAlignment="1">
      <alignment horizontal="center" vertical="center" wrapText="1"/>
    </xf>
    <xf numFmtId="0" fontId="192" fillId="9" borderId="45" xfId="0" applyFont="1" applyFill="1" applyBorder="1" applyAlignment="1">
      <alignment horizontal="center" vertical="center" wrapText="1"/>
    </xf>
    <xf numFmtId="0" fontId="193" fillId="24" borderId="66" xfId="0" applyFont="1" applyFill="1" applyBorder="1" applyAlignment="1">
      <alignment horizontal="center" vertical="center" wrapText="1"/>
    </xf>
    <xf numFmtId="0" fontId="193" fillId="24" borderId="64" xfId="0" applyFont="1" applyFill="1" applyBorder="1" applyAlignment="1">
      <alignment horizontal="center" vertical="center" wrapText="1"/>
    </xf>
    <xf numFmtId="0" fontId="195" fillId="24" borderId="66" xfId="0" applyFont="1" applyFill="1" applyBorder="1" applyAlignment="1">
      <alignment horizontal="center" vertical="center" wrapText="1"/>
    </xf>
    <xf numFmtId="0" fontId="195" fillId="24" borderId="63" xfId="0" applyFont="1" applyFill="1" applyBorder="1" applyAlignment="1">
      <alignment horizontal="center" vertical="center" wrapText="1"/>
    </xf>
    <xf numFmtId="0" fontId="0" fillId="3" borderId="5" xfId="0" applyFill="1" applyBorder="1" applyAlignment="1">
      <alignment horizontal="center" vertical="top"/>
    </xf>
    <xf numFmtId="0" fontId="125" fillId="3" borderId="2" xfId="0" applyFont="1" applyFill="1" applyBorder="1" applyAlignment="1">
      <alignment horizontal="left" vertical="center"/>
    </xf>
    <xf numFmtId="0" fontId="125" fillId="3" borderId="2" xfId="0" applyFont="1" applyFill="1" applyBorder="1" applyAlignment="1">
      <alignment horizontal="left" vertical="center" wrapText="1"/>
    </xf>
    <xf numFmtId="0" fontId="160" fillId="0" borderId="3" xfId="0" applyFont="1" applyBorder="1" applyAlignment="1">
      <alignment horizontal="left" vertical="center" wrapText="1"/>
    </xf>
    <xf numFmtId="0" fontId="160" fillId="0" borderId="46" xfId="0" applyFont="1" applyBorder="1" applyAlignment="1">
      <alignment horizontal="left" vertical="center" wrapText="1"/>
    </xf>
    <xf numFmtId="0" fontId="160" fillId="0" borderId="4" xfId="0" applyFont="1" applyBorder="1" applyAlignment="1">
      <alignment horizontal="left" vertical="center" wrapText="1"/>
    </xf>
    <xf numFmtId="0" fontId="131" fillId="9" borderId="25" xfId="0" applyFont="1" applyFill="1" applyBorder="1" applyAlignment="1">
      <alignment horizontal="center"/>
    </xf>
    <xf numFmtId="0" fontId="131" fillId="9" borderId="33" xfId="0" applyFont="1" applyFill="1" applyBorder="1" applyAlignment="1">
      <alignment horizontal="center"/>
    </xf>
    <xf numFmtId="0" fontId="131" fillId="9" borderId="28" xfId="0" applyFont="1" applyFill="1" applyBorder="1" applyAlignment="1">
      <alignment horizontal="center"/>
    </xf>
    <xf numFmtId="0" fontId="124" fillId="0" borderId="17" xfId="0" applyFont="1" applyBorder="1" applyAlignment="1">
      <alignment horizontal="left" vertical="center"/>
    </xf>
    <xf numFmtId="0" fontId="124" fillId="0" borderId="18" xfId="0" applyFont="1" applyBorder="1" applyAlignment="1">
      <alignment horizontal="left" vertical="center"/>
    </xf>
    <xf numFmtId="0" fontId="124" fillId="0" borderId="19" xfId="0" applyFont="1" applyBorder="1" applyAlignment="1">
      <alignment horizontal="left" vertical="center"/>
    </xf>
    <xf numFmtId="0" fontId="174" fillId="3" borderId="67" xfId="0" applyFont="1" applyFill="1" applyBorder="1" applyAlignment="1">
      <alignment horizontal="left" vertical="center" wrapText="1"/>
    </xf>
    <xf numFmtId="0" fontId="174" fillId="3" borderId="33" xfId="0" applyFont="1" applyFill="1" applyBorder="1" applyAlignment="1">
      <alignment horizontal="left" vertical="center" wrapText="1"/>
    </xf>
    <xf numFmtId="0" fontId="174" fillId="3" borderId="68" xfId="0" applyFont="1" applyFill="1" applyBorder="1" applyAlignment="1">
      <alignment horizontal="left" vertical="center" wrapText="1"/>
    </xf>
    <xf numFmtId="0" fontId="124" fillId="3" borderId="67" xfId="0" applyFont="1" applyFill="1" applyBorder="1" applyAlignment="1">
      <alignment horizontal="left" vertical="center" wrapText="1"/>
    </xf>
    <xf numFmtId="0" fontId="124" fillId="3" borderId="33" xfId="0" applyFont="1" applyFill="1" applyBorder="1" applyAlignment="1">
      <alignment horizontal="left" vertical="center" wrapText="1"/>
    </xf>
    <xf numFmtId="0" fontId="124" fillId="3" borderId="68" xfId="0" applyFont="1" applyFill="1" applyBorder="1" applyAlignment="1">
      <alignment horizontal="left" vertical="center" wrapText="1"/>
    </xf>
    <xf numFmtId="0" fontId="125" fillId="0" borderId="67" xfId="0" applyFont="1" applyBorder="1" applyAlignment="1">
      <alignment horizontal="left" wrapText="1"/>
    </xf>
    <xf numFmtId="0" fontId="125" fillId="0" borderId="33" xfId="0" applyFont="1" applyBorder="1" applyAlignment="1">
      <alignment horizontal="left" wrapText="1"/>
    </xf>
    <xf numFmtId="0" fontId="125" fillId="0" borderId="68" xfId="0" applyFont="1" applyBorder="1" applyAlignment="1">
      <alignment horizontal="left" wrapText="1"/>
    </xf>
    <xf numFmtId="0" fontId="131" fillId="0" borderId="0" xfId="0" applyFont="1" applyAlignment="1">
      <alignment horizontal="center" vertical="top"/>
    </xf>
    <xf numFmtId="0" fontId="131" fillId="0" borderId="2" xfId="0" applyFont="1" applyBorder="1" applyAlignment="1">
      <alignment horizontal="center" wrapText="1"/>
    </xf>
    <xf numFmtId="0" fontId="157" fillId="0" borderId="2" xfId="0" applyFont="1" applyBorder="1" applyAlignment="1">
      <alignment horizontal="center" vertical="center" wrapText="1"/>
    </xf>
    <xf numFmtId="0" fontId="157" fillId="0" borderId="3" xfId="0" applyFont="1" applyBorder="1" applyAlignment="1">
      <alignment horizontal="center" vertical="center" wrapText="1"/>
    </xf>
    <xf numFmtId="0" fontId="157" fillId="0" borderId="33" xfId="0" applyFont="1" applyBorder="1" applyAlignment="1">
      <alignment horizontal="center" vertical="center" wrapText="1"/>
    </xf>
    <xf numFmtId="0" fontId="157" fillId="0" borderId="4" xfId="0" applyFont="1" applyBorder="1" applyAlignment="1">
      <alignment horizontal="center" vertical="center" wrapText="1"/>
    </xf>
    <xf numFmtId="0" fontId="138" fillId="0" borderId="49" xfId="18" applyFont="1" applyBorder="1" applyAlignment="1">
      <alignment horizontal="center" vertical="center"/>
    </xf>
    <xf numFmtId="0" fontId="138" fillId="0" borderId="22" xfId="18" applyFont="1" applyBorder="1" applyAlignment="1">
      <alignment horizontal="center" vertical="center"/>
    </xf>
    <xf numFmtId="0" fontId="138" fillId="0" borderId="50" xfId="18" applyFont="1" applyBorder="1" applyAlignment="1">
      <alignment horizontal="center" vertical="center"/>
    </xf>
    <xf numFmtId="0" fontId="139" fillId="0" borderId="43" xfId="0" applyFont="1" applyBorder="1" applyAlignment="1">
      <alignment horizontal="center" vertical="center"/>
    </xf>
    <xf numFmtId="0" fontId="139" fillId="0" borderId="0" xfId="0" applyFont="1" applyAlignment="1">
      <alignment horizontal="center" vertical="center"/>
    </xf>
    <xf numFmtId="0" fontId="139" fillId="0" borderId="47" xfId="0" applyFont="1" applyBorder="1" applyAlignment="1">
      <alignment horizontal="center" vertical="center"/>
    </xf>
    <xf numFmtId="0" fontId="140" fillId="10" borderId="2" xfId="0" applyFont="1" applyFill="1" applyBorder="1" applyAlignment="1">
      <alignment horizontal="center" vertical="center"/>
    </xf>
    <xf numFmtId="0" fontId="140" fillId="10" borderId="25" xfId="0" applyFont="1" applyFill="1" applyBorder="1" applyAlignment="1">
      <alignment horizontal="center" vertical="center"/>
    </xf>
    <xf numFmtId="0" fontId="140" fillId="10" borderId="33" xfId="0" applyFont="1" applyFill="1" applyBorder="1" applyAlignment="1">
      <alignment horizontal="center" vertical="center"/>
    </xf>
    <xf numFmtId="0" fontId="140" fillId="10" borderId="28" xfId="0" applyFont="1" applyFill="1" applyBorder="1" applyAlignment="1">
      <alignment horizontal="center" vertical="center"/>
    </xf>
    <xf numFmtId="0" fontId="140" fillId="3" borderId="0" xfId="0" applyFont="1" applyFill="1" applyAlignment="1">
      <alignment horizontal="center" vertical="center"/>
    </xf>
    <xf numFmtId="0" fontId="140" fillId="0" borderId="25" xfId="0" applyFont="1" applyBorder="1" applyAlignment="1">
      <alignment horizontal="center" vertical="center"/>
    </xf>
    <xf numFmtId="0" fontId="140" fillId="0" borderId="28" xfId="0" applyFont="1" applyBorder="1" applyAlignment="1">
      <alignment horizontal="center" vertical="center"/>
    </xf>
    <xf numFmtId="0" fontId="140" fillId="10" borderId="2" xfId="0" applyFont="1" applyFill="1" applyBorder="1" applyAlignment="1">
      <alignment horizontal="center" vertical="center" wrapText="1"/>
    </xf>
    <xf numFmtId="0" fontId="142" fillId="0" borderId="3" xfId="0" applyFont="1" applyBorder="1" applyAlignment="1">
      <alignment horizontal="center" vertical="center"/>
    </xf>
    <xf numFmtId="0" fontId="142" fillId="0" borderId="46" xfId="0" applyFont="1" applyBorder="1" applyAlignment="1">
      <alignment horizontal="center" vertical="center"/>
    </xf>
    <xf numFmtId="0" fontId="142" fillId="0" borderId="4" xfId="0" applyFont="1" applyBorder="1" applyAlignment="1">
      <alignment horizontal="center" vertical="center"/>
    </xf>
    <xf numFmtId="170" fontId="141" fillId="10" borderId="43" xfId="0" applyNumberFormat="1" applyFont="1" applyFill="1" applyBorder="1" applyAlignment="1">
      <alignment horizontal="center" vertical="center"/>
    </xf>
    <xf numFmtId="170" fontId="141" fillId="10" borderId="0" xfId="0" applyNumberFormat="1" applyFont="1" applyFill="1" applyAlignment="1">
      <alignment horizontal="center" vertical="center"/>
    </xf>
    <xf numFmtId="0" fontId="140" fillId="10" borderId="23" xfId="0" applyFont="1" applyFill="1" applyBorder="1" applyAlignment="1">
      <alignment horizontal="center" vertical="center"/>
    </xf>
    <xf numFmtId="0" fontId="140" fillId="10" borderId="24" xfId="0" applyFont="1" applyFill="1" applyBorder="1" applyAlignment="1">
      <alignment horizontal="center" vertical="center"/>
    </xf>
    <xf numFmtId="0" fontId="140" fillId="10" borderId="26" xfId="0" applyFont="1" applyFill="1" applyBorder="1" applyAlignment="1">
      <alignment horizontal="center" vertical="center"/>
    </xf>
    <xf numFmtId="0" fontId="140" fillId="10" borderId="27" xfId="0" applyFont="1" applyFill="1" applyBorder="1" applyAlignment="1">
      <alignment horizontal="center" vertical="center"/>
    </xf>
    <xf numFmtId="0" fontId="139" fillId="0" borderId="44" xfId="0" applyFont="1" applyBorder="1" applyAlignment="1">
      <alignment horizontal="center" vertical="center"/>
    </xf>
    <xf numFmtId="0" fontId="139" fillId="0" borderId="45" xfId="0" applyFont="1" applyBorder="1" applyAlignment="1">
      <alignment horizontal="center" vertical="center"/>
    </xf>
    <xf numFmtId="0" fontId="139" fillId="0" borderId="48" xfId="0" applyFont="1" applyBorder="1" applyAlignment="1">
      <alignment horizontal="center" vertical="center"/>
    </xf>
    <xf numFmtId="0" fontId="142" fillId="0" borderId="17" xfId="0" applyFont="1" applyBorder="1" applyAlignment="1">
      <alignment horizontal="center" vertical="center"/>
    </xf>
    <xf numFmtId="0" fontId="142" fillId="0" borderId="18" xfId="0" applyFont="1" applyBorder="1" applyAlignment="1">
      <alignment horizontal="center" vertical="center"/>
    </xf>
    <xf numFmtId="0" fontId="142" fillId="0" borderId="19" xfId="0" applyFont="1" applyBorder="1" applyAlignment="1">
      <alignment horizontal="center" vertical="center"/>
    </xf>
    <xf numFmtId="0" fontId="142" fillId="0" borderId="51" xfId="0" applyFont="1" applyBorder="1" applyAlignment="1">
      <alignment horizontal="center" vertical="center"/>
    </xf>
    <xf numFmtId="0" fontId="142" fillId="0" borderId="52" xfId="0" applyFont="1" applyBorder="1" applyAlignment="1">
      <alignment horizontal="center" vertical="center"/>
    </xf>
    <xf numFmtId="44" fontId="142" fillId="0" borderId="51" xfId="2" applyFont="1" applyFill="1" applyBorder="1" applyAlignment="1">
      <alignment horizontal="center" vertical="center"/>
    </xf>
    <xf numFmtId="44" fontId="142" fillId="0" borderId="52" xfId="2" applyFont="1" applyFill="1" applyBorder="1" applyAlignment="1">
      <alignment horizontal="center" vertical="center"/>
    </xf>
    <xf numFmtId="44" fontId="142" fillId="0" borderId="53" xfId="2" applyFont="1" applyFill="1" applyBorder="1" applyAlignment="1">
      <alignment horizontal="center" vertical="center"/>
    </xf>
    <xf numFmtId="0" fontId="151" fillId="12" borderId="43" xfId="0" applyFont="1" applyFill="1" applyBorder="1" applyAlignment="1">
      <alignment horizontal="center"/>
    </xf>
    <xf numFmtId="0" fontId="151" fillId="12" borderId="0" xfId="0" applyFont="1" applyFill="1" applyAlignment="1">
      <alignment horizontal="center"/>
    </xf>
    <xf numFmtId="0" fontId="151" fillId="12" borderId="47" xfId="0" applyFont="1" applyFill="1" applyBorder="1" applyAlignment="1">
      <alignment horizontal="center"/>
    </xf>
    <xf numFmtId="0" fontId="156" fillId="0" borderId="2" xfId="0" applyFont="1" applyBorder="1" applyAlignment="1">
      <alignment horizontal="left" vertical="center" wrapText="1"/>
    </xf>
    <xf numFmtId="0" fontId="156" fillId="0" borderId="2" xfId="0" applyFont="1" applyBorder="1" applyAlignment="1">
      <alignment horizontal="left" vertical="center"/>
    </xf>
    <xf numFmtId="0" fontId="142" fillId="0" borderId="53" xfId="0" applyFont="1" applyBorder="1" applyAlignment="1">
      <alignment horizontal="center" vertical="center"/>
    </xf>
    <xf numFmtId="0" fontId="126" fillId="39" borderId="2" xfId="0" applyFont="1" applyFill="1" applyBorder="1" applyAlignment="1">
      <alignment horizontal="center" vertical="center" wrapText="1"/>
    </xf>
    <xf numFmtId="0" fontId="126" fillId="8" borderId="2" xfId="0" applyFont="1" applyFill="1" applyBorder="1" applyAlignment="1">
      <alignment horizontal="center" vertical="center" wrapText="1"/>
    </xf>
    <xf numFmtId="0" fontId="271" fillId="0" borderId="2" xfId="0" applyFont="1" applyBorder="1" applyAlignment="1">
      <alignment horizontal="center" vertical="center"/>
    </xf>
    <xf numFmtId="0" fontId="271" fillId="3" borderId="2" xfId="0" applyFont="1" applyFill="1" applyBorder="1" applyAlignment="1">
      <alignment horizontal="center" vertical="center" wrapText="1"/>
    </xf>
    <xf numFmtId="0" fontId="271" fillId="3" borderId="2" xfId="0" applyFont="1" applyFill="1" applyBorder="1" applyAlignment="1">
      <alignment horizontal="center" vertical="center"/>
    </xf>
    <xf numFmtId="0" fontId="125" fillId="0" borderId="2" xfId="0" applyFont="1" applyBorder="1" applyAlignment="1">
      <alignment horizontal="center" wrapText="1"/>
    </xf>
    <xf numFmtId="1" fontId="127" fillId="39" borderId="2" xfId="0" applyNumberFormat="1" applyFont="1" applyFill="1" applyBorder="1" applyAlignment="1">
      <alignment horizontal="center" vertical="center" wrapText="1"/>
    </xf>
    <xf numFmtId="49" fontId="127" fillId="39" borderId="2" xfId="0" applyNumberFormat="1" applyFont="1" applyFill="1" applyBorder="1" applyAlignment="1">
      <alignment horizontal="center" vertical="center" wrapText="1"/>
    </xf>
    <xf numFmtId="2" fontId="127" fillId="39" borderId="2" xfId="0" applyNumberFormat="1" applyFont="1" applyFill="1" applyBorder="1" applyAlignment="1">
      <alignment horizontal="center" vertical="center" wrapText="1"/>
    </xf>
    <xf numFmtId="1" fontId="146" fillId="0" borderId="2" xfId="0" applyNumberFormat="1" applyFont="1" applyBorder="1" applyAlignment="1">
      <alignment horizontal="center" vertical="center" wrapText="1"/>
    </xf>
    <xf numFmtId="0" fontId="272" fillId="8" borderId="2" xfId="0" applyFont="1" applyFill="1" applyBorder="1" applyAlignment="1">
      <alignment horizontal="center" vertical="center" wrapText="1"/>
    </xf>
    <xf numFmtId="0" fontId="274" fillId="8" borderId="2" xfId="0" applyFont="1" applyFill="1" applyBorder="1" applyAlignment="1">
      <alignment horizontal="center" vertical="center"/>
    </xf>
    <xf numFmtId="0" fontId="275" fillId="8" borderId="2" xfId="0" applyFont="1" applyFill="1" applyBorder="1" applyAlignment="1">
      <alignment horizontal="center" vertical="center" wrapText="1"/>
    </xf>
    <xf numFmtId="0" fontId="273" fillId="8" borderId="2" xfId="0" applyFont="1" applyFill="1" applyBorder="1" applyAlignment="1">
      <alignment horizontal="center" vertical="center" wrapText="1"/>
    </xf>
    <xf numFmtId="0" fontId="0" fillId="0" borderId="2" xfId="0" applyBorder="1" applyAlignment="1">
      <alignment horizontal="left"/>
    </xf>
    <xf numFmtId="0" fontId="126" fillId="0" borderId="2" xfId="0" applyFont="1" applyBorder="1" applyAlignment="1">
      <alignment horizontal="center" vertical="center"/>
    </xf>
    <xf numFmtId="0" fontId="126" fillId="0" borderId="4" xfId="0" applyFont="1" applyBorder="1" applyAlignment="1">
      <alignment horizontal="center" vertical="center"/>
    </xf>
    <xf numFmtId="0" fontId="126" fillId="0" borderId="4" xfId="0" applyFont="1" applyBorder="1" applyAlignment="1">
      <alignment horizontal="center" vertical="center" wrapText="1"/>
    </xf>
    <xf numFmtId="0" fontId="137" fillId="0" borderId="25" xfId="0" applyFont="1" applyBorder="1" applyAlignment="1">
      <alignment horizontal="left" wrapText="1"/>
    </xf>
    <xf numFmtId="0" fontId="137" fillId="0" borderId="33" xfId="0" applyFont="1" applyBorder="1" applyAlignment="1">
      <alignment horizontal="left" wrapText="1"/>
    </xf>
    <xf numFmtId="0" fontId="137" fillId="0" borderId="28" xfId="0" applyFont="1" applyBorder="1" applyAlignment="1">
      <alignment horizontal="left" wrapText="1"/>
    </xf>
    <xf numFmtId="0" fontId="137" fillId="0" borderId="25" xfId="0" applyFont="1" applyBorder="1" applyAlignment="1">
      <alignment horizontal="center"/>
    </xf>
    <xf numFmtId="0" fontId="137" fillId="0" borderId="33" xfId="0" applyFont="1" applyBorder="1" applyAlignment="1">
      <alignment horizontal="center"/>
    </xf>
    <xf numFmtId="0" fontId="137" fillId="0" borderId="28" xfId="0" applyFont="1" applyBorder="1" applyAlignment="1">
      <alignment horizontal="center"/>
    </xf>
    <xf numFmtId="0" fontId="137" fillId="0" borderId="25" xfId="0" applyFont="1" applyBorder="1" applyAlignment="1">
      <alignment horizontal="center" wrapText="1"/>
    </xf>
    <xf numFmtId="0" fontId="137" fillId="0" borderId="33" xfId="0" applyFont="1" applyBorder="1" applyAlignment="1">
      <alignment horizontal="center" wrapText="1"/>
    </xf>
    <xf numFmtId="0" fontId="137" fillId="0" borderId="28" xfId="0" applyFont="1" applyBorder="1" applyAlignment="1">
      <alignment horizontal="center" wrapText="1"/>
    </xf>
    <xf numFmtId="0" fontId="137" fillId="0" borderId="2" xfId="0" applyFont="1" applyBorder="1" applyAlignment="1">
      <alignment horizontal="center" wrapText="1"/>
    </xf>
    <xf numFmtId="0" fontId="137" fillId="0" borderId="2" xfId="0" applyFont="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126" fillId="39" borderId="67" xfId="0" applyFont="1" applyFill="1" applyBorder="1" applyAlignment="1">
      <alignment horizontal="center" vertical="center" wrapText="1"/>
    </xf>
    <xf numFmtId="0" fontId="126" fillId="39" borderId="33" xfId="0" applyFont="1" applyFill="1" applyBorder="1" applyAlignment="1">
      <alignment horizontal="center" vertical="center" wrapText="1"/>
    </xf>
    <xf numFmtId="0" fontId="126" fillId="39" borderId="28" xfId="0" applyFont="1" applyFill="1" applyBorder="1" applyAlignment="1">
      <alignment horizontal="center" vertical="center" wrapText="1"/>
    </xf>
    <xf numFmtId="0" fontId="126" fillId="8" borderId="26" xfId="0" applyFont="1" applyFill="1" applyBorder="1" applyAlignment="1">
      <alignment horizontal="center" vertical="center" wrapText="1"/>
    </xf>
    <xf numFmtId="0" fontId="126" fillId="8" borderId="32" xfId="0" applyFont="1" applyFill="1" applyBorder="1" applyAlignment="1">
      <alignment horizontal="center" vertical="center" wrapText="1"/>
    </xf>
    <xf numFmtId="0" fontId="271" fillId="0" borderId="3" xfId="0" applyFont="1" applyBorder="1" applyAlignment="1">
      <alignment horizontal="center" vertical="center"/>
    </xf>
    <xf numFmtId="0" fontId="271" fillId="3" borderId="4" xfId="0" applyFont="1" applyFill="1" applyBorder="1" applyAlignment="1">
      <alignment horizontal="center" vertical="center"/>
    </xf>
    <xf numFmtId="1" fontId="127" fillId="39" borderId="9" xfId="0" applyNumberFormat="1" applyFont="1" applyFill="1" applyBorder="1" applyAlignment="1">
      <alignment horizontal="center" vertical="center" wrapText="1"/>
    </xf>
    <xf numFmtId="1" fontId="127" fillId="39" borderId="60" xfId="0" applyNumberFormat="1" applyFont="1" applyFill="1" applyBorder="1" applyAlignment="1">
      <alignment horizontal="center" vertical="center" wrapText="1"/>
    </xf>
    <xf numFmtId="49" fontId="127" fillId="39" borderId="3" xfId="0" applyNumberFormat="1" applyFont="1" applyFill="1" applyBorder="1" applyAlignment="1">
      <alignment horizontal="center" vertical="center" wrapText="1"/>
    </xf>
    <xf numFmtId="49" fontId="127" fillId="39" borderId="4" xfId="0" applyNumberFormat="1" applyFont="1" applyFill="1" applyBorder="1" applyAlignment="1">
      <alignment horizontal="center" vertical="center" wrapText="1"/>
    </xf>
    <xf numFmtId="1" fontId="127" fillId="39" borderId="3" xfId="0" applyNumberFormat="1" applyFont="1" applyFill="1" applyBorder="1" applyAlignment="1">
      <alignment horizontal="center" vertical="center" wrapText="1"/>
    </xf>
    <xf numFmtId="1" fontId="127" fillId="39" borderId="4" xfId="0" applyNumberFormat="1" applyFont="1" applyFill="1" applyBorder="1" applyAlignment="1">
      <alignment horizontal="center" vertical="center" wrapText="1"/>
    </xf>
    <xf numFmtId="2" fontId="127" fillId="39" borderId="3" xfId="0" applyNumberFormat="1" applyFont="1" applyFill="1" applyBorder="1" applyAlignment="1">
      <alignment horizontal="center" vertical="center" wrapText="1"/>
    </xf>
    <xf numFmtId="2" fontId="127" fillId="39" borderId="4" xfId="0" applyNumberFormat="1" applyFont="1" applyFill="1" applyBorder="1" applyAlignment="1">
      <alignment horizontal="center" vertical="center" wrapText="1"/>
    </xf>
    <xf numFmtId="1" fontId="146" fillId="0" borderId="3" xfId="0" applyNumberFormat="1" applyFont="1" applyBorder="1" applyAlignment="1">
      <alignment horizontal="center" vertical="center" wrapText="1"/>
    </xf>
    <xf numFmtId="1" fontId="146" fillId="0" borderId="4" xfId="0" applyNumberFormat="1" applyFont="1" applyBorder="1" applyAlignment="1">
      <alignment horizontal="center" vertical="center" wrapText="1"/>
    </xf>
    <xf numFmtId="0" fontId="272" fillId="8" borderId="3" xfId="0" applyFont="1" applyFill="1" applyBorder="1" applyAlignment="1">
      <alignment horizontal="center" vertical="center" wrapText="1"/>
    </xf>
    <xf numFmtId="0" fontId="272" fillId="8" borderId="46" xfId="0" applyFont="1" applyFill="1" applyBorder="1" applyAlignment="1">
      <alignment horizontal="center" vertical="center" wrapText="1"/>
    </xf>
    <xf numFmtId="0" fontId="275" fillId="8" borderId="3" xfId="0" applyFont="1" applyFill="1" applyBorder="1" applyAlignment="1">
      <alignment horizontal="center" vertical="center" wrapText="1"/>
    </xf>
    <xf numFmtId="0" fontId="273" fillId="8" borderId="3" xfId="0" applyFont="1" applyFill="1" applyBorder="1" applyAlignment="1">
      <alignment horizontal="center" vertical="center" wrapText="1"/>
    </xf>
    <xf numFmtId="1" fontId="146" fillId="0" borderId="46" xfId="0" applyNumberFormat="1" applyFont="1" applyBorder="1" applyAlignment="1">
      <alignment horizontal="center" vertical="center" wrapText="1"/>
    </xf>
    <xf numFmtId="0" fontId="126" fillId="0" borderId="2" xfId="0" applyFont="1" applyBorder="1" applyAlignment="1">
      <alignment horizontal="center" vertical="center" wrapText="1"/>
    </xf>
    <xf numFmtId="0" fontId="137" fillId="0" borderId="23" xfId="0" applyFont="1" applyBorder="1" applyAlignment="1">
      <alignment horizontal="left" wrapText="1"/>
    </xf>
    <xf numFmtId="0" fontId="137" fillId="0" borderId="5" xfId="0" applyFont="1" applyBorder="1" applyAlignment="1">
      <alignment horizontal="left" wrapText="1"/>
    </xf>
    <xf numFmtId="0" fontId="137" fillId="0" borderId="24" xfId="0" applyFont="1" applyBorder="1" applyAlignment="1">
      <alignment horizontal="left" wrapText="1"/>
    </xf>
    <xf numFmtId="0" fontId="137" fillId="0" borderId="23" xfId="0" applyFont="1" applyBorder="1" applyAlignment="1">
      <alignment horizontal="center"/>
    </xf>
    <xf numFmtId="0" fontId="137" fillId="0" borderId="5" xfId="0" applyFont="1" applyBorder="1" applyAlignment="1">
      <alignment horizontal="center"/>
    </xf>
    <xf numFmtId="0" fontId="137" fillId="0" borderId="24" xfId="0" applyFont="1" applyBorder="1" applyAlignment="1">
      <alignment horizontal="center"/>
    </xf>
    <xf numFmtId="0" fontId="137" fillId="0" borderId="23" xfId="0" applyFont="1" applyBorder="1" applyAlignment="1">
      <alignment horizontal="center" wrapText="1"/>
    </xf>
    <xf numFmtId="0" fontId="137" fillId="0" borderId="5" xfId="0" applyFont="1" applyBorder="1" applyAlignment="1">
      <alignment horizontal="center" wrapText="1"/>
    </xf>
    <xf numFmtId="0" fontId="137" fillId="0" borderId="24" xfId="0" applyFont="1" applyBorder="1" applyAlignment="1">
      <alignment horizontal="center" wrapText="1"/>
    </xf>
    <xf numFmtId="0" fontId="137" fillId="0" borderId="3" xfId="0" applyFont="1" applyBorder="1" applyAlignment="1">
      <alignment horizontal="center" wrapText="1"/>
    </xf>
    <xf numFmtId="0" fontId="137" fillId="0" borderId="3" xfId="0" applyFont="1" applyBorder="1" applyAlignment="1">
      <alignment horizontal="center"/>
    </xf>
    <xf numFmtId="0" fontId="124" fillId="0" borderId="6" xfId="0" applyFont="1" applyBorder="1" applyAlignment="1">
      <alignment horizontal="center" vertical="center"/>
    </xf>
    <xf numFmtId="0" fontId="124" fillId="0" borderId="7" xfId="0" applyFont="1" applyBorder="1" applyAlignment="1">
      <alignment horizontal="center" vertical="center"/>
    </xf>
    <xf numFmtId="0" fontId="124" fillId="0" borderId="13" xfId="0" applyFont="1" applyBorder="1" applyAlignment="1">
      <alignment horizontal="center" vertical="center"/>
    </xf>
    <xf numFmtId="0" fontId="124" fillId="3" borderId="8" xfId="0" applyFont="1" applyFill="1" applyBorder="1" applyAlignment="1">
      <alignment horizontal="center" vertical="center" wrapText="1"/>
    </xf>
    <xf numFmtId="0" fontId="124" fillId="3" borderId="2" xfId="0" applyFont="1" applyFill="1" applyBorder="1" applyAlignment="1">
      <alignment horizontal="center" vertical="center" wrapText="1"/>
    </xf>
    <xf numFmtId="0" fontId="124" fillId="3" borderId="14" xfId="0" applyFont="1" applyFill="1" applyBorder="1" applyAlignment="1">
      <alignment horizontal="center" vertical="center" wrapText="1"/>
    </xf>
    <xf numFmtId="0" fontId="157" fillId="3" borderId="2" xfId="0" applyFont="1" applyFill="1" applyBorder="1" applyAlignment="1">
      <alignment horizontal="center" vertical="center" wrapText="1"/>
    </xf>
    <xf numFmtId="0" fontId="157" fillId="3" borderId="3" xfId="0" applyFont="1" applyFill="1" applyBorder="1" applyAlignment="1">
      <alignment horizontal="center" vertical="center" wrapText="1"/>
    </xf>
    <xf numFmtId="0" fontId="157" fillId="0" borderId="46" xfId="0" applyFont="1" applyBorder="1" applyAlignment="1">
      <alignment horizontal="center" vertical="center" wrapText="1"/>
    </xf>
    <xf numFmtId="0" fontId="51" fillId="0" borderId="25" xfId="0" applyFont="1" applyBorder="1" applyAlignment="1">
      <alignment horizontal="center" vertical="center" wrapText="1"/>
    </xf>
    <xf numFmtId="0" fontId="51" fillId="0" borderId="33" xfId="0" applyFont="1" applyBorder="1" applyAlignment="1">
      <alignment horizontal="center" vertical="center" wrapText="1"/>
    </xf>
    <xf numFmtId="0" fontId="51" fillId="0" borderId="28" xfId="0" applyFont="1" applyBorder="1" applyAlignment="1">
      <alignment horizontal="center" vertical="center" wrapText="1"/>
    </xf>
    <xf numFmtId="0" fontId="2" fillId="0" borderId="25" xfId="0" applyFont="1" applyBorder="1" applyAlignment="1">
      <alignment horizontal="center" vertical="center" wrapText="1"/>
    </xf>
    <xf numFmtId="0" fontId="8" fillId="0" borderId="2" xfId="0" applyFont="1" applyBorder="1" applyAlignment="1">
      <alignment horizontal="center" vertical="center" wrapText="1"/>
    </xf>
    <xf numFmtId="0" fontId="51" fillId="0" borderId="2" xfId="0" applyFont="1" applyBorder="1" applyAlignment="1">
      <alignment horizontal="center" vertical="center" wrapText="1"/>
    </xf>
    <xf numFmtId="0" fontId="9" fillId="0" borderId="2" xfId="0" applyFont="1" applyBorder="1" applyAlignment="1">
      <alignment horizontal="center" vertical="center" wrapText="1"/>
    </xf>
    <xf numFmtId="0" fontId="6" fillId="0" borderId="2" xfId="0" applyFont="1" applyBorder="1" applyAlignment="1">
      <alignment horizontal="center" vertical="center" wrapText="1"/>
    </xf>
    <xf numFmtId="0" fontId="248" fillId="0" borderId="0" xfId="0" applyFont="1" applyAlignment="1">
      <alignment horizontal="center" vertical="center" wrapText="1"/>
    </xf>
    <xf numFmtId="0" fontId="248" fillId="0" borderId="2" xfId="0" applyFont="1" applyBorder="1" applyAlignment="1">
      <alignment horizontal="center" vertical="center" wrapText="1"/>
    </xf>
    <xf numFmtId="0" fontId="12" fillId="0" borderId="2" xfId="0" applyFont="1" applyBorder="1" applyAlignment="1">
      <alignment horizontal="center" vertical="center" wrapText="1"/>
    </xf>
    <xf numFmtId="0" fontId="17" fillId="0" borderId="2" xfId="0" applyFont="1" applyBorder="1" applyAlignment="1">
      <alignment horizontal="center" vertical="center" wrapText="1"/>
    </xf>
    <xf numFmtId="0" fontId="248" fillId="9" borderId="2" xfId="0" applyFont="1" applyFill="1" applyBorder="1" applyAlignment="1">
      <alignment horizontal="center" vertical="center" wrapText="1"/>
    </xf>
    <xf numFmtId="0" fontId="269" fillId="33" borderId="2" xfId="0" applyFont="1" applyFill="1" applyBorder="1" applyAlignment="1">
      <alignment horizontal="center" vertical="center" wrapText="1"/>
    </xf>
    <xf numFmtId="0" fontId="270" fillId="0" borderId="2" xfId="0" applyFont="1" applyBorder="1" applyAlignment="1">
      <alignment horizontal="center" vertical="center" wrapText="1"/>
    </xf>
    <xf numFmtId="0" fontId="44" fillId="0" borderId="25" xfId="0" applyFont="1" applyBorder="1" applyAlignment="1">
      <alignment horizontal="center" vertical="center" wrapText="1"/>
    </xf>
    <xf numFmtId="0" fontId="45" fillId="0" borderId="33" xfId="0" applyFont="1" applyBorder="1" applyAlignment="1">
      <alignment horizontal="center" vertical="center" wrapText="1"/>
    </xf>
    <xf numFmtId="0" fontId="45" fillId="0" borderId="28" xfId="0" applyFont="1" applyBorder="1" applyAlignment="1">
      <alignment horizontal="center" vertical="center" wrapText="1"/>
    </xf>
    <xf numFmtId="0" fontId="44" fillId="0" borderId="2" xfId="0" applyFont="1" applyBorder="1" applyAlignment="1">
      <alignment horizontal="center" vertical="center" wrapText="1"/>
    </xf>
    <xf numFmtId="0" fontId="45" fillId="0" borderId="2" xfId="0" applyFont="1" applyBorder="1" applyAlignment="1">
      <alignment horizontal="center" vertical="center" wrapText="1"/>
    </xf>
    <xf numFmtId="0" fontId="44" fillId="9" borderId="2" xfId="0" applyFont="1" applyFill="1" applyBorder="1" applyAlignment="1">
      <alignment horizontal="center" vertical="center" wrapText="1"/>
    </xf>
    <xf numFmtId="0" fontId="45" fillId="9" borderId="2" xfId="0" applyFont="1" applyFill="1" applyBorder="1" applyAlignment="1">
      <alignment horizontal="center" vertical="center" wrapText="1"/>
    </xf>
    <xf numFmtId="0" fontId="37" fillId="0" borderId="25" xfId="0" applyFont="1" applyBorder="1" applyAlignment="1">
      <alignment horizontal="center" vertical="center" wrapText="1"/>
    </xf>
    <xf numFmtId="0" fontId="40" fillId="0" borderId="33" xfId="0" applyFont="1" applyBorder="1" applyAlignment="1">
      <alignment horizontal="center" vertical="center" wrapText="1"/>
    </xf>
    <xf numFmtId="0" fontId="40" fillId="0" borderId="28" xfId="0" applyFont="1" applyBorder="1" applyAlignment="1">
      <alignment horizontal="center" vertical="center" wrapText="1"/>
    </xf>
    <xf numFmtId="0" fontId="35" fillId="0" borderId="25" xfId="0" applyFont="1" applyBorder="1" applyAlignment="1">
      <alignment horizontal="center" vertical="center" wrapText="1"/>
    </xf>
    <xf numFmtId="0" fontId="32" fillId="9" borderId="25" xfId="0" applyFont="1" applyFill="1" applyBorder="1" applyAlignment="1">
      <alignment horizontal="center" vertical="center" wrapText="1"/>
    </xf>
    <xf numFmtId="0" fontId="51" fillId="9" borderId="33" xfId="0" applyFont="1" applyFill="1" applyBorder="1" applyAlignment="1">
      <alignment horizontal="center" vertical="center" wrapText="1"/>
    </xf>
    <xf numFmtId="0" fontId="51" fillId="9" borderId="28" xfId="0" applyFont="1" applyFill="1" applyBorder="1" applyAlignment="1">
      <alignment horizontal="center" vertical="center" wrapText="1"/>
    </xf>
    <xf numFmtId="0" fontId="30" fillId="0" borderId="25" xfId="0" applyFont="1" applyBorder="1" applyAlignment="1">
      <alignment horizontal="center" vertical="center" wrapText="1"/>
    </xf>
    <xf numFmtId="0" fontId="7" fillId="0" borderId="2" xfId="0" applyFont="1" applyBorder="1" applyAlignment="1">
      <alignment horizontal="center" vertical="center" wrapText="1"/>
    </xf>
    <xf numFmtId="0" fontId="12" fillId="9" borderId="25" xfId="0" applyFont="1" applyFill="1" applyBorder="1" applyAlignment="1">
      <alignment horizontal="center" vertical="center" wrapText="1"/>
    </xf>
    <xf numFmtId="0" fontId="17" fillId="9" borderId="33" xfId="0" applyFont="1" applyFill="1" applyBorder="1" applyAlignment="1">
      <alignment horizontal="center" vertical="center" wrapText="1"/>
    </xf>
    <xf numFmtId="0" fontId="17" fillId="9" borderId="28" xfId="0" applyFont="1" applyFill="1" applyBorder="1" applyAlignment="1">
      <alignment horizontal="center" vertical="center" wrapText="1"/>
    </xf>
    <xf numFmtId="0" fontId="24" fillId="0" borderId="25" xfId="0" applyFont="1" applyBorder="1" applyAlignment="1">
      <alignment horizontal="center" vertical="center" wrapText="1"/>
    </xf>
    <xf numFmtId="0" fontId="28" fillId="0" borderId="2" xfId="0" applyFont="1" applyBorder="1" applyAlignment="1">
      <alignment horizontal="center" vertical="center" wrapText="1"/>
    </xf>
    <xf numFmtId="0" fontId="29" fillId="0" borderId="2" xfId="0" applyFont="1" applyBorder="1" applyAlignment="1">
      <alignment horizontal="center" vertical="center" wrapText="1"/>
    </xf>
    <xf numFmtId="0" fontId="28" fillId="0" borderId="25" xfId="0" applyFont="1" applyBorder="1" applyAlignment="1">
      <alignment horizontal="center" vertical="center" wrapText="1"/>
    </xf>
    <xf numFmtId="0" fontId="33" fillId="0" borderId="33" xfId="0" applyFont="1" applyBorder="1" applyAlignment="1">
      <alignment horizontal="center" vertical="center" wrapText="1"/>
    </xf>
    <xf numFmtId="0" fontId="33" fillId="0" borderId="28" xfId="0" applyFont="1" applyBorder="1" applyAlignment="1">
      <alignment horizontal="center" vertical="center" wrapText="1"/>
    </xf>
    <xf numFmtId="0" fontId="22" fillId="0" borderId="25" xfId="0" applyFont="1" applyBorder="1" applyAlignment="1">
      <alignment horizontal="center" vertical="center" wrapText="1"/>
    </xf>
    <xf numFmtId="0" fontId="24" fillId="0" borderId="33" xfId="0" applyFont="1" applyBorder="1" applyAlignment="1">
      <alignment horizontal="center" vertical="center" wrapText="1"/>
    </xf>
    <xf numFmtId="0" fontId="24" fillId="0" borderId="28" xfId="0" applyFont="1" applyBorder="1" applyAlignment="1">
      <alignment horizontal="center" vertical="center" wrapText="1"/>
    </xf>
    <xf numFmtId="0" fontId="13" fillId="0" borderId="25" xfId="0" applyFont="1" applyBorder="1" applyAlignment="1">
      <alignment horizontal="center" vertical="center" wrapText="1"/>
    </xf>
    <xf numFmtId="0" fontId="21" fillId="0" borderId="25" xfId="0" applyFont="1" applyBorder="1" applyAlignment="1">
      <alignment horizontal="center" vertical="center" wrapText="1"/>
    </xf>
    <xf numFmtId="0" fontId="17" fillId="0" borderId="25" xfId="0" applyFont="1" applyBorder="1" applyAlignment="1">
      <alignment horizontal="center" vertical="center" wrapText="1"/>
    </xf>
    <xf numFmtId="0" fontId="19" fillId="0" borderId="25" xfId="0" applyFont="1" applyBorder="1" applyAlignment="1">
      <alignment horizontal="center" vertical="center" wrapText="1"/>
    </xf>
    <xf numFmtId="0" fontId="26" fillId="0" borderId="2" xfId="0" applyFont="1" applyBorder="1" applyAlignment="1">
      <alignment horizontal="center" vertical="center" wrapText="1"/>
    </xf>
    <xf numFmtId="0" fontId="33" fillId="0" borderId="2" xfId="0" applyFont="1" applyBorder="1" applyAlignment="1">
      <alignment horizontal="center" vertical="center" wrapText="1"/>
    </xf>
    <xf numFmtId="0" fontId="131" fillId="0" borderId="14" xfId="0" applyFont="1" applyBorder="1" applyAlignment="1">
      <alignment horizontal="center" vertical="center"/>
    </xf>
    <xf numFmtId="0" fontId="131" fillId="0" borderId="15" xfId="0" applyFont="1" applyBorder="1" applyAlignment="1">
      <alignment horizontal="center" vertical="center"/>
    </xf>
    <xf numFmtId="0" fontId="157" fillId="0" borderId="8" xfId="0" applyFont="1" applyBorder="1" applyAlignment="1">
      <alignment horizontal="center" vertical="center" wrapText="1"/>
    </xf>
    <xf numFmtId="0" fontId="157" fillId="0" borderId="9" xfId="0" applyFont="1" applyBorder="1" applyAlignment="1">
      <alignment horizontal="center" vertical="center" wrapText="1"/>
    </xf>
    <xf numFmtId="171" fontId="157" fillId="0" borderId="2" xfId="0" applyNumberFormat="1" applyFont="1" applyBorder="1" applyAlignment="1">
      <alignment horizontal="center" vertical="center" wrapText="1"/>
    </xf>
    <xf numFmtId="171" fontId="157" fillId="0" borderId="3" xfId="0" applyNumberFormat="1" applyFont="1" applyBorder="1" applyAlignment="1">
      <alignment horizontal="center" vertical="center" wrapText="1"/>
    </xf>
    <xf numFmtId="0" fontId="124" fillId="3" borderId="0" xfId="0" applyFont="1" applyFill="1" applyAlignment="1">
      <alignment horizontal="center" vertical="center"/>
    </xf>
    <xf numFmtId="0" fontId="124" fillId="3" borderId="0" xfId="0" applyFont="1" applyFill="1" applyAlignment="1">
      <alignment horizontal="center" vertical="center" wrapText="1"/>
    </xf>
    <xf numFmtId="0" fontId="212" fillId="0" borderId="2" xfId="0" applyFont="1" applyBorder="1" applyAlignment="1">
      <alignment horizontal="left" vertical="center"/>
    </xf>
    <xf numFmtId="0" fontId="207" fillId="0" borderId="2" xfId="0" applyFont="1" applyBorder="1" applyAlignment="1">
      <alignment horizontal="center" vertical="center"/>
    </xf>
    <xf numFmtId="168" fontId="197" fillId="0" borderId="2" xfId="0" applyNumberFormat="1" applyFont="1" applyBorder="1" applyAlignment="1">
      <alignment horizontal="center" vertical="center"/>
    </xf>
    <xf numFmtId="0" fontId="212" fillId="0" borderId="2" xfId="0" applyFont="1" applyBorder="1" applyAlignment="1">
      <alignment horizontal="center" vertical="center"/>
    </xf>
    <xf numFmtId="0" fontId="224" fillId="0" borderId="2" xfId="0" applyFont="1" applyBorder="1" applyAlignment="1">
      <alignment horizontal="left" vertical="center"/>
    </xf>
    <xf numFmtId="0" fontId="224" fillId="0" borderId="2" xfId="0" applyFont="1" applyBorder="1" applyAlignment="1">
      <alignment horizontal="center" vertical="center"/>
    </xf>
    <xf numFmtId="0" fontId="212" fillId="0" borderId="0" xfId="0" applyFont="1" applyAlignment="1">
      <alignment horizontal="center"/>
    </xf>
    <xf numFmtId="0" fontId="212" fillId="0" borderId="4" xfId="0" applyFont="1" applyBorder="1" applyAlignment="1">
      <alignment horizontal="left" vertical="center"/>
    </xf>
    <xf numFmtId="0" fontId="214" fillId="0" borderId="25" xfId="0" applyFont="1" applyBorder="1" applyAlignment="1">
      <alignment horizontal="center"/>
    </xf>
    <xf numFmtId="0" fontId="214" fillId="0" borderId="33" xfId="0" applyFont="1" applyBorder="1" applyAlignment="1">
      <alignment horizontal="center"/>
    </xf>
    <xf numFmtId="168" fontId="197" fillId="19" borderId="2" xfId="0" applyNumberFormat="1" applyFont="1" applyFill="1" applyBorder="1" applyAlignment="1">
      <alignment horizontal="center" vertical="center"/>
    </xf>
    <xf numFmtId="43" fontId="207" fillId="0" borderId="25" xfId="1" applyFont="1" applyFill="1" applyBorder="1" applyAlignment="1">
      <alignment horizontal="left" vertical="center"/>
    </xf>
    <xf numFmtId="43" fontId="207" fillId="0" borderId="33" xfId="1" applyFont="1" applyFill="1" applyBorder="1" applyAlignment="1">
      <alignment horizontal="left" vertical="center"/>
    </xf>
    <xf numFmtId="43" fontId="207" fillId="0" borderId="28" xfId="1" applyFont="1" applyFill="1" applyBorder="1" applyAlignment="1">
      <alignment horizontal="left" vertical="center"/>
    </xf>
    <xf numFmtId="0" fontId="207" fillId="0" borderId="25" xfId="0" applyFont="1" applyBorder="1" applyAlignment="1">
      <alignment horizontal="center" vertical="center"/>
    </xf>
    <xf numFmtId="0" fontId="207" fillId="0" borderId="28" xfId="0" applyFont="1" applyBorder="1" applyAlignment="1">
      <alignment horizontal="center" vertical="center"/>
    </xf>
    <xf numFmtId="49" fontId="207" fillId="0" borderId="0" xfId="0" applyNumberFormat="1" applyFont="1" applyAlignment="1">
      <alignment horizontal="left" vertical="center" wrapText="1"/>
    </xf>
    <xf numFmtId="0" fontId="213" fillId="29" borderId="0" xfId="0" applyFont="1" applyFill="1" applyAlignment="1">
      <alignment horizontal="center" vertical="center"/>
    </xf>
    <xf numFmtId="0" fontId="213" fillId="29" borderId="0" xfId="0" applyFont="1" applyFill="1" applyAlignment="1">
      <alignment horizontal="center"/>
    </xf>
    <xf numFmtId="0" fontId="213" fillId="3" borderId="0" xfId="0" applyFont="1" applyFill="1" applyAlignment="1">
      <alignment horizontal="center" vertical="center"/>
    </xf>
    <xf numFmtId="0" fontId="213" fillId="29" borderId="33" xfId="0" applyFont="1" applyFill="1" applyBorder="1" applyAlignment="1">
      <alignment horizontal="center" vertical="center"/>
    </xf>
    <xf numFmtId="0" fontId="213" fillId="29" borderId="28" xfId="0" applyFont="1" applyFill="1" applyBorder="1" applyAlignment="1">
      <alignment horizontal="center" vertical="center"/>
    </xf>
    <xf numFmtId="0" fontId="213" fillId="29" borderId="25" xfId="0" applyFont="1" applyFill="1" applyBorder="1" applyAlignment="1">
      <alignment horizontal="center" vertical="center" wrapText="1"/>
    </xf>
    <xf numFmtId="0" fontId="213" fillId="29" borderId="33" xfId="0" applyFont="1" applyFill="1" applyBorder="1" applyAlignment="1">
      <alignment horizontal="center" vertical="center" wrapText="1"/>
    </xf>
    <xf numFmtId="0" fontId="213" fillId="29" borderId="28" xfId="0" applyFont="1" applyFill="1" applyBorder="1" applyAlignment="1">
      <alignment horizontal="center" vertical="center" wrapText="1"/>
    </xf>
    <xf numFmtId="0" fontId="213" fillId="3" borderId="20" xfId="0" applyFont="1" applyFill="1" applyBorder="1" applyAlignment="1">
      <alignment horizontal="center" vertical="center"/>
    </xf>
    <xf numFmtId="49" fontId="207" fillId="0" borderId="0" xfId="0" applyNumberFormat="1" applyFont="1" applyAlignment="1">
      <alignment horizontal="right" vertical="center" wrapText="1"/>
    </xf>
    <xf numFmtId="0" fontId="213" fillId="29" borderId="43" xfId="0" applyFont="1" applyFill="1" applyBorder="1" applyAlignment="1">
      <alignment horizontal="center" vertical="center"/>
    </xf>
    <xf numFmtId="0" fontId="219" fillId="3" borderId="0" xfId="0" applyFont="1" applyFill="1" applyAlignment="1">
      <alignment horizontal="center" vertical="center"/>
    </xf>
    <xf numFmtId="0" fontId="219" fillId="3" borderId="35" xfId="0" applyFont="1" applyFill="1" applyBorder="1" applyAlignment="1">
      <alignment horizontal="center" vertical="center"/>
    </xf>
    <xf numFmtId="0" fontId="213" fillId="29" borderId="25" xfId="0" applyFont="1" applyFill="1" applyBorder="1" applyAlignment="1">
      <alignment horizontal="center" vertical="center"/>
    </xf>
    <xf numFmtId="0" fontId="215" fillId="29" borderId="0" xfId="0" applyFont="1" applyFill="1" applyAlignment="1">
      <alignment horizontal="left" vertical="center"/>
    </xf>
    <xf numFmtId="49" fontId="207" fillId="0" borderId="43" xfId="0" applyNumberFormat="1" applyFont="1" applyBorder="1" applyAlignment="1">
      <alignment horizontal="right" vertical="center" wrapText="1"/>
    </xf>
    <xf numFmtId="49" fontId="207" fillId="0" borderId="0" xfId="0" applyNumberFormat="1" applyFont="1" applyAlignment="1">
      <alignment vertical="center" wrapText="1"/>
    </xf>
    <xf numFmtId="0" fontId="213" fillId="0" borderId="0" xfId="0" applyFont="1" applyAlignment="1">
      <alignment horizontal="center" vertical="center"/>
    </xf>
    <xf numFmtId="49" fontId="207" fillId="0" borderId="0" xfId="0" applyNumberFormat="1" applyFont="1" applyAlignment="1">
      <alignment horizontal="center" vertical="center" wrapText="1"/>
    </xf>
    <xf numFmtId="0" fontId="217" fillId="0" borderId="0" xfId="0" applyFont="1" applyAlignment="1">
      <alignment horizontal="left" vertical="center" wrapText="1"/>
    </xf>
    <xf numFmtId="0" fontId="213" fillId="29" borderId="2" xfId="0" applyFont="1" applyFill="1" applyBorder="1" applyAlignment="1">
      <alignment horizontal="center" vertical="center"/>
    </xf>
    <xf numFmtId="0" fontId="209" fillId="0" borderId="0" xfId="0" applyFont="1" applyAlignment="1">
      <alignment horizontal="center" vertical="center" wrapText="1"/>
    </xf>
    <xf numFmtId="0" fontId="209" fillId="29" borderId="43" xfId="0" applyFont="1" applyFill="1" applyBorder="1" applyAlignment="1">
      <alignment horizontal="center" wrapText="1"/>
    </xf>
    <xf numFmtId="0" fontId="209" fillId="29" borderId="0" xfId="0" applyFont="1" applyFill="1" applyAlignment="1">
      <alignment horizontal="center" wrapText="1"/>
    </xf>
    <xf numFmtId="0" fontId="219" fillId="29" borderId="0" xfId="0" applyFont="1" applyFill="1" applyAlignment="1">
      <alignment horizontal="center" vertical="center"/>
    </xf>
    <xf numFmtId="0" fontId="213" fillId="17" borderId="0" xfId="0" applyFont="1" applyFill="1" applyAlignment="1">
      <alignment horizontal="center" vertical="center"/>
    </xf>
    <xf numFmtId="0" fontId="213" fillId="17" borderId="25" xfId="0" applyFont="1" applyFill="1" applyBorder="1" applyAlignment="1">
      <alignment horizontal="center" vertical="center"/>
    </xf>
    <xf numFmtId="0" fontId="213" fillId="17" borderId="33" xfId="0" applyFont="1" applyFill="1" applyBorder="1" applyAlignment="1">
      <alignment horizontal="center" vertical="center"/>
    </xf>
    <xf numFmtId="0" fontId="213" fillId="17" borderId="28" xfId="0" applyFont="1" applyFill="1" applyBorder="1" applyAlignment="1">
      <alignment horizontal="center" vertical="center"/>
    </xf>
    <xf numFmtId="0" fontId="209" fillId="0" borderId="0" xfId="0" applyFont="1" applyAlignment="1">
      <alignment horizontal="center" wrapText="1"/>
    </xf>
    <xf numFmtId="0" fontId="213" fillId="17" borderId="43" xfId="0" applyFont="1" applyFill="1" applyBorder="1" applyAlignment="1">
      <alignment horizontal="center" vertical="center"/>
    </xf>
    <xf numFmtId="0" fontId="209" fillId="22" borderId="0" xfId="0" applyFont="1" applyFill="1" applyAlignment="1">
      <alignment horizontal="right" vertical="center" wrapText="1"/>
    </xf>
    <xf numFmtId="0" fontId="209" fillId="22" borderId="0" xfId="0" applyFont="1" applyFill="1" applyAlignment="1">
      <alignment horizontal="left" vertical="center" wrapText="1"/>
    </xf>
    <xf numFmtId="49" fontId="207" fillId="0" borderId="5" xfId="0" applyNumberFormat="1" applyFont="1" applyBorder="1" applyAlignment="1">
      <alignment horizontal="left" vertical="center" wrapText="1"/>
    </xf>
    <xf numFmtId="0" fontId="201" fillId="3" borderId="32" xfId="0" applyFont="1" applyFill="1" applyBorder="1" applyAlignment="1">
      <alignment horizontal="center" vertical="center"/>
    </xf>
    <xf numFmtId="49" fontId="207" fillId="0" borderId="43" xfId="0" quotePrefix="1" applyNumberFormat="1" applyFont="1" applyBorder="1" applyAlignment="1">
      <alignment horizontal="center" vertical="center" wrapText="1"/>
    </xf>
    <xf numFmtId="49" fontId="207" fillId="0" borderId="0" xfId="0" quotePrefix="1" applyNumberFormat="1" applyFont="1" applyAlignment="1">
      <alignment horizontal="center" vertical="center" wrapText="1"/>
    </xf>
    <xf numFmtId="49" fontId="207" fillId="0" borderId="5" xfId="0" applyNumberFormat="1" applyFont="1" applyBorder="1" applyAlignment="1">
      <alignment horizontal="center" vertical="center" wrapText="1"/>
    </xf>
    <xf numFmtId="0" fontId="201" fillId="3" borderId="0" xfId="24" applyFont="1" applyFill="1" applyAlignment="1">
      <alignment horizontal="center" vertical="center" wrapText="1"/>
    </xf>
    <xf numFmtId="0" fontId="216" fillId="3" borderId="8" xfId="24" applyFont="1" applyFill="1" applyBorder="1" applyAlignment="1">
      <alignment horizontal="center" vertical="center" wrapText="1"/>
    </xf>
    <xf numFmtId="0" fontId="216" fillId="3" borderId="2" xfId="24" applyFont="1" applyFill="1" applyBorder="1" applyAlignment="1">
      <alignment horizontal="center" vertical="center" wrapText="1"/>
    </xf>
    <xf numFmtId="0" fontId="216" fillId="3" borderId="2" xfId="24" applyFont="1" applyFill="1" applyBorder="1" applyAlignment="1">
      <alignment horizontal="left" vertical="center"/>
    </xf>
    <xf numFmtId="169" fontId="216" fillId="3" borderId="2" xfId="24" applyNumberFormat="1" applyFont="1" applyFill="1" applyBorder="1" applyAlignment="1">
      <alignment horizontal="center" vertical="center" wrapText="1"/>
    </xf>
    <xf numFmtId="169" fontId="216" fillId="3" borderId="14" xfId="24" applyNumberFormat="1" applyFont="1" applyFill="1" applyBorder="1" applyAlignment="1">
      <alignment horizontal="center" vertical="center" wrapText="1"/>
    </xf>
    <xf numFmtId="0" fontId="216" fillId="3" borderId="2" xfId="24" applyFont="1" applyFill="1" applyBorder="1" applyAlignment="1">
      <alignment horizontal="left" vertical="center" wrapText="1"/>
    </xf>
    <xf numFmtId="0" fontId="216" fillId="3" borderId="25" xfId="24" applyFont="1" applyFill="1" applyBorder="1" applyAlignment="1">
      <alignment horizontal="center" vertical="center" wrapText="1"/>
    </xf>
    <xf numFmtId="0" fontId="216" fillId="3" borderId="28" xfId="24" applyFont="1" applyFill="1" applyBorder="1" applyAlignment="1">
      <alignment horizontal="center" vertical="center" wrapText="1"/>
    </xf>
    <xf numFmtId="0" fontId="229" fillId="0" borderId="25" xfId="0" applyFont="1" applyBorder="1" applyAlignment="1">
      <alignment horizontal="center" vertical="center"/>
    </xf>
    <xf numFmtId="0" fontId="229" fillId="0" borderId="33" xfId="0" applyFont="1" applyBorder="1" applyAlignment="1">
      <alignment horizontal="center" vertical="center"/>
    </xf>
    <xf numFmtId="0" fontId="229" fillId="0" borderId="28" xfId="0" applyFont="1" applyBorder="1" applyAlignment="1">
      <alignment horizontal="center" vertical="center"/>
    </xf>
    <xf numFmtId="0" fontId="229" fillId="0" borderId="2" xfId="0" applyFont="1" applyBorder="1" applyAlignment="1">
      <alignment horizontal="center" vertical="center"/>
    </xf>
    <xf numFmtId="1" fontId="216" fillId="3" borderId="2" xfId="24" applyNumberFormat="1" applyFont="1" applyFill="1" applyBorder="1" applyAlignment="1">
      <alignment horizontal="center" vertical="center" wrapText="1"/>
    </xf>
    <xf numFmtId="1" fontId="216" fillId="3" borderId="14" xfId="24" applyNumberFormat="1" applyFont="1" applyFill="1" applyBorder="1" applyAlignment="1">
      <alignment horizontal="center" vertical="center" wrapText="1"/>
    </xf>
    <xf numFmtId="0" fontId="204" fillId="3" borderId="0" xfId="0" applyFont="1" applyFill="1" applyAlignment="1">
      <alignment horizontal="center" vertical="center"/>
    </xf>
    <xf numFmtId="0" fontId="198" fillId="21" borderId="0" xfId="24" applyFont="1" applyFill="1" applyAlignment="1">
      <alignment horizontal="center"/>
    </xf>
    <xf numFmtId="169" fontId="216" fillId="3" borderId="25" xfId="24" applyNumberFormat="1" applyFont="1" applyFill="1" applyBorder="1" applyAlignment="1">
      <alignment horizontal="center" vertical="center" wrapText="1"/>
    </xf>
    <xf numFmtId="169" fontId="216" fillId="3" borderId="33" xfId="24" applyNumberFormat="1" applyFont="1" applyFill="1" applyBorder="1" applyAlignment="1">
      <alignment horizontal="center" vertical="center" wrapText="1"/>
    </xf>
    <xf numFmtId="169" fontId="216" fillId="3" borderId="28" xfId="24" applyNumberFormat="1" applyFont="1" applyFill="1" applyBorder="1" applyAlignment="1">
      <alignment horizontal="center" vertical="center" wrapText="1"/>
    </xf>
    <xf numFmtId="0" fontId="201" fillId="3" borderId="0" xfId="0" applyFont="1" applyFill="1" applyAlignment="1">
      <alignment horizontal="center"/>
    </xf>
    <xf numFmtId="0" fontId="216" fillId="3" borderId="14" xfId="24" applyFont="1" applyFill="1" applyBorder="1" applyAlignment="1">
      <alignment horizontal="center" vertical="center" wrapText="1"/>
    </xf>
    <xf numFmtId="0" fontId="229" fillId="0" borderId="51" xfId="0" applyFont="1" applyBorder="1" applyAlignment="1">
      <alignment horizontal="center" vertical="center"/>
    </xf>
    <xf numFmtId="0" fontId="229" fillId="0" borderId="52" xfId="0" applyFont="1" applyBorder="1" applyAlignment="1">
      <alignment horizontal="center" vertical="center"/>
    </xf>
    <xf numFmtId="0" fontId="229" fillId="0" borderId="22" xfId="0" applyFont="1" applyBorder="1" applyAlignment="1">
      <alignment horizontal="center" vertical="center"/>
    </xf>
    <xf numFmtId="0" fontId="216" fillId="3" borderId="51" xfId="24" applyFont="1" applyFill="1" applyBorder="1" applyAlignment="1">
      <alignment horizontal="center" vertical="center"/>
    </xf>
    <xf numFmtId="0" fontId="216" fillId="3" borderId="52" xfId="24" applyFont="1" applyFill="1" applyBorder="1" applyAlignment="1">
      <alignment horizontal="center" vertical="center"/>
    </xf>
    <xf numFmtId="172" fontId="216" fillId="3" borderId="2" xfId="24" applyNumberFormat="1" applyFont="1" applyFill="1" applyBorder="1" applyAlignment="1">
      <alignment horizontal="center" vertical="center"/>
    </xf>
    <xf numFmtId="0" fontId="216" fillId="3" borderId="60" xfId="24" applyFont="1" applyFill="1" applyBorder="1" applyAlignment="1">
      <alignment horizontal="left" vertical="center" wrapText="1"/>
    </xf>
    <xf numFmtId="0" fontId="216" fillId="3" borderId="4" xfId="24" applyFont="1" applyFill="1" applyBorder="1" applyAlignment="1">
      <alignment horizontal="left" vertical="center" wrapText="1"/>
    </xf>
    <xf numFmtId="0" fontId="216" fillId="3" borderId="61" xfId="24" applyFont="1" applyFill="1" applyBorder="1" applyAlignment="1">
      <alignment horizontal="left" vertical="center" wrapText="1"/>
    </xf>
    <xf numFmtId="0" fontId="216" fillId="3" borderId="8" xfId="24" applyFont="1" applyFill="1" applyBorder="1" applyAlignment="1">
      <alignment horizontal="left" vertical="center" wrapText="1"/>
    </xf>
    <xf numFmtId="0" fontId="216" fillId="3" borderId="14" xfId="24" applyFont="1" applyFill="1" applyBorder="1" applyAlignment="1">
      <alignment horizontal="left" vertical="center" wrapText="1"/>
    </xf>
    <xf numFmtId="0" fontId="198" fillId="3" borderId="22" xfId="24" applyFont="1" applyFill="1" applyBorder="1" applyAlignment="1">
      <alignment horizontal="center" vertical="center" wrapText="1"/>
    </xf>
    <xf numFmtId="0" fontId="198" fillId="3" borderId="22" xfId="0" applyFont="1" applyFill="1" applyBorder="1" applyAlignment="1">
      <alignment horizontal="center"/>
    </xf>
    <xf numFmtId="0" fontId="198" fillId="3" borderId="0" xfId="0" applyFont="1" applyFill="1" applyAlignment="1">
      <alignment horizontal="center"/>
    </xf>
    <xf numFmtId="0" fontId="199" fillId="3" borderId="0" xfId="24" applyFont="1" applyFill="1" applyAlignment="1">
      <alignment horizontal="center" vertical="center" wrapText="1"/>
    </xf>
    <xf numFmtId="0" fontId="199" fillId="3" borderId="0" xfId="0" applyFont="1" applyFill="1" applyAlignment="1">
      <alignment horizontal="center"/>
    </xf>
    <xf numFmtId="0" fontId="180" fillId="3" borderId="2" xfId="24" applyFont="1" applyFill="1" applyBorder="1" applyAlignment="1">
      <alignment horizontal="center" vertical="center" wrapText="1"/>
    </xf>
    <xf numFmtId="0" fontId="180" fillId="3" borderId="14" xfId="24" applyFont="1" applyFill="1" applyBorder="1" applyAlignment="1">
      <alignment horizontal="center" vertical="center" wrapText="1"/>
    </xf>
    <xf numFmtId="0" fontId="181" fillId="0" borderId="51" xfId="0" applyFont="1" applyBorder="1" applyAlignment="1">
      <alignment horizontal="center"/>
    </xf>
    <xf numFmtId="0" fontId="181" fillId="0" borderId="52" xfId="0" applyFont="1" applyBorder="1" applyAlignment="1">
      <alignment horizontal="center"/>
    </xf>
    <xf numFmtId="0" fontId="181" fillId="0" borderId="55" xfId="0" applyFont="1" applyBorder="1" applyAlignment="1">
      <alignment horizontal="center"/>
    </xf>
    <xf numFmtId="172" fontId="179" fillId="3" borderId="17" xfId="24" applyNumberFormat="1" applyFont="1" applyFill="1" applyBorder="1" applyAlignment="1">
      <alignment horizontal="right" vertical="center"/>
    </xf>
    <xf numFmtId="172" fontId="179" fillId="3" borderId="18" xfId="24" applyNumberFormat="1" applyFont="1" applyFill="1" applyBorder="1" applyAlignment="1">
      <alignment horizontal="right" vertical="center"/>
    </xf>
    <xf numFmtId="0" fontId="179" fillId="3" borderId="57" xfId="24" applyFont="1" applyFill="1" applyBorder="1" applyAlignment="1">
      <alignment horizontal="left" vertical="center"/>
    </xf>
    <xf numFmtId="0" fontId="180" fillId="3" borderId="58" xfId="0" applyFont="1" applyFill="1" applyBorder="1" applyAlignment="1">
      <alignment vertical="center"/>
    </xf>
    <xf numFmtId="0" fontId="180" fillId="3" borderId="59" xfId="0" applyFont="1" applyFill="1" applyBorder="1" applyAlignment="1">
      <alignment vertical="center"/>
    </xf>
    <xf numFmtId="0" fontId="179" fillId="3" borderId="60" xfId="24" applyFont="1" applyFill="1" applyBorder="1" applyAlignment="1">
      <alignment horizontal="left" vertical="center" wrapText="1"/>
    </xf>
    <xf numFmtId="0" fontId="179" fillId="3" borderId="4" xfId="24" applyFont="1" applyFill="1" applyBorder="1" applyAlignment="1">
      <alignment horizontal="left" vertical="center" wrapText="1"/>
    </xf>
    <xf numFmtId="0" fontId="179" fillId="3" borderId="61" xfId="24" applyFont="1" applyFill="1" applyBorder="1" applyAlignment="1">
      <alignment horizontal="left" vertical="center" wrapText="1"/>
    </xf>
    <xf numFmtId="0" fontId="179" fillId="3" borderId="8" xfId="24" applyFont="1" applyFill="1" applyBorder="1" applyAlignment="1">
      <alignment horizontal="left" vertical="center" wrapText="1"/>
    </xf>
    <xf numFmtId="0" fontId="179" fillId="3" borderId="2" xfId="24" applyFont="1" applyFill="1" applyBorder="1" applyAlignment="1">
      <alignment horizontal="left" vertical="center" wrapText="1"/>
    </xf>
    <xf numFmtId="0" fontId="179" fillId="3" borderId="14" xfId="24" applyFont="1" applyFill="1" applyBorder="1" applyAlignment="1">
      <alignment horizontal="left" vertical="center" wrapText="1"/>
    </xf>
    <xf numFmtId="0" fontId="180" fillId="3" borderId="22" xfId="24" applyFont="1" applyFill="1" applyBorder="1" applyAlignment="1">
      <alignment horizontal="center" vertical="center" wrapText="1"/>
    </xf>
    <xf numFmtId="0" fontId="180" fillId="3" borderId="22" xfId="0" applyFont="1" applyFill="1" applyBorder="1" applyAlignment="1">
      <alignment horizontal="center"/>
    </xf>
    <xf numFmtId="0" fontId="180" fillId="3" borderId="0" xfId="24" applyFont="1" applyFill="1" applyAlignment="1">
      <alignment horizontal="center" vertical="center" wrapText="1"/>
    </xf>
    <xf numFmtId="0" fontId="180" fillId="3" borderId="0" xfId="0" applyFont="1" applyFill="1" applyAlignment="1">
      <alignment horizontal="center"/>
    </xf>
    <xf numFmtId="0" fontId="179" fillId="3" borderId="8" xfId="24" applyFont="1" applyFill="1" applyBorder="1" applyAlignment="1">
      <alignment horizontal="center" vertical="center" wrapText="1"/>
    </xf>
    <xf numFmtId="0" fontId="179" fillId="3" borderId="2" xfId="24" applyFont="1" applyFill="1" applyBorder="1" applyAlignment="1">
      <alignment horizontal="center" vertical="center" wrapText="1"/>
    </xf>
    <xf numFmtId="169" fontId="180" fillId="3" borderId="2" xfId="24" applyNumberFormat="1" applyFont="1" applyFill="1" applyBorder="1" applyAlignment="1">
      <alignment horizontal="center" vertical="center" wrapText="1"/>
    </xf>
    <xf numFmtId="0" fontId="181" fillId="0" borderId="25" xfId="0" applyFont="1" applyBorder="1" applyAlignment="1">
      <alignment horizontal="center" vertical="center"/>
    </xf>
    <xf numFmtId="0" fontId="181" fillId="0" borderId="33" xfId="0" applyFont="1" applyBorder="1" applyAlignment="1">
      <alignment horizontal="center" vertical="center"/>
    </xf>
    <xf numFmtId="0" fontId="181" fillId="0" borderId="28" xfId="0" applyFont="1" applyBorder="1" applyAlignment="1">
      <alignment horizontal="center" vertical="center"/>
    </xf>
    <xf numFmtId="0" fontId="180" fillId="3" borderId="25" xfId="24" applyFont="1" applyFill="1" applyBorder="1" applyAlignment="1">
      <alignment horizontal="center" vertical="center" wrapText="1"/>
    </xf>
    <xf numFmtId="0" fontId="180" fillId="3" borderId="28" xfId="24" applyFont="1" applyFill="1" applyBorder="1" applyAlignment="1">
      <alignment horizontal="center" vertical="center" wrapText="1"/>
    </xf>
    <xf numFmtId="0" fontId="181" fillId="0" borderId="2" xfId="0" applyFont="1" applyBorder="1" applyAlignment="1">
      <alignment horizontal="center" vertical="center"/>
    </xf>
    <xf numFmtId="0" fontId="179" fillId="3" borderId="0" xfId="24" applyFont="1" applyFill="1" applyAlignment="1">
      <alignment horizontal="center" vertical="center"/>
    </xf>
    <xf numFmtId="0" fontId="179" fillId="21" borderId="0" xfId="24" applyFont="1" applyFill="1" applyAlignment="1">
      <alignment horizontal="center"/>
    </xf>
    <xf numFmtId="0" fontId="179" fillId="3" borderId="2" xfId="24" applyFont="1" applyFill="1" applyBorder="1" applyAlignment="1">
      <alignment horizontal="left" vertical="center"/>
    </xf>
    <xf numFmtId="0" fontId="180" fillId="3" borderId="32" xfId="0" applyFont="1" applyFill="1" applyBorder="1" applyAlignment="1">
      <alignment horizontal="right" vertical="center"/>
    </xf>
    <xf numFmtId="0" fontId="180" fillId="3" borderId="32" xfId="0" applyFont="1" applyFill="1" applyBorder="1" applyAlignment="1">
      <alignment horizontal="center" vertical="center"/>
    </xf>
    <xf numFmtId="0" fontId="180" fillId="3" borderId="27" xfId="0" applyFont="1" applyFill="1" applyBorder="1" applyAlignment="1">
      <alignment horizontal="center" vertical="center"/>
    </xf>
    <xf numFmtId="0" fontId="138" fillId="0" borderId="0" xfId="18" applyFont="1" applyAlignment="1">
      <alignment horizontal="center" vertical="center"/>
    </xf>
    <xf numFmtId="0" fontId="138" fillId="0" borderId="35" xfId="18" applyFont="1" applyBorder="1" applyAlignment="1">
      <alignment horizontal="center" vertical="center"/>
    </xf>
    <xf numFmtId="0" fontId="139" fillId="0" borderId="20" xfId="0" applyFont="1" applyBorder="1" applyAlignment="1">
      <alignment horizontal="center" vertical="center"/>
    </xf>
    <xf numFmtId="0" fontId="139" fillId="0" borderId="35" xfId="0" applyFont="1" applyBorder="1" applyAlignment="1">
      <alignment horizontal="center" vertical="center"/>
    </xf>
    <xf numFmtId="0" fontId="140" fillId="3" borderId="20" xfId="0" applyFont="1" applyFill="1" applyBorder="1" applyAlignment="1">
      <alignment horizontal="center" vertical="center"/>
    </xf>
    <xf numFmtId="0" fontId="140" fillId="10" borderId="3" xfId="0" applyFont="1" applyFill="1" applyBorder="1" applyAlignment="1">
      <alignment horizontal="center" vertical="center" wrapText="1"/>
    </xf>
    <xf numFmtId="0" fontId="140" fillId="10" borderId="4" xfId="0" applyFont="1" applyFill="1" applyBorder="1" applyAlignment="1">
      <alignment horizontal="center" vertical="center" wrapText="1"/>
    </xf>
    <xf numFmtId="0" fontId="140" fillId="10" borderId="3" xfId="0" applyFont="1" applyFill="1" applyBorder="1" applyAlignment="1">
      <alignment horizontal="center" vertical="center"/>
    </xf>
    <xf numFmtId="0" fontId="140" fillId="10" borderId="4" xfId="0" applyFont="1" applyFill="1" applyBorder="1" applyAlignment="1">
      <alignment horizontal="center" vertical="center"/>
    </xf>
    <xf numFmtId="170" fontId="141" fillId="10" borderId="20" xfId="0" applyNumberFormat="1" applyFont="1" applyFill="1" applyBorder="1" applyAlignment="1">
      <alignment horizontal="center" vertical="center"/>
    </xf>
    <xf numFmtId="0" fontId="140" fillId="10" borderId="23" xfId="0" applyFont="1" applyFill="1" applyBorder="1" applyAlignment="1">
      <alignment horizontal="center" vertical="center" wrapText="1"/>
    </xf>
    <xf numFmtId="0" fontId="140" fillId="10" borderId="24" xfId="0" applyFont="1" applyFill="1" applyBorder="1" applyAlignment="1">
      <alignment horizontal="center" vertical="center" wrapText="1"/>
    </xf>
    <xf numFmtId="0" fontId="140" fillId="10" borderId="26" xfId="0" applyFont="1" applyFill="1" applyBorder="1" applyAlignment="1">
      <alignment horizontal="center" vertical="center" wrapText="1"/>
    </xf>
    <xf numFmtId="0" fontId="140" fillId="10" borderId="27" xfId="0" applyFont="1" applyFill="1" applyBorder="1" applyAlignment="1">
      <alignment horizontal="center" vertical="center" wrapText="1"/>
    </xf>
    <xf numFmtId="0" fontId="131" fillId="0" borderId="2" xfId="0" applyFont="1" applyBorder="1" applyAlignment="1">
      <alignment horizontal="center" vertical="center"/>
    </xf>
    <xf numFmtId="0" fontId="176" fillId="0" borderId="25" xfId="0" applyFont="1" applyBorder="1" applyAlignment="1">
      <alignment horizontal="center" vertical="center"/>
    </xf>
    <xf numFmtId="0" fontId="125" fillId="0" borderId="8" xfId="0" applyFont="1" applyBorder="1" applyAlignment="1">
      <alignment horizontal="center" wrapText="1"/>
    </xf>
    <xf numFmtId="0" fontId="125" fillId="0" borderId="14" xfId="0" applyFont="1" applyBorder="1" applyAlignment="1">
      <alignment horizontal="center" wrapText="1"/>
    </xf>
    <xf numFmtId="0" fontId="124" fillId="3" borderId="9" xfId="0" applyFont="1" applyFill="1" applyBorder="1" applyAlignment="1">
      <alignment horizontal="center" vertical="center" wrapText="1"/>
    </xf>
    <xf numFmtId="0" fontId="124" fillId="3" borderId="3" xfId="0" applyFont="1" applyFill="1" applyBorder="1" applyAlignment="1">
      <alignment horizontal="center" vertical="center" wrapText="1"/>
    </xf>
    <xf numFmtId="0" fontId="124" fillId="3" borderId="15" xfId="0" applyFont="1" applyFill="1" applyBorder="1" applyAlignment="1">
      <alignment horizontal="center" vertical="center" wrapText="1"/>
    </xf>
    <xf numFmtId="0" fontId="126" fillId="7" borderId="6" xfId="0" applyFont="1" applyFill="1" applyBorder="1" applyAlignment="1">
      <alignment horizontal="center" vertical="center" wrapText="1"/>
    </xf>
    <xf numFmtId="0" fontId="126" fillId="7" borderId="7" xfId="0" applyFont="1" applyFill="1" applyBorder="1" applyAlignment="1">
      <alignment horizontal="center" vertical="center" wrapText="1"/>
    </xf>
    <xf numFmtId="0" fontId="126" fillId="8" borderId="7" xfId="0" applyFont="1" applyFill="1" applyBorder="1" applyAlignment="1">
      <alignment horizontal="center" vertical="center"/>
    </xf>
    <xf numFmtId="0" fontId="126" fillId="8" borderId="12" xfId="0" applyFont="1" applyFill="1" applyBorder="1" applyAlignment="1">
      <alignment horizontal="center" vertical="center"/>
    </xf>
    <xf numFmtId="1" fontId="127" fillId="8" borderId="2" xfId="0" applyNumberFormat="1" applyFont="1" applyFill="1" applyBorder="1" applyAlignment="1">
      <alignment horizontal="center" vertical="center" wrapText="1"/>
    </xf>
    <xf numFmtId="1" fontId="127" fillId="8" borderId="2" xfId="0" applyNumberFormat="1" applyFont="1" applyFill="1" applyBorder="1" applyAlignment="1">
      <alignment horizontal="center" vertical="center"/>
    </xf>
    <xf numFmtId="169" fontId="127" fillId="8" borderId="2" xfId="0" applyNumberFormat="1" applyFont="1" applyFill="1" applyBorder="1" applyAlignment="1">
      <alignment horizontal="center" vertical="center"/>
    </xf>
    <xf numFmtId="169" fontId="127" fillId="8" borderId="14" xfId="0" applyNumberFormat="1" applyFont="1" applyFill="1" applyBorder="1" applyAlignment="1">
      <alignment horizontal="center" vertical="center"/>
    </xf>
    <xf numFmtId="1" fontId="127" fillId="8" borderId="11" xfId="0" applyNumberFormat="1" applyFont="1" applyFill="1" applyBorder="1" applyAlignment="1">
      <alignment horizontal="center" vertical="center" wrapText="1"/>
    </xf>
    <xf numFmtId="49" fontId="127" fillId="8" borderId="2" xfId="0" applyNumberFormat="1" applyFont="1" applyFill="1" applyBorder="1" applyAlignment="1">
      <alignment horizontal="center" vertical="center" wrapText="1"/>
    </xf>
    <xf numFmtId="49" fontId="127" fillId="8" borderId="11" xfId="0" applyNumberFormat="1" applyFont="1" applyFill="1" applyBorder="1" applyAlignment="1">
      <alignment horizontal="center" vertical="center" wrapText="1"/>
    </xf>
    <xf numFmtId="167" fontId="127" fillId="8" borderId="2" xfId="0" applyNumberFormat="1" applyFont="1" applyFill="1" applyBorder="1" applyAlignment="1">
      <alignment horizontal="center" vertical="center" wrapText="1"/>
    </xf>
    <xf numFmtId="167" fontId="127" fillId="8" borderId="11" xfId="0" applyNumberFormat="1" applyFont="1" applyFill="1" applyBorder="1" applyAlignment="1">
      <alignment horizontal="center" vertical="center" wrapText="1"/>
    </xf>
    <xf numFmtId="0" fontId="131" fillId="8" borderId="2" xfId="0" applyFont="1" applyFill="1" applyBorder="1" applyAlignment="1">
      <alignment horizontal="center" vertical="center" wrapText="1"/>
    </xf>
    <xf numFmtId="0" fontId="131" fillId="8" borderId="11" xfId="0" applyFont="1" applyFill="1" applyBorder="1" applyAlignment="1">
      <alignment horizontal="center" vertical="center" wrapText="1"/>
    </xf>
    <xf numFmtId="2" fontId="127" fillId="8" borderId="2" xfId="0" applyNumberFormat="1" applyFont="1" applyFill="1" applyBorder="1" applyAlignment="1">
      <alignment horizontal="center" vertical="center" wrapText="1"/>
    </xf>
    <xf numFmtId="2" fontId="127" fillId="8" borderId="11" xfId="0" applyNumberFormat="1" applyFont="1" applyFill="1" applyBorder="1" applyAlignment="1">
      <alignment horizontal="center" vertical="center" wrapText="1"/>
    </xf>
    <xf numFmtId="0" fontId="136" fillId="0" borderId="0" xfId="0" applyFont="1" applyAlignment="1">
      <alignment horizontal="center" vertical="top"/>
    </xf>
    <xf numFmtId="0" fontId="126" fillId="0" borderId="17" xfId="0" applyFont="1" applyBorder="1" applyAlignment="1">
      <alignment horizontal="center" vertical="center" wrapText="1"/>
    </xf>
    <xf numFmtId="0" fontId="126" fillId="0" borderId="18" xfId="0" applyFont="1" applyBorder="1" applyAlignment="1">
      <alignment horizontal="center" vertical="center" wrapText="1"/>
    </xf>
    <xf numFmtId="0" fontId="126" fillId="0" borderId="18" xfId="0" applyFont="1" applyBorder="1" applyAlignment="1">
      <alignment horizontal="center" vertical="center"/>
    </xf>
    <xf numFmtId="0" fontId="126" fillId="0" borderId="19" xfId="0" applyFont="1" applyBorder="1" applyAlignment="1">
      <alignment horizontal="center" vertical="center"/>
    </xf>
    <xf numFmtId="1" fontId="127" fillId="7" borderId="8" xfId="0" applyNumberFormat="1" applyFont="1" applyFill="1" applyBorder="1" applyAlignment="1">
      <alignment horizontal="center" vertical="center" wrapText="1"/>
    </xf>
    <xf numFmtId="1" fontId="127" fillId="7" borderId="10" xfId="0" applyNumberFormat="1" applyFont="1" applyFill="1" applyBorder="1" applyAlignment="1">
      <alignment horizontal="center" vertical="center" wrapText="1"/>
    </xf>
    <xf numFmtId="49" fontId="127" fillId="7" borderId="2" xfId="0" applyNumberFormat="1" applyFont="1" applyFill="1" applyBorder="1" applyAlignment="1">
      <alignment horizontal="center" vertical="center" wrapText="1"/>
    </xf>
    <xf numFmtId="49" fontId="127" fillId="7" borderId="11" xfId="0" applyNumberFormat="1" applyFont="1" applyFill="1" applyBorder="1" applyAlignment="1">
      <alignment horizontal="center" vertical="center" wrapText="1"/>
    </xf>
    <xf numFmtId="1" fontId="127" fillId="7" borderId="2" xfId="0" applyNumberFormat="1" applyFont="1" applyFill="1" applyBorder="1" applyAlignment="1">
      <alignment horizontal="center" vertical="center" wrapText="1"/>
    </xf>
    <xf numFmtId="1" fontId="127" fillId="7" borderId="11" xfId="0" applyNumberFormat="1" applyFont="1" applyFill="1" applyBorder="1" applyAlignment="1">
      <alignment horizontal="center" vertical="center" wrapText="1"/>
    </xf>
    <xf numFmtId="167" fontId="127" fillId="7" borderId="2" xfId="0" applyNumberFormat="1" applyFont="1" applyFill="1" applyBorder="1" applyAlignment="1">
      <alignment horizontal="center" vertical="center" wrapText="1"/>
    </xf>
    <xf numFmtId="167" fontId="127" fillId="7" borderId="11" xfId="0" applyNumberFormat="1" applyFont="1" applyFill="1" applyBorder="1" applyAlignment="1">
      <alignment horizontal="center" vertical="center" wrapText="1"/>
    </xf>
    <xf numFmtId="2" fontId="127" fillId="7" borderId="2" xfId="0" applyNumberFormat="1" applyFont="1" applyFill="1" applyBorder="1" applyAlignment="1">
      <alignment horizontal="center" vertical="center" wrapText="1"/>
    </xf>
    <xf numFmtId="2" fontId="127"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61" fillId="3" borderId="25" xfId="24" applyFont="1" applyFill="1" applyBorder="1" applyAlignment="1">
      <alignment horizontal="center" vertical="center" wrapText="1"/>
    </xf>
    <xf numFmtId="0" fontId="261" fillId="3" borderId="28" xfId="24" applyFont="1" applyFill="1" applyBorder="1" applyAlignment="1">
      <alignment horizontal="center" vertical="center" wrapText="1"/>
    </xf>
    <xf numFmtId="0" fontId="261" fillId="3" borderId="33" xfId="24" applyFont="1" applyFill="1" applyBorder="1" applyAlignment="1">
      <alignment horizontal="center" vertical="center" wrapText="1"/>
    </xf>
    <xf numFmtId="169" fontId="261" fillId="3" borderId="25" xfId="24" applyNumberFormat="1" applyFont="1" applyFill="1" applyBorder="1" applyAlignment="1">
      <alignment horizontal="center" vertical="center" wrapText="1"/>
    </xf>
    <xf numFmtId="169" fontId="261" fillId="3" borderId="28" xfId="24" applyNumberFormat="1" applyFont="1" applyFill="1" applyBorder="1" applyAlignment="1">
      <alignment horizontal="center" vertical="center" wrapText="1"/>
    </xf>
    <xf numFmtId="0" fontId="261" fillId="3" borderId="69" xfId="24" applyFont="1" applyFill="1" applyBorder="1" applyAlignment="1">
      <alignment horizontal="center" vertical="center" wrapText="1"/>
    </xf>
    <xf numFmtId="0" fontId="261" fillId="3" borderId="70" xfId="24" applyFont="1" applyFill="1" applyBorder="1" applyAlignment="1">
      <alignment horizontal="center" vertical="center" wrapText="1"/>
    </xf>
    <xf numFmtId="0" fontId="261" fillId="3" borderId="71" xfId="24" applyFont="1" applyFill="1" applyBorder="1" applyAlignment="1">
      <alignment horizontal="center" vertical="center" wrapText="1"/>
    </xf>
    <xf numFmtId="169" fontId="261" fillId="3" borderId="26" xfId="24" applyNumberFormat="1" applyFont="1" applyFill="1" applyBorder="1" applyAlignment="1">
      <alignment horizontal="center" vertical="center" wrapText="1"/>
    </xf>
    <xf numFmtId="169" fontId="261" fillId="3" borderId="27" xfId="24" applyNumberFormat="1" applyFont="1" applyFill="1" applyBorder="1" applyAlignment="1">
      <alignment horizontal="center" vertical="center" wrapText="1"/>
    </xf>
    <xf numFmtId="0" fontId="262" fillId="0" borderId="26" xfId="0" applyFont="1" applyBorder="1" applyAlignment="1">
      <alignment horizontal="center"/>
    </xf>
    <xf numFmtId="0" fontId="262" fillId="0" borderId="27" xfId="0" applyFont="1" applyBorder="1" applyAlignment="1">
      <alignment horizontal="center"/>
    </xf>
    <xf numFmtId="0" fontId="261" fillId="3" borderId="26" xfId="24" applyFont="1" applyFill="1" applyBorder="1" applyAlignment="1">
      <alignment horizontal="center" vertical="center" wrapText="1"/>
    </xf>
    <xf numFmtId="0" fontId="261" fillId="3" borderId="27" xfId="24" applyFont="1" applyFill="1" applyBorder="1" applyAlignment="1">
      <alignment horizontal="center" vertical="center" wrapText="1"/>
    </xf>
    <xf numFmtId="0" fontId="261" fillId="3" borderId="32" xfId="24" applyFont="1" applyFill="1" applyBorder="1" applyAlignment="1">
      <alignment horizontal="center" vertical="center" wrapText="1"/>
    </xf>
    <xf numFmtId="0" fontId="197" fillId="0" borderId="25" xfId="0" applyFont="1" applyBorder="1" applyAlignment="1">
      <alignment horizontal="center" vertical="center"/>
    </xf>
    <xf numFmtId="0" fontId="197" fillId="0" borderId="28" xfId="0" applyFont="1" applyBorder="1" applyAlignment="1">
      <alignment horizontal="center" vertical="center"/>
    </xf>
    <xf numFmtId="0" fontId="262" fillId="0" borderId="5" xfId="0" applyFont="1" applyBorder="1" applyAlignment="1">
      <alignment horizontal="center"/>
    </xf>
    <xf numFmtId="0" fontId="262" fillId="0" borderId="24" xfId="0" applyFont="1" applyBorder="1" applyAlignment="1">
      <alignment horizontal="center"/>
    </xf>
    <xf numFmtId="0" fontId="207" fillId="3" borderId="76" xfId="24" applyFont="1" applyFill="1" applyBorder="1" applyAlignment="1">
      <alignment horizontal="center" vertical="top" wrapText="1"/>
    </xf>
    <xf numFmtId="0" fontId="207" fillId="3" borderId="5" xfId="24" applyFont="1" applyFill="1" applyBorder="1" applyAlignment="1">
      <alignment horizontal="center" vertical="top" wrapText="1"/>
    </xf>
    <xf numFmtId="0" fontId="207" fillId="3" borderId="79" xfId="24" applyFont="1" applyFill="1" applyBorder="1" applyAlignment="1">
      <alignment horizontal="center" vertical="top" wrapText="1"/>
    </xf>
    <xf numFmtId="0" fontId="207" fillId="3" borderId="44" xfId="24" applyFont="1" applyFill="1" applyBorder="1" applyAlignment="1">
      <alignment horizontal="center" vertical="top" wrapText="1"/>
    </xf>
    <xf numFmtId="0" fontId="207" fillId="3" borderId="45" xfId="24" applyFont="1" applyFill="1" applyBorder="1" applyAlignment="1">
      <alignment horizontal="center" vertical="top" wrapText="1"/>
    </xf>
    <xf numFmtId="0" fontId="207" fillId="3" borderId="48" xfId="24" applyFont="1" applyFill="1" applyBorder="1" applyAlignment="1">
      <alignment horizontal="center" vertical="top" wrapText="1"/>
    </xf>
    <xf numFmtId="0" fontId="254" fillId="0" borderId="0" xfId="0" applyFont="1" applyAlignment="1">
      <alignment horizontal="center"/>
    </xf>
    <xf numFmtId="0" fontId="254" fillId="3" borderId="22" xfId="0" applyFont="1" applyFill="1" applyBorder="1" applyAlignment="1">
      <alignment horizontal="center" vertical="center"/>
    </xf>
    <xf numFmtId="0" fontId="265" fillId="3" borderId="25" xfId="24" applyFont="1" applyFill="1" applyBorder="1" applyAlignment="1">
      <alignment horizontal="center" vertical="center" wrapText="1"/>
    </xf>
    <xf numFmtId="0" fontId="265" fillId="3" borderId="28" xfId="24" applyFont="1" applyFill="1" applyBorder="1" applyAlignment="1">
      <alignment horizontal="center" vertical="center" wrapText="1"/>
    </xf>
    <xf numFmtId="0" fontId="265" fillId="3" borderId="33" xfId="24" applyFont="1" applyFill="1" applyBorder="1" applyAlignment="1">
      <alignment horizontal="center" vertical="center" wrapText="1"/>
    </xf>
    <xf numFmtId="0" fontId="254" fillId="0" borderId="43" xfId="0" applyFont="1" applyBorder="1" applyAlignment="1">
      <alignment horizontal="center"/>
    </xf>
    <xf numFmtId="0" fontId="254" fillId="0" borderId="43" xfId="0" applyFont="1" applyBorder="1" applyAlignment="1">
      <alignment horizontal="right" vertical="top"/>
    </xf>
    <xf numFmtId="0" fontId="254" fillId="0" borderId="0" xfId="0" applyFont="1" applyAlignment="1">
      <alignment horizontal="right" vertical="top"/>
    </xf>
    <xf numFmtId="0" fontId="254" fillId="0" borderId="0" xfId="0" applyFont="1" applyAlignment="1">
      <alignment horizontal="center" vertical="top"/>
    </xf>
    <xf numFmtId="0" fontId="254" fillId="3" borderId="0" xfId="0" applyFont="1" applyFill="1" applyAlignment="1">
      <alignment horizontal="center" vertical="center"/>
    </xf>
    <xf numFmtId="169" fontId="261" fillId="3" borderId="74" xfId="24" applyNumberFormat="1" applyFont="1" applyFill="1" applyBorder="1" applyAlignment="1">
      <alignment horizontal="center" vertical="center" wrapText="1"/>
    </xf>
    <xf numFmtId="169" fontId="261" fillId="3" borderId="59" xfId="24" applyNumberFormat="1" applyFont="1" applyFill="1" applyBorder="1" applyAlignment="1">
      <alignment horizontal="center" vertical="center" wrapText="1"/>
    </xf>
    <xf numFmtId="0" fontId="261" fillId="3" borderId="74" xfId="24" applyFont="1" applyFill="1" applyBorder="1" applyAlignment="1">
      <alignment horizontal="center" vertical="center" wrapText="1"/>
    </xf>
    <xf numFmtId="0" fontId="261" fillId="3" borderId="59" xfId="24" applyFont="1" applyFill="1" applyBorder="1" applyAlignment="1">
      <alignment horizontal="center" vertical="center" wrapText="1"/>
    </xf>
    <xf numFmtId="0" fontId="261" fillId="3" borderId="11" xfId="24" applyFont="1" applyFill="1" applyBorder="1" applyAlignment="1">
      <alignment horizontal="center" vertical="center" wrapText="1"/>
    </xf>
    <xf numFmtId="0" fontId="263" fillId="3" borderId="2" xfId="24" applyFont="1" applyFill="1" applyBorder="1" applyAlignment="1">
      <alignment horizontal="left" vertical="center" wrapText="1"/>
    </xf>
    <xf numFmtId="0" fontId="261" fillId="3" borderId="58" xfId="24" applyFont="1" applyFill="1" applyBorder="1" applyAlignment="1">
      <alignment horizontal="center" vertical="center" wrapText="1"/>
    </xf>
    <xf numFmtId="0" fontId="265" fillId="3" borderId="74" xfId="24" applyFont="1" applyFill="1" applyBorder="1" applyAlignment="1">
      <alignment horizontal="center" vertical="center" wrapText="1"/>
    </xf>
    <xf numFmtId="0" fontId="265" fillId="3" borderId="59" xfId="24" applyFont="1" applyFill="1" applyBorder="1" applyAlignment="1">
      <alignment horizontal="center" vertical="center" wrapText="1"/>
    </xf>
    <xf numFmtId="0" fontId="265" fillId="3" borderId="58" xfId="24" applyFont="1" applyFill="1" applyBorder="1" applyAlignment="1">
      <alignment horizontal="center" vertical="center" wrapText="1"/>
    </xf>
    <xf numFmtId="0" fontId="261" fillId="3" borderId="2" xfId="24" applyFont="1" applyFill="1" applyBorder="1" applyAlignment="1">
      <alignment horizontal="center" vertical="center" wrapText="1"/>
    </xf>
    <xf numFmtId="0" fontId="252" fillId="37" borderId="0" xfId="0" applyFont="1" applyFill="1" applyAlignment="1">
      <alignment horizontal="center" vertical="center"/>
    </xf>
    <xf numFmtId="0" fontId="252" fillId="37" borderId="45" xfId="0" applyFont="1" applyFill="1" applyBorder="1" applyAlignment="1">
      <alignment horizontal="center" vertical="center"/>
    </xf>
    <xf numFmtId="0" fontId="258" fillId="0" borderId="49" xfId="51" applyFont="1" applyBorder="1" applyAlignment="1">
      <alignment horizontal="center" vertical="center"/>
    </xf>
    <xf numFmtId="0" fontId="258" fillId="0" borderId="22" xfId="51" applyFont="1" applyBorder="1" applyAlignment="1">
      <alignment horizontal="center" vertical="center"/>
    </xf>
    <xf numFmtId="0" fontId="258" fillId="0" borderId="0" xfId="51" applyFont="1" applyAlignment="1">
      <alignment horizontal="center" vertical="center"/>
    </xf>
    <xf numFmtId="0" fontId="258" fillId="0" borderId="50" xfId="51" applyFont="1" applyBorder="1" applyAlignment="1">
      <alignment horizontal="center" vertical="center"/>
    </xf>
    <xf numFmtId="0" fontId="252" fillId="19" borderId="51" xfId="51" applyFont="1" applyFill="1" applyBorder="1" applyAlignment="1">
      <alignment horizontal="center" vertical="center" wrapText="1"/>
    </xf>
    <xf numFmtId="0" fontId="252" fillId="19" borderId="52" xfId="51" applyFont="1" applyFill="1" applyBorder="1" applyAlignment="1">
      <alignment horizontal="center" vertical="center" wrapText="1"/>
    </xf>
    <xf numFmtId="0" fontId="252" fillId="19" borderId="53" xfId="51" applyFont="1" applyFill="1" applyBorder="1" applyAlignment="1">
      <alignment horizontal="center" vertical="center" wrapText="1"/>
    </xf>
    <xf numFmtId="0" fontId="260" fillId="0" borderId="43" xfId="0" applyFont="1" applyBorder="1" applyAlignment="1">
      <alignment horizontal="left" vertical="center" wrapText="1"/>
    </xf>
    <xf numFmtId="0" fontId="260" fillId="0" borderId="0" xfId="0" applyFont="1" applyAlignment="1">
      <alignment horizontal="left" vertical="center" wrapText="1"/>
    </xf>
    <xf numFmtId="0" fontId="253" fillId="0" borderId="43" xfId="51" applyFont="1" applyBorder="1" applyAlignment="1">
      <alignment horizontal="left" vertical="center" wrapText="1"/>
    </xf>
    <xf numFmtId="0" fontId="253" fillId="0" borderId="0" xfId="51" applyFont="1" applyAlignment="1">
      <alignment horizontal="left" vertical="center" wrapText="1"/>
    </xf>
    <xf numFmtId="0" fontId="247" fillId="19" borderId="51" xfId="51" applyFont="1" applyFill="1" applyBorder="1" applyAlignment="1">
      <alignment horizontal="center" vertical="center" wrapText="1"/>
    </xf>
    <xf numFmtId="0" fontId="247" fillId="19" borderId="52" xfId="51" applyFont="1" applyFill="1" applyBorder="1" applyAlignment="1">
      <alignment horizontal="center" vertical="center" wrapText="1"/>
    </xf>
    <xf numFmtId="0" fontId="247" fillId="19" borderId="53" xfId="51" applyFont="1" applyFill="1" applyBorder="1" applyAlignment="1">
      <alignment horizontal="center" vertical="center" wrapText="1"/>
    </xf>
    <xf numFmtId="0" fontId="259" fillId="0" borderId="49" xfId="0" applyFont="1" applyBorder="1" applyAlignment="1">
      <alignment horizontal="center" vertical="center" wrapText="1"/>
    </xf>
    <xf numFmtId="0" fontId="259" fillId="0" borderId="22" xfId="0" applyFont="1" applyBorder="1" applyAlignment="1">
      <alignment horizontal="center" vertical="center" wrapText="1"/>
    </xf>
    <xf numFmtId="0" fontId="258" fillId="3" borderId="43" xfId="51" applyFont="1" applyFill="1" applyBorder="1" applyAlignment="1">
      <alignment horizontal="left" vertical="center" wrapText="1"/>
    </xf>
    <xf numFmtId="0" fontId="258" fillId="3" borderId="0" xfId="51" applyFont="1" applyFill="1" applyAlignment="1">
      <alignment horizontal="left" vertical="center" wrapText="1"/>
    </xf>
    <xf numFmtId="0" fontId="263" fillId="3" borderId="11" xfId="24" applyFont="1" applyFill="1" applyBorder="1" applyAlignment="1">
      <alignment horizontal="left" vertical="center" wrapText="1"/>
    </xf>
    <xf numFmtId="0" fontId="268" fillId="9" borderId="44" xfId="51" applyFont="1" applyFill="1" applyBorder="1" applyAlignment="1">
      <alignment horizontal="left" vertical="center"/>
    </xf>
    <xf numFmtId="0" fontId="268" fillId="9" borderId="45" xfId="51" applyFont="1" applyFill="1" applyBorder="1" applyAlignment="1">
      <alignment horizontal="left" vertical="center"/>
    </xf>
    <xf numFmtId="0" fontId="257" fillId="0" borderId="6" xfId="0" applyFont="1" applyBorder="1" applyAlignment="1">
      <alignment horizontal="center" vertical="center"/>
    </xf>
    <xf numFmtId="0" fontId="257" fillId="0" borderId="7" xfId="0" applyFont="1" applyBorder="1" applyAlignment="1">
      <alignment horizontal="center" vertical="center"/>
    </xf>
    <xf numFmtId="0" fontId="257" fillId="0" borderId="13" xfId="0" applyFont="1" applyBorder="1" applyAlignment="1">
      <alignment horizontal="center" vertical="center"/>
    </xf>
    <xf numFmtId="0" fontId="257" fillId="3" borderId="8" xfId="0" applyFont="1" applyFill="1" applyBorder="1" applyAlignment="1">
      <alignment horizontal="center" vertical="center" wrapText="1"/>
    </xf>
    <xf numFmtId="0" fontId="257" fillId="3" borderId="2" xfId="0" applyFont="1" applyFill="1" applyBorder="1" applyAlignment="1">
      <alignment horizontal="center" vertical="center" wrapText="1"/>
    </xf>
    <xf numFmtId="0" fontId="257" fillId="3" borderId="14" xfId="0" applyFont="1" applyFill="1" applyBorder="1" applyAlignment="1">
      <alignment horizontal="center" vertical="center" wrapText="1"/>
    </xf>
    <xf numFmtId="0" fontId="257" fillId="3" borderId="3" xfId="0" applyFont="1" applyFill="1" applyBorder="1" applyAlignment="1">
      <alignment horizontal="center" vertical="center" wrapText="1"/>
    </xf>
    <xf numFmtId="0" fontId="257" fillId="3" borderId="15" xfId="0" applyFont="1" applyFill="1" applyBorder="1" applyAlignment="1">
      <alignment horizontal="center" vertical="center" wrapText="1"/>
    </xf>
    <xf numFmtId="0" fontId="263" fillId="26" borderId="66" xfId="24" applyFont="1" applyFill="1" applyBorder="1" applyAlignment="1">
      <alignment horizontal="center" vertical="center" wrapText="1"/>
    </xf>
    <xf numFmtId="0" fontId="263" fillId="26" borderId="63" xfId="24" applyFont="1" applyFill="1" applyBorder="1" applyAlignment="1">
      <alignment horizontal="center" vertical="center" wrapText="1"/>
    </xf>
    <xf numFmtId="0" fontId="263" fillId="21" borderId="51" xfId="24" applyFont="1" applyFill="1" applyBorder="1" applyAlignment="1">
      <alignment horizontal="center" vertical="center" wrapText="1"/>
    </xf>
    <xf numFmtId="0" fontId="263" fillId="21" borderId="52" xfId="24" applyFont="1" applyFill="1" applyBorder="1" applyAlignment="1">
      <alignment horizontal="center" vertical="center" wrapText="1"/>
    </xf>
    <xf numFmtId="0" fontId="263" fillId="21" borderId="53" xfId="24" applyFont="1" applyFill="1" applyBorder="1" applyAlignment="1">
      <alignment horizontal="center" vertical="center" wrapText="1"/>
    </xf>
    <xf numFmtId="0" fontId="263" fillId="34" borderId="69" xfId="24" applyFont="1" applyFill="1" applyBorder="1" applyAlignment="1">
      <alignment horizontal="center" vertical="center" wrapText="1"/>
    </xf>
    <xf numFmtId="0" fontId="263" fillId="34" borderId="70" xfId="24" applyFont="1" applyFill="1" applyBorder="1" applyAlignment="1">
      <alignment horizontal="center" vertical="center" wrapText="1"/>
    </xf>
    <xf numFmtId="0" fontId="263" fillId="34" borderId="71" xfId="24" applyFont="1" applyFill="1" applyBorder="1" applyAlignment="1">
      <alignment horizontal="center" vertical="center" wrapText="1"/>
    </xf>
    <xf numFmtId="0" fontId="216" fillId="35" borderId="49" xfId="24" applyFont="1" applyFill="1" applyBorder="1" applyAlignment="1">
      <alignment horizontal="center" vertical="center" wrapText="1"/>
    </xf>
    <xf numFmtId="0" fontId="216" fillId="35" borderId="50" xfId="24" applyFont="1" applyFill="1" applyBorder="1" applyAlignment="1">
      <alignment horizontal="center" vertical="center" wrapText="1"/>
    </xf>
    <xf numFmtId="0" fontId="216" fillId="35" borderId="44" xfId="24" applyFont="1" applyFill="1" applyBorder="1" applyAlignment="1">
      <alignment horizontal="center" vertical="center" wrapText="1"/>
    </xf>
    <xf numFmtId="0" fontId="216" fillId="35" borderId="48" xfId="24" applyFont="1" applyFill="1" applyBorder="1" applyAlignment="1">
      <alignment horizontal="center" vertical="center" wrapText="1"/>
    </xf>
    <xf numFmtId="0" fontId="216" fillId="35" borderId="45" xfId="24" applyFont="1" applyFill="1" applyBorder="1" applyAlignment="1">
      <alignment horizontal="center" vertical="center" wrapText="1"/>
    </xf>
    <xf numFmtId="0" fontId="264" fillId="29" borderId="44" xfId="0" applyFont="1" applyFill="1" applyBorder="1" applyAlignment="1">
      <alignment horizontal="center" vertical="center" wrapText="1"/>
    </xf>
    <xf numFmtId="0" fontId="264" fillId="29" borderId="45" xfId="0" applyFont="1" applyFill="1" applyBorder="1" applyAlignment="1">
      <alignment horizontal="center" vertical="center" wrapText="1"/>
    </xf>
    <xf numFmtId="0" fontId="264" fillId="29" borderId="51" xfId="0" applyFont="1" applyFill="1" applyBorder="1" applyAlignment="1">
      <alignment horizontal="center" vertical="center" wrapText="1"/>
    </xf>
    <xf numFmtId="0" fontId="264" fillId="29" borderId="53" xfId="0" applyFont="1" applyFill="1" applyBorder="1" applyAlignment="1">
      <alignment horizontal="center" vertical="center" wrapText="1"/>
    </xf>
    <xf numFmtId="0" fontId="264" fillId="36" borderId="44" xfId="0" applyFont="1" applyFill="1" applyBorder="1" applyAlignment="1">
      <alignment horizontal="center" vertical="center" wrapText="1"/>
    </xf>
    <xf numFmtId="0" fontId="264" fillId="36" borderId="48" xfId="0" applyFont="1" applyFill="1" applyBorder="1" applyAlignment="1">
      <alignment horizontal="center" vertical="center" wrapText="1"/>
    </xf>
    <xf numFmtId="0" fontId="216" fillId="3" borderId="49" xfId="24" applyFont="1" applyFill="1" applyBorder="1" applyAlignment="1">
      <alignment horizontal="center" vertical="center" wrapText="1"/>
    </xf>
    <xf numFmtId="0" fontId="216" fillId="3" borderId="52" xfId="24" applyFont="1" applyFill="1" applyBorder="1" applyAlignment="1">
      <alignment horizontal="center" vertical="center" wrapText="1"/>
    </xf>
    <xf numFmtId="0" fontId="216" fillId="3" borderId="53" xfId="24" applyFont="1" applyFill="1" applyBorder="1" applyAlignment="1">
      <alignment horizontal="center" vertical="center" wrapText="1"/>
    </xf>
    <xf numFmtId="0" fontId="264" fillId="36" borderId="51" xfId="0" applyFont="1" applyFill="1" applyBorder="1" applyAlignment="1">
      <alignment horizontal="center" vertical="center" wrapText="1"/>
    </xf>
    <xf numFmtId="0" fontId="264" fillId="36" borderId="53" xfId="0" applyFont="1" applyFill="1" applyBorder="1" applyAlignment="1">
      <alignment horizontal="center" vertical="center" wrapText="1"/>
    </xf>
    <xf numFmtId="0" fontId="261" fillId="3" borderId="51" xfId="24" applyFont="1" applyFill="1" applyBorder="1" applyAlignment="1">
      <alignment horizontal="center" vertical="center" wrapText="1"/>
    </xf>
    <xf numFmtId="0" fontId="261" fillId="3" borderId="52" xfId="24" applyFont="1" applyFill="1" applyBorder="1" applyAlignment="1">
      <alignment horizontal="center" vertical="center" wrapText="1"/>
    </xf>
    <xf numFmtId="0" fontId="261" fillId="3" borderId="53" xfId="24" applyFont="1" applyFill="1" applyBorder="1" applyAlignment="1">
      <alignment horizontal="center" vertical="center" wrapText="1"/>
    </xf>
    <xf numFmtId="172" fontId="216" fillId="3" borderId="49" xfId="24" applyNumberFormat="1" applyFont="1" applyFill="1" applyBorder="1" applyAlignment="1">
      <alignment horizontal="center" vertical="center"/>
    </xf>
    <xf numFmtId="172" fontId="216" fillId="3" borderId="50" xfId="24" applyNumberFormat="1" applyFont="1" applyFill="1" applyBorder="1" applyAlignment="1">
      <alignment horizontal="center" vertical="center"/>
    </xf>
    <xf numFmtId="172" fontId="216" fillId="3" borderId="44" xfId="24" applyNumberFormat="1" applyFont="1" applyFill="1" applyBorder="1" applyAlignment="1">
      <alignment horizontal="center" vertical="center"/>
    </xf>
    <xf numFmtId="172" fontId="216" fillId="3" borderId="48" xfId="24" applyNumberFormat="1" applyFont="1" applyFill="1" applyBorder="1" applyAlignment="1">
      <alignment horizontal="center" vertical="center"/>
    </xf>
    <xf numFmtId="175" fontId="216" fillId="3" borderId="22" xfId="24" applyNumberFormat="1" applyFont="1" applyFill="1" applyBorder="1" applyAlignment="1">
      <alignment horizontal="center" vertical="center" wrapText="1"/>
    </xf>
    <xf numFmtId="175" fontId="216" fillId="3" borderId="50" xfId="24" applyNumberFormat="1" applyFont="1" applyFill="1" applyBorder="1" applyAlignment="1">
      <alignment horizontal="center" vertical="center" wrapText="1"/>
    </xf>
    <xf numFmtId="175" fontId="216" fillId="3" borderId="45" xfId="24" applyNumberFormat="1" applyFont="1" applyFill="1" applyBorder="1" applyAlignment="1">
      <alignment horizontal="center" vertical="center" wrapText="1"/>
    </xf>
    <xf numFmtId="175" fontId="216" fillId="3" borderId="48" xfId="24" applyNumberFormat="1" applyFont="1" applyFill="1" applyBorder="1" applyAlignment="1">
      <alignment horizontal="center" vertical="center" wrapText="1"/>
    </xf>
    <xf numFmtId="0" fontId="216" fillId="3" borderId="76" xfId="24" applyFont="1" applyFill="1" applyBorder="1" applyAlignment="1">
      <alignment horizontal="center" vertical="center" wrapText="1"/>
    </xf>
    <xf numFmtId="0" fontId="216" fillId="3" borderId="5" xfId="24" applyFont="1" applyFill="1" applyBorder="1" applyAlignment="1">
      <alignment horizontal="center" vertical="center" wrapText="1"/>
    </xf>
    <xf numFmtId="0" fontId="216" fillId="3" borderId="24" xfId="24" applyFont="1" applyFill="1" applyBorder="1" applyAlignment="1">
      <alignment horizontal="center" vertical="center" wrapText="1"/>
    </xf>
    <xf numFmtId="0" fontId="216" fillId="3" borderId="44" xfId="24" applyFont="1" applyFill="1" applyBorder="1" applyAlignment="1">
      <alignment horizontal="center" vertical="center" wrapText="1"/>
    </xf>
    <xf numFmtId="0" fontId="216" fillId="3" borderId="45" xfId="24" applyFont="1" applyFill="1" applyBorder="1" applyAlignment="1">
      <alignment horizontal="center" vertical="center" wrapText="1"/>
    </xf>
    <xf numFmtId="0" fontId="216" fillId="3" borderId="75" xfId="24" applyFont="1" applyFill="1" applyBorder="1" applyAlignment="1">
      <alignment horizontal="center" vertical="center" wrapText="1"/>
    </xf>
    <xf numFmtId="0" fontId="207" fillId="3" borderId="49" xfId="24" applyFont="1" applyFill="1" applyBorder="1" applyAlignment="1">
      <alignment horizontal="center" vertical="center" wrapText="1"/>
    </xf>
    <xf numFmtId="0" fontId="207" fillId="3" borderId="22" xfId="24" applyFont="1" applyFill="1" applyBorder="1" applyAlignment="1">
      <alignment horizontal="center" vertical="center" wrapText="1"/>
    </xf>
    <xf numFmtId="0" fontId="207" fillId="3" borderId="50" xfId="24" applyFont="1" applyFill="1" applyBorder="1" applyAlignment="1">
      <alignment horizontal="center" vertical="center" wrapText="1"/>
    </xf>
    <xf numFmtId="0" fontId="207" fillId="3" borderId="43" xfId="24" applyFont="1" applyFill="1" applyBorder="1" applyAlignment="1">
      <alignment horizontal="center" vertical="center" wrapText="1"/>
    </xf>
    <xf numFmtId="0" fontId="207" fillId="3" borderId="0" xfId="24" applyFont="1" applyFill="1" applyAlignment="1">
      <alignment horizontal="center" vertical="center" wrapText="1"/>
    </xf>
    <xf numFmtId="0" fontId="207" fillId="3" borderId="47" xfId="24" applyFont="1" applyFill="1" applyBorder="1" applyAlignment="1">
      <alignment horizontal="center" vertical="center" wrapText="1"/>
    </xf>
    <xf numFmtId="0" fontId="207" fillId="3" borderId="77" xfId="24" applyFont="1" applyFill="1" applyBorder="1" applyAlignment="1">
      <alignment horizontal="center" vertical="center" wrapText="1"/>
    </xf>
    <xf numFmtId="0" fontId="207" fillId="3" borderId="32" xfId="24" applyFont="1" applyFill="1" applyBorder="1" applyAlignment="1">
      <alignment horizontal="center" vertical="center" wrapText="1"/>
    </xf>
    <xf numFmtId="0" fontId="207" fillId="3" borderId="78" xfId="24" applyFont="1" applyFill="1" applyBorder="1" applyAlignment="1">
      <alignment horizontal="center" vertical="center" wrapText="1"/>
    </xf>
    <xf numFmtId="0" fontId="207" fillId="3" borderId="49" xfId="24" applyFont="1" applyFill="1" applyBorder="1" applyAlignment="1">
      <alignment horizontal="center" vertical="top" wrapText="1"/>
    </xf>
    <xf numFmtId="0" fontId="207" fillId="3" borderId="22" xfId="24" applyFont="1" applyFill="1" applyBorder="1" applyAlignment="1">
      <alignment horizontal="center" vertical="top" wrapText="1"/>
    </xf>
    <xf numFmtId="0" fontId="207" fillId="3" borderId="50" xfId="24" applyFont="1" applyFill="1" applyBorder="1" applyAlignment="1">
      <alignment horizontal="center" vertical="top" wrapText="1"/>
    </xf>
    <xf numFmtId="0" fontId="207" fillId="3" borderId="77" xfId="24" applyFont="1" applyFill="1" applyBorder="1" applyAlignment="1">
      <alignment horizontal="center" vertical="top" wrapText="1"/>
    </xf>
    <xf numFmtId="0" fontId="207" fillId="3" borderId="32" xfId="24" applyFont="1" applyFill="1" applyBorder="1" applyAlignment="1">
      <alignment horizontal="center" vertical="top" wrapText="1"/>
    </xf>
    <xf numFmtId="0" fontId="207" fillId="3" borderId="78" xfId="24" applyFont="1" applyFill="1" applyBorder="1" applyAlignment="1">
      <alignment horizontal="center" vertical="top" wrapText="1"/>
    </xf>
    <xf numFmtId="0" fontId="263" fillId="3" borderId="4" xfId="24" applyFont="1" applyFill="1" applyBorder="1" applyAlignment="1">
      <alignment horizontal="left" vertical="center" wrapText="1"/>
    </xf>
    <xf numFmtId="0" fontId="263" fillId="26" borderId="6" xfId="24" applyFont="1" applyFill="1" applyBorder="1" applyAlignment="1">
      <alignment horizontal="center" vertical="center" wrapText="1"/>
    </xf>
    <xf numFmtId="0" fontId="263" fillId="26" borderId="7" xfId="24" applyFont="1" applyFill="1" applyBorder="1" applyAlignment="1">
      <alignment horizontal="center" vertical="center" wrapText="1"/>
    </xf>
    <xf numFmtId="0" fontId="263" fillId="26" borderId="13" xfId="24" applyFont="1" applyFill="1" applyBorder="1" applyAlignment="1">
      <alignment horizontal="center" vertical="center" wrapText="1"/>
    </xf>
    <xf numFmtId="0" fontId="263" fillId="26" borderId="10" xfId="24" applyFont="1" applyFill="1" applyBorder="1" applyAlignment="1">
      <alignment horizontal="center" vertical="center" wrapText="1"/>
    </xf>
    <xf numFmtId="0" fontId="263" fillId="26" borderId="11" xfId="24" applyFont="1" applyFill="1" applyBorder="1" applyAlignment="1">
      <alignment horizontal="center" vertical="center" wrapText="1"/>
    </xf>
    <xf numFmtId="0" fontId="263" fillId="26" borderId="16" xfId="24" applyFont="1" applyFill="1" applyBorder="1" applyAlignment="1">
      <alignment horizontal="center" vertical="center" wrapText="1"/>
    </xf>
    <xf numFmtId="0" fontId="265" fillId="3" borderId="26" xfId="24" applyFont="1" applyFill="1" applyBorder="1" applyAlignment="1">
      <alignment horizontal="center" vertical="center" wrapText="1"/>
    </xf>
    <xf numFmtId="0" fontId="265" fillId="3" borderId="27" xfId="24" applyFont="1" applyFill="1" applyBorder="1" applyAlignment="1">
      <alignment horizontal="center" vertical="center" wrapText="1"/>
    </xf>
    <xf numFmtId="0" fontId="265" fillId="3" borderId="32" xfId="24" applyFont="1" applyFill="1" applyBorder="1" applyAlignment="1">
      <alignment horizontal="center" vertical="center" wrapText="1"/>
    </xf>
    <xf numFmtId="0" fontId="262" fillId="0" borderId="25" xfId="0" applyFont="1" applyBorder="1" applyAlignment="1">
      <alignment horizontal="center"/>
    </xf>
    <xf numFmtId="0" fontId="262" fillId="0" borderId="28" xfId="0" applyFont="1" applyBorder="1" applyAlignment="1">
      <alignment horizontal="center"/>
    </xf>
    <xf numFmtId="1" fontId="116" fillId="3" borderId="0" xfId="0" applyNumberFormat="1" applyFont="1" applyFill="1" applyAlignment="1">
      <alignment horizontal="left" vertical="center" wrapText="1"/>
    </xf>
    <xf numFmtId="0" fontId="116" fillId="3" borderId="0" xfId="0" applyFont="1" applyFill="1" applyAlignment="1">
      <alignment horizontal="left" vertical="center" wrapText="1"/>
    </xf>
    <xf numFmtId="0" fontId="116" fillId="4" borderId="3" xfId="0" applyFont="1" applyFill="1" applyBorder="1" applyAlignment="1">
      <alignment horizontal="center" vertical="center" wrapText="1"/>
    </xf>
    <xf numFmtId="0" fontId="118" fillId="4" borderId="4" xfId="0" applyFont="1" applyFill="1" applyBorder="1"/>
    <xf numFmtId="0" fontId="116" fillId="4" borderId="4" xfId="0" applyFont="1" applyFill="1" applyBorder="1" applyAlignment="1">
      <alignment horizontal="center" vertical="center" wrapText="1"/>
    </xf>
    <xf numFmtId="0" fontId="118" fillId="4" borderId="4" xfId="0" applyFont="1" applyFill="1" applyBorder="1" applyAlignment="1">
      <alignment horizontal="center"/>
    </xf>
    <xf numFmtId="0" fontId="116" fillId="4" borderId="3" xfId="0" applyFont="1" applyFill="1" applyBorder="1" applyAlignment="1">
      <alignment horizontal="center" vertical="center" textRotation="90" wrapText="1"/>
    </xf>
    <xf numFmtId="0" fontId="119" fillId="3" borderId="5" xfId="0" applyFont="1" applyFill="1" applyBorder="1" applyAlignment="1">
      <alignment horizontal="center" vertical="center"/>
    </xf>
    <xf numFmtId="0" fontId="119" fillId="3" borderId="0" xfId="0" applyFont="1" applyFill="1" applyAlignment="1">
      <alignment horizontal="center" vertical="center"/>
    </xf>
    <xf numFmtId="0" fontId="1" fillId="0" borderId="25" xfId="0" applyFont="1" applyBorder="1" applyAlignment="1">
      <alignment horizontal="center" vertical="center" wrapText="1"/>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4">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CC99FF"/>
      <color rgb="FF009242"/>
      <color rgb="FFF4BAC6"/>
      <color rgb="FF66FFFF"/>
      <color rgb="FFFF3300"/>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solidFill>
          <a:srgbClr val="FF0000"/>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19249813"/>
          <a:ext cx="2010833" cy="950807"/>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7</xdr:col>
      <xdr:colOff>985845</xdr:colOff>
      <xdr:row>45</xdr:row>
      <xdr:rowOff>222609</xdr:rowOff>
    </xdr:from>
    <xdr:to>
      <xdr:col>8</xdr:col>
      <xdr:colOff>1989666</xdr:colOff>
      <xdr:row>48</xdr:row>
      <xdr:rowOff>4365</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331178" y="19060942"/>
          <a:ext cx="2104488" cy="945923"/>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1072391</xdr:colOff>
      <xdr:row>27</xdr:row>
      <xdr:rowOff>136793</xdr:rowOff>
    </xdr:from>
    <xdr:to>
      <xdr:col>14</xdr:col>
      <xdr:colOff>1982557</xdr:colOff>
      <xdr:row>29</xdr:row>
      <xdr:rowOff>23339</xdr:rowOff>
    </xdr:to>
    <xdr:sp macro="" textlink="">
      <xdr:nvSpPr>
        <xdr:cNvPr id="43" name="AutoShape 46">
          <a:extLst>
            <a:ext uri="{FF2B5EF4-FFF2-40B4-BE49-F238E27FC236}">
              <a16:creationId xmlns:a16="http://schemas.microsoft.com/office/drawing/2014/main" id="{AF3A73F1-81BD-4A8B-A475-FCF94BD244DC}"/>
            </a:ext>
          </a:extLst>
        </xdr:cNvPr>
        <xdr:cNvSpPr>
          <a:spLocks noChangeArrowheads="1"/>
        </xdr:cNvSpPr>
      </xdr:nvSpPr>
      <xdr:spPr bwMode="auto">
        <a:xfrm>
          <a:off x="21752224" y="11736126"/>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10</xdr:col>
      <xdr:colOff>0</xdr:colOff>
      <xdr:row>27</xdr:row>
      <xdr:rowOff>105835</xdr:rowOff>
    </xdr:from>
    <xdr:to>
      <xdr:col>11</xdr:col>
      <xdr:colOff>7620</xdr:colOff>
      <xdr:row>28</xdr:row>
      <xdr:rowOff>398539</xdr:rowOff>
    </xdr:to>
    <xdr:sp macro="" textlink="">
      <xdr:nvSpPr>
        <xdr:cNvPr id="44" name="AutoShape 46">
          <a:extLst>
            <a:ext uri="{FF2B5EF4-FFF2-40B4-BE49-F238E27FC236}">
              <a16:creationId xmlns:a16="http://schemas.microsoft.com/office/drawing/2014/main" id="{EF18D43E-4421-42BA-A5E6-D616BAB21EA8}"/>
            </a:ext>
          </a:extLst>
        </xdr:cNvPr>
        <xdr:cNvSpPr>
          <a:spLocks noChangeArrowheads="1"/>
        </xdr:cNvSpPr>
      </xdr:nvSpPr>
      <xdr:spPr bwMode="auto">
        <a:xfrm>
          <a:off x="15557500" y="11705168"/>
          <a:ext cx="2018453" cy="716038"/>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84670</xdr:rowOff>
    </xdr:from>
    <xdr:to>
      <xdr:col>13</xdr:col>
      <xdr:colOff>0</xdr:colOff>
      <xdr:row>28</xdr:row>
      <xdr:rowOff>394549</xdr:rowOff>
    </xdr:to>
    <xdr:sp macro="" textlink="">
      <xdr:nvSpPr>
        <xdr:cNvPr id="53" name="AutoShape 46">
          <a:extLst>
            <a:ext uri="{FF2B5EF4-FFF2-40B4-BE49-F238E27FC236}">
              <a16:creationId xmlns:a16="http://schemas.microsoft.com/office/drawing/2014/main" id="{F584032B-ACBE-4A55-9D5A-0C002BB624A7}"/>
            </a:ext>
          </a:extLst>
        </xdr:cNvPr>
        <xdr:cNvSpPr>
          <a:spLocks noChangeArrowheads="1"/>
        </xdr:cNvSpPr>
      </xdr:nvSpPr>
      <xdr:spPr bwMode="auto">
        <a:xfrm>
          <a:off x="18669000" y="11684003"/>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21167</xdr:colOff>
      <xdr:row>27</xdr:row>
      <xdr:rowOff>42334</xdr:rowOff>
    </xdr:from>
    <xdr:to>
      <xdr:col>7</xdr:col>
      <xdr:colOff>21167</xdr:colOff>
      <xdr:row>28</xdr:row>
      <xdr:rowOff>352213</xdr:rowOff>
    </xdr:to>
    <xdr:sp macro="" textlink="">
      <xdr:nvSpPr>
        <xdr:cNvPr id="20" name="AutoShape 46">
          <a:extLst>
            <a:ext uri="{FF2B5EF4-FFF2-40B4-BE49-F238E27FC236}">
              <a16:creationId xmlns:a16="http://schemas.microsoft.com/office/drawing/2014/main" id="{EEB227CB-F8BE-4E3D-9B30-D76D6C2F6109}"/>
            </a:ext>
          </a:extLst>
        </xdr:cNvPr>
        <xdr:cNvSpPr>
          <a:spLocks noChangeArrowheads="1"/>
        </xdr:cNvSpPr>
      </xdr:nvSpPr>
      <xdr:spPr bwMode="auto">
        <a:xfrm>
          <a:off x="9355667" y="11641667"/>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21165</xdr:colOff>
      <xdr:row>36</xdr:row>
      <xdr:rowOff>381000</xdr:rowOff>
    </xdr:from>
    <xdr:to>
      <xdr:col>9</xdr:col>
      <xdr:colOff>21165</xdr:colOff>
      <xdr:row>38</xdr:row>
      <xdr:rowOff>267547</xdr:rowOff>
    </xdr:to>
    <xdr:sp macro="" textlink="">
      <xdr:nvSpPr>
        <xdr:cNvPr id="18" name="AutoShape 46">
          <a:extLst>
            <a:ext uri="{FF2B5EF4-FFF2-40B4-BE49-F238E27FC236}">
              <a16:creationId xmlns:a16="http://schemas.microsoft.com/office/drawing/2014/main" id="{C91D4C30-C651-A03E-3D08-1BF6F97A1003}"/>
            </a:ext>
          </a:extLst>
        </xdr:cNvPr>
        <xdr:cNvSpPr>
          <a:spLocks noChangeArrowheads="1"/>
        </xdr:cNvSpPr>
      </xdr:nvSpPr>
      <xdr:spPr bwMode="auto">
        <a:xfrm>
          <a:off x="12467165" y="15197667"/>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0</xdr:colOff>
      <xdr:row>26</xdr:row>
      <xdr:rowOff>340580</xdr:rowOff>
    </xdr:from>
    <xdr:to>
      <xdr:col>1</xdr:col>
      <xdr:colOff>0</xdr:colOff>
      <xdr:row>28</xdr:row>
      <xdr:rowOff>380999</xdr:rowOff>
    </xdr:to>
    <xdr:sp macro="" textlink="">
      <xdr:nvSpPr>
        <xdr:cNvPr id="21" name="AutoShape 46">
          <a:extLst>
            <a:ext uri="{FF2B5EF4-FFF2-40B4-BE49-F238E27FC236}">
              <a16:creationId xmlns:a16="http://schemas.microsoft.com/office/drawing/2014/main" id="{CB5E8F2A-1FD3-41C4-8F69-6F7C340FE0E1}"/>
            </a:ext>
          </a:extLst>
        </xdr:cNvPr>
        <xdr:cNvSpPr>
          <a:spLocks noChangeArrowheads="1"/>
        </xdr:cNvSpPr>
      </xdr:nvSpPr>
      <xdr:spPr bwMode="auto">
        <a:xfrm>
          <a:off x="0" y="11516580"/>
          <a:ext cx="2010833" cy="887086"/>
        </a:xfrm>
        <a:prstGeom prst="triangle">
          <a:avLst>
            <a:gd name="adj" fmla="val 50000"/>
          </a:avLst>
        </a:prstGeom>
        <a:solidFill>
          <a:srgbClr val="FF3300"/>
        </a:solidFill>
        <a:ln w="34925">
          <a:solidFill>
            <a:srgbClr val="000000"/>
          </a:solidFill>
          <a:miter lim="800000"/>
          <a:headEnd/>
          <a:tailEnd/>
        </a:ln>
      </xdr:spPr>
    </xdr:sp>
    <xdr:clientData/>
  </xdr:twoCellAnchor>
  <xdr:twoCellAnchor>
    <xdr:from>
      <xdr:col>1</xdr:col>
      <xdr:colOff>1079501</xdr:colOff>
      <xdr:row>27</xdr:row>
      <xdr:rowOff>63500</xdr:rowOff>
    </xdr:from>
    <xdr:to>
      <xdr:col>2</xdr:col>
      <xdr:colOff>1989667</xdr:colOff>
      <xdr:row>28</xdr:row>
      <xdr:rowOff>373379</xdr:rowOff>
    </xdr:to>
    <xdr:sp macro="" textlink="">
      <xdr:nvSpPr>
        <xdr:cNvPr id="22" name="AutoShape 46">
          <a:extLst>
            <a:ext uri="{FF2B5EF4-FFF2-40B4-BE49-F238E27FC236}">
              <a16:creationId xmlns:a16="http://schemas.microsoft.com/office/drawing/2014/main" id="{564C6C93-0478-46A2-9ECC-FF0C7358A66F}"/>
            </a:ext>
          </a:extLst>
        </xdr:cNvPr>
        <xdr:cNvSpPr>
          <a:spLocks noChangeArrowheads="1"/>
        </xdr:cNvSpPr>
      </xdr:nvSpPr>
      <xdr:spPr bwMode="auto">
        <a:xfrm>
          <a:off x="3090334" y="11662833"/>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20</xdr:col>
      <xdr:colOff>0</xdr:colOff>
      <xdr:row>20</xdr:row>
      <xdr:rowOff>63500</xdr:rowOff>
    </xdr:from>
    <xdr:to>
      <xdr:col>21</xdr:col>
      <xdr:colOff>0</xdr:colOff>
      <xdr:row>21</xdr:row>
      <xdr:rowOff>373380</xdr:rowOff>
    </xdr:to>
    <xdr:sp macro="" textlink="">
      <xdr:nvSpPr>
        <xdr:cNvPr id="15" name="AutoShape 46">
          <a:extLst>
            <a:ext uri="{FF2B5EF4-FFF2-40B4-BE49-F238E27FC236}">
              <a16:creationId xmlns:a16="http://schemas.microsoft.com/office/drawing/2014/main" id="{60346BCC-322C-4039-AFCE-6F4A7988E4AE}"/>
            </a:ext>
          </a:extLst>
        </xdr:cNvPr>
        <xdr:cNvSpPr>
          <a:spLocks noChangeArrowheads="1"/>
        </xdr:cNvSpPr>
      </xdr:nvSpPr>
      <xdr:spPr bwMode="auto">
        <a:xfrm>
          <a:off x="31115000" y="8953500"/>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18</xdr:col>
      <xdr:colOff>0</xdr:colOff>
      <xdr:row>20</xdr:row>
      <xdr:rowOff>42334</xdr:rowOff>
    </xdr:from>
    <xdr:to>
      <xdr:col>19</xdr:col>
      <xdr:colOff>0</xdr:colOff>
      <xdr:row>21</xdr:row>
      <xdr:rowOff>352214</xdr:rowOff>
    </xdr:to>
    <xdr:sp macro="" textlink="">
      <xdr:nvSpPr>
        <xdr:cNvPr id="16" name="AutoShape 46">
          <a:extLst>
            <a:ext uri="{FF2B5EF4-FFF2-40B4-BE49-F238E27FC236}">
              <a16:creationId xmlns:a16="http://schemas.microsoft.com/office/drawing/2014/main" id="{F68DBA8F-5B5D-4775-89E3-6128A49491FD}"/>
            </a:ext>
          </a:extLst>
        </xdr:cNvPr>
        <xdr:cNvSpPr>
          <a:spLocks noChangeArrowheads="1"/>
        </xdr:cNvSpPr>
      </xdr:nvSpPr>
      <xdr:spPr bwMode="auto">
        <a:xfrm>
          <a:off x="28003500" y="8932334"/>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27</xdr:row>
      <xdr:rowOff>63501</xdr:rowOff>
    </xdr:from>
    <xdr:to>
      <xdr:col>9</xdr:col>
      <xdr:colOff>0</xdr:colOff>
      <xdr:row>28</xdr:row>
      <xdr:rowOff>373380</xdr:rowOff>
    </xdr:to>
    <xdr:sp macro="" textlink="">
      <xdr:nvSpPr>
        <xdr:cNvPr id="12" name="AutoShape 46">
          <a:extLst>
            <a:ext uri="{FF2B5EF4-FFF2-40B4-BE49-F238E27FC236}">
              <a16:creationId xmlns:a16="http://schemas.microsoft.com/office/drawing/2014/main" id="{C4D96823-6B86-4C56-8D21-626409B3EB24}"/>
            </a:ext>
          </a:extLst>
        </xdr:cNvPr>
        <xdr:cNvSpPr>
          <a:spLocks noChangeArrowheads="1"/>
        </xdr:cNvSpPr>
      </xdr:nvSpPr>
      <xdr:spPr bwMode="auto">
        <a:xfrm>
          <a:off x="12446000" y="11853334"/>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30"/>
  <sheetViews>
    <sheetView zoomScale="60" zoomScaleNormal="60" workbookViewId="0">
      <selection activeCell="I18" sqref="I18"/>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3" width="14.08984375" customWidth="1"/>
    <col min="14" max="14" width="30.6328125" customWidth="1"/>
  </cols>
  <sheetData>
    <row r="1" spans="1:16">
      <c r="A1" s="1016"/>
      <c r="B1" s="1318"/>
      <c r="C1" s="1318"/>
      <c r="D1" s="1318"/>
      <c r="E1" s="1318"/>
      <c r="F1" s="1318"/>
      <c r="G1" s="1318"/>
      <c r="H1" s="1318"/>
      <c r="I1" s="1318"/>
      <c r="J1" s="1318"/>
      <c r="K1" s="1318"/>
      <c r="L1" s="1318"/>
      <c r="M1" s="1218"/>
      <c r="N1" s="1017"/>
    </row>
    <row r="2" spans="1:16">
      <c r="A2" s="1016"/>
      <c r="B2" s="1318"/>
      <c r="C2" s="1318"/>
      <c r="D2" s="1318"/>
      <c r="E2" s="1318"/>
      <c r="F2" s="1318"/>
      <c r="G2" s="1318"/>
      <c r="H2" s="1318"/>
      <c r="I2" s="1318"/>
      <c r="J2" s="1318"/>
      <c r="K2" s="1318"/>
      <c r="L2" s="1318"/>
      <c r="M2" s="1218"/>
      <c r="N2" s="1017"/>
    </row>
    <row r="3" spans="1:16" ht="25.5">
      <c r="A3" s="1319"/>
      <c r="B3" s="1319"/>
      <c r="C3" s="350" t="s">
        <v>0</v>
      </c>
      <c r="D3" s="1320" t="s">
        <v>1</v>
      </c>
      <c r="E3" s="1320"/>
      <c r="F3" s="1320"/>
      <c r="G3" s="1320"/>
      <c r="H3" s="1320"/>
      <c r="I3" s="1320"/>
      <c r="J3" s="1320"/>
      <c r="K3" s="1320"/>
      <c r="L3" s="1320"/>
      <c r="M3" s="1219"/>
      <c r="N3" s="355">
        <f ca="1">NOW()-1</f>
        <v>46245.363660995368</v>
      </c>
    </row>
    <row r="4" spans="1:16">
      <c r="A4" s="351" t="s">
        <v>2</v>
      </c>
      <c r="B4" s="351"/>
      <c r="C4" s="352">
        <v>45632</v>
      </c>
      <c r="D4" s="1321" t="s">
        <v>1841</v>
      </c>
      <c r="E4" s="1321"/>
      <c r="F4" s="1321"/>
      <c r="G4" s="1321"/>
      <c r="H4" s="1321"/>
      <c r="I4" s="1321"/>
      <c r="J4" s="1321"/>
      <c r="K4" s="1321"/>
      <c r="L4" s="1321"/>
      <c r="M4" s="1321"/>
      <c r="N4" s="1321"/>
    </row>
    <row r="5" spans="1:16">
      <c r="A5" s="351" t="s">
        <v>4</v>
      </c>
      <c r="B5" s="351"/>
      <c r="C5" s="352">
        <v>46178</v>
      </c>
      <c r="D5" s="1321"/>
      <c r="E5" s="1321"/>
      <c r="F5" s="1321"/>
      <c r="G5" s="1321"/>
      <c r="H5" s="1321"/>
      <c r="I5" s="1321"/>
      <c r="J5" s="1321"/>
      <c r="K5" s="1321"/>
      <c r="L5" s="1321"/>
      <c r="M5" s="1321"/>
      <c r="N5" s="1321"/>
    </row>
    <row r="6" spans="1:16" ht="19">
      <c r="A6" s="351" t="s">
        <v>5</v>
      </c>
      <c r="B6" s="351"/>
      <c r="C6" s="352"/>
      <c r="D6" s="1018" t="s">
        <v>6</v>
      </c>
      <c r="E6" s="1019"/>
      <c r="F6" s="1019"/>
      <c r="G6" s="1017"/>
      <c r="H6" s="1017"/>
      <c r="I6" s="1017"/>
      <c r="J6" s="1017"/>
      <c r="K6" s="1017"/>
      <c r="L6" s="1017"/>
      <c r="M6" s="1017"/>
      <c r="N6" s="1017"/>
    </row>
    <row r="7" spans="1:16" ht="19">
      <c r="A7" s="351" t="s">
        <v>7</v>
      </c>
      <c r="B7" s="351"/>
      <c r="C7" s="353"/>
      <c r="D7" s="1018" t="s">
        <v>8</v>
      </c>
      <c r="E7" s="1019"/>
      <c r="F7" s="1019"/>
      <c r="G7" s="1017"/>
      <c r="H7" s="1017"/>
      <c r="I7" s="1017"/>
      <c r="J7" s="1017"/>
      <c r="K7" s="1017"/>
      <c r="L7" s="1017"/>
      <c r="M7" s="1017"/>
      <c r="N7" s="1017"/>
    </row>
    <row r="8" spans="1:16" ht="19">
      <c r="A8" s="351" t="s">
        <v>9</v>
      </c>
      <c r="B8" s="351"/>
      <c r="C8" s="353"/>
      <c r="D8" s="1018" t="s">
        <v>10</v>
      </c>
      <c r="E8" s="1019"/>
      <c r="F8" s="1019"/>
      <c r="G8" s="1017"/>
      <c r="H8" s="1017"/>
      <c r="I8" s="1017"/>
      <c r="J8" s="1017"/>
      <c r="K8" s="1017"/>
      <c r="L8" s="1017"/>
      <c r="M8" s="1017"/>
      <c r="N8" s="1017"/>
    </row>
    <row r="9" spans="1:16" ht="15.5">
      <c r="A9" s="1322" t="s">
        <v>11</v>
      </c>
      <c r="B9" s="1322"/>
      <c r="C9" s="1322"/>
      <c r="D9" s="1322"/>
      <c r="E9" s="1322"/>
      <c r="F9" s="1322"/>
      <c r="G9" s="1322"/>
      <c r="H9" s="1322"/>
      <c r="I9" s="1322"/>
      <c r="J9" s="1322"/>
      <c r="K9" s="1322"/>
      <c r="L9" s="1322"/>
      <c r="M9" s="1220"/>
      <c r="N9" s="356">
        <f ca="1">N3</f>
        <v>46245.363660995368</v>
      </c>
    </row>
    <row r="10" spans="1:16" ht="78.5" customHeight="1">
      <c r="A10" s="1208" t="s">
        <v>12</v>
      </c>
      <c r="B10" s="1208" t="s">
        <v>13</v>
      </c>
      <c r="C10" s="1208" t="s">
        <v>14</v>
      </c>
      <c r="D10" s="1208" t="s">
        <v>15</v>
      </c>
      <c r="E10" s="1208" t="s">
        <v>16</v>
      </c>
      <c r="F10" s="1208" t="s">
        <v>2012</v>
      </c>
      <c r="G10" s="1208" t="s">
        <v>2013</v>
      </c>
      <c r="H10" s="1208" t="s">
        <v>241</v>
      </c>
      <c r="I10" s="1209" t="s">
        <v>17</v>
      </c>
      <c r="J10" s="1208" t="s">
        <v>18</v>
      </c>
      <c r="K10" s="1210" t="s">
        <v>19</v>
      </c>
      <c r="L10" s="1208" t="str">
        <f ca="1">"Gangs working "&amp;CHAR(10)&amp;TEXT(N3,"mmm-yy")</f>
        <v>Gangs working 
Aug-26</v>
      </c>
      <c r="M10" s="1208" t="s">
        <v>1975</v>
      </c>
      <c r="N10" s="1208" t="s">
        <v>20</v>
      </c>
    </row>
    <row r="11" spans="1:16" ht="123" customHeight="1">
      <c r="A11" s="835" t="s">
        <v>21</v>
      </c>
      <c r="B11" s="836" t="s">
        <v>22</v>
      </c>
      <c r="C11" s="837">
        <v>15.478</v>
      </c>
      <c r="D11" s="837">
        <v>15.478</v>
      </c>
      <c r="E11" s="837">
        <v>15.478</v>
      </c>
      <c r="F11" s="837">
        <v>0</v>
      </c>
      <c r="G11" s="837">
        <v>0</v>
      </c>
      <c r="H11" s="837">
        <v>0</v>
      </c>
      <c r="I11" s="837">
        <v>0</v>
      </c>
      <c r="J11" s="837">
        <v>15.478</v>
      </c>
      <c r="K11" s="837">
        <f>D11-J11</f>
        <v>0</v>
      </c>
      <c r="L11" s="837"/>
      <c r="M11" s="837"/>
      <c r="N11" s="1020"/>
    </row>
    <row r="12" spans="1:16" ht="69" customHeight="1">
      <c r="A12" s="835" t="s">
        <v>23</v>
      </c>
      <c r="B12" s="836" t="s">
        <v>24</v>
      </c>
      <c r="C12" s="837">
        <v>15.478</v>
      </c>
      <c r="D12" s="837">
        <v>15.478</v>
      </c>
      <c r="E12" s="837">
        <v>15.478</v>
      </c>
      <c r="F12" s="837">
        <v>0</v>
      </c>
      <c r="G12" s="837">
        <v>0</v>
      </c>
      <c r="H12" s="837">
        <v>0</v>
      </c>
      <c r="I12" s="837">
        <v>0</v>
      </c>
      <c r="J12" s="837">
        <v>15.478</v>
      </c>
      <c r="K12" s="837">
        <f>D12-J12</f>
        <v>0</v>
      </c>
      <c r="L12" s="838"/>
      <c r="M12" s="838"/>
      <c r="N12" s="1020"/>
    </row>
    <row r="13" spans="1:16" ht="20.5">
      <c r="A13" s="835" t="s">
        <v>25</v>
      </c>
      <c r="B13" s="836" t="s">
        <v>26</v>
      </c>
      <c r="C13" s="837">
        <v>15.478</v>
      </c>
      <c r="D13" s="837">
        <v>15.478</v>
      </c>
      <c r="E13" s="837">
        <v>15.478</v>
      </c>
      <c r="F13" s="837">
        <v>0</v>
      </c>
      <c r="G13" s="837">
        <v>0</v>
      </c>
      <c r="H13" s="837">
        <v>0</v>
      </c>
      <c r="I13" s="839">
        <v>0</v>
      </c>
      <c r="J13" s="837">
        <v>15.478</v>
      </c>
      <c r="K13" s="837">
        <f>D13-J13</f>
        <v>0</v>
      </c>
      <c r="L13" s="840"/>
      <c r="M13" s="840"/>
      <c r="N13" s="851"/>
      <c r="P13" s="852"/>
    </row>
    <row r="14" spans="1:16" ht="41">
      <c r="A14" s="835" t="s">
        <v>27</v>
      </c>
      <c r="B14" s="836" t="s">
        <v>28</v>
      </c>
      <c r="C14" s="840">
        <v>26</v>
      </c>
      <c r="D14" s="840">
        <v>26</v>
      </c>
      <c r="E14" s="840">
        <v>26</v>
      </c>
      <c r="F14" s="840">
        <v>0</v>
      </c>
      <c r="G14" s="840">
        <v>0</v>
      </c>
      <c r="H14" s="840">
        <v>0</v>
      </c>
      <c r="I14" s="840">
        <v>0</v>
      </c>
      <c r="J14" s="840">
        <v>26</v>
      </c>
      <c r="K14" s="840">
        <v>0</v>
      </c>
      <c r="L14" s="840"/>
      <c r="M14" s="840"/>
      <c r="N14" s="841"/>
    </row>
    <row r="15" spans="1:16" ht="89.5" customHeight="1">
      <c r="A15" s="842" t="s">
        <v>1617</v>
      </c>
      <c r="B15" s="843" t="s">
        <v>30</v>
      </c>
      <c r="C15" s="844">
        <v>43</v>
      </c>
      <c r="D15" s="844">
        <v>43</v>
      </c>
      <c r="E15" s="844">
        <v>41</v>
      </c>
      <c r="F15" s="844">
        <v>2</v>
      </c>
      <c r="G15" s="845">
        <v>0</v>
      </c>
      <c r="H15" s="845">
        <v>1</v>
      </c>
      <c r="I15" s="845"/>
      <c r="J15" s="844">
        <f>SUM(E15+G15)</f>
        <v>41</v>
      </c>
      <c r="K15" s="844">
        <f>D15-J15</f>
        <v>2</v>
      </c>
      <c r="L15" s="845">
        <v>1</v>
      </c>
      <c r="M15" s="845">
        <v>13</v>
      </c>
      <c r="N15" s="1213" t="s">
        <v>2011</v>
      </c>
    </row>
    <row r="16" spans="1:16" ht="20.5">
      <c r="A16" s="835" t="s">
        <v>29</v>
      </c>
      <c r="B16" s="836" t="s">
        <v>32</v>
      </c>
      <c r="C16" s="840">
        <v>43</v>
      </c>
      <c r="D16" s="844">
        <v>43</v>
      </c>
      <c r="E16" s="844">
        <v>3</v>
      </c>
      <c r="F16" s="840">
        <f>J15-E16+F15</f>
        <v>40</v>
      </c>
      <c r="G16" s="845">
        <v>0</v>
      </c>
      <c r="H16" s="840"/>
      <c r="I16" s="840">
        <v>0</v>
      </c>
      <c r="J16" s="844">
        <f>SUM(E16+G16)</f>
        <v>3</v>
      </c>
      <c r="K16" s="846">
        <f t="shared" ref="K16:K23" si="0">D16-J16</f>
        <v>40</v>
      </c>
      <c r="L16" s="840"/>
      <c r="M16" s="840"/>
      <c r="N16" s="1212"/>
    </row>
    <row r="17" spans="1:18" ht="76" customHeight="1">
      <c r="A17" s="842" t="s">
        <v>31</v>
      </c>
      <c r="B17" s="843" t="s">
        <v>33</v>
      </c>
      <c r="C17" s="840">
        <v>43</v>
      </c>
      <c r="D17" s="844">
        <v>43</v>
      </c>
      <c r="E17" s="844">
        <v>21</v>
      </c>
      <c r="F17" s="844">
        <v>21</v>
      </c>
      <c r="G17" s="845">
        <v>4</v>
      </c>
      <c r="H17" s="844">
        <v>1</v>
      </c>
      <c r="I17" s="844"/>
      <c r="J17" s="844">
        <f>SUM(E17+G17)</f>
        <v>25</v>
      </c>
      <c r="K17" s="844">
        <f>D17-J17</f>
        <v>18</v>
      </c>
      <c r="L17" s="844">
        <v>2</v>
      </c>
      <c r="M17" s="844">
        <v>56</v>
      </c>
      <c r="N17" s="1213" t="s">
        <v>2016</v>
      </c>
    </row>
    <row r="18" spans="1:18" ht="20.5">
      <c r="A18" s="835" t="s">
        <v>1618</v>
      </c>
      <c r="B18" s="836" t="s">
        <v>34</v>
      </c>
      <c r="C18" s="840">
        <v>43</v>
      </c>
      <c r="D18" s="844">
        <v>43</v>
      </c>
      <c r="E18" s="840">
        <v>5</v>
      </c>
      <c r="F18" s="840">
        <f>K17-E18</f>
        <v>13</v>
      </c>
      <c r="G18" s="840">
        <v>0</v>
      </c>
      <c r="H18" s="840"/>
      <c r="I18" s="840"/>
      <c r="J18" s="840">
        <f>E18+G18</f>
        <v>5</v>
      </c>
      <c r="K18" s="846">
        <f t="shared" si="0"/>
        <v>38</v>
      </c>
      <c r="L18" s="840"/>
      <c r="M18" s="840"/>
      <c r="N18" s="1211"/>
    </row>
    <row r="19" spans="1:18" ht="20.5">
      <c r="A19" s="835" t="s">
        <v>1619</v>
      </c>
      <c r="B19" s="836" t="s">
        <v>35</v>
      </c>
      <c r="C19" s="840"/>
      <c r="D19" s="840"/>
      <c r="E19" s="840"/>
      <c r="F19" s="840"/>
      <c r="G19" s="840"/>
      <c r="H19" s="840"/>
      <c r="I19" s="847"/>
      <c r="J19" s="840"/>
      <c r="K19" s="846">
        <f t="shared" si="0"/>
        <v>0</v>
      </c>
      <c r="L19" s="840"/>
      <c r="M19" s="840"/>
      <c r="N19" s="1051"/>
      <c r="R19" t="s">
        <v>1781</v>
      </c>
    </row>
    <row r="20" spans="1:18" ht="20.5">
      <c r="A20" s="842" t="s">
        <v>36</v>
      </c>
      <c r="B20" s="843" t="s">
        <v>37</v>
      </c>
      <c r="C20" s="837">
        <v>15.478</v>
      </c>
      <c r="D20" s="837">
        <v>15.478</v>
      </c>
      <c r="E20" s="848">
        <v>0</v>
      </c>
      <c r="F20" s="848">
        <v>5.8630000000000004</v>
      </c>
      <c r="G20" s="848">
        <v>0</v>
      </c>
      <c r="H20" s="848"/>
      <c r="I20" s="848"/>
      <c r="J20" s="848">
        <f>E20+G20</f>
        <v>0</v>
      </c>
      <c r="K20" s="848">
        <f t="shared" si="0"/>
        <v>15.478</v>
      </c>
      <c r="L20" s="848"/>
      <c r="M20" s="848"/>
      <c r="N20" s="1058"/>
    </row>
    <row r="21" spans="1:18" ht="20.5">
      <c r="A21" s="842" t="s">
        <v>23</v>
      </c>
      <c r="B21" s="843" t="s">
        <v>38</v>
      </c>
      <c r="C21" s="837">
        <v>15.478</v>
      </c>
      <c r="D21" s="837">
        <v>15.478</v>
      </c>
      <c r="E21" s="848">
        <v>0</v>
      </c>
      <c r="F21" s="848">
        <v>5.8630000000000004</v>
      </c>
      <c r="G21" s="848">
        <v>0</v>
      </c>
      <c r="H21" s="848"/>
      <c r="I21" s="848"/>
      <c r="J21" s="848">
        <f>E21+G21</f>
        <v>0</v>
      </c>
      <c r="K21" s="848">
        <f t="shared" si="0"/>
        <v>15.478</v>
      </c>
      <c r="L21" s="848"/>
      <c r="M21" s="848"/>
      <c r="N21" s="849"/>
    </row>
    <row r="22" spans="1:18" ht="41">
      <c r="A22" s="835" t="s">
        <v>39</v>
      </c>
      <c r="B22" s="836" t="s">
        <v>40</v>
      </c>
      <c r="C22" s="837">
        <v>15.478</v>
      </c>
      <c r="D22" s="837">
        <v>15.478</v>
      </c>
      <c r="E22" s="837">
        <v>0</v>
      </c>
      <c r="F22" s="837"/>
      <c r="G22" s="837"/>
      <c r="H22" s="837"/>
      <c r="I22" s="837"/>
      <c r="J22" s="837">
        <f>E22+G22</f>
        <v>0</v>
      </c>
      <c r="K22" s="850">
        <f t="shared" si="0"/>
        <v>15.478</v>
      </c>
      <c r="L22" s="837"/>
      <c r="M22" s="837"/>
      <c r="N22" s="837"/>
    </row>
    <row r="23" spans="1:18" ht="20.5">
      <c r="A23" s="1021"/>
      <c r="B23" s="1021"/>
      <c r="C23" s="1021"/>
      <c r="D23" s="1021"/>
      <c r="E23" s="1021"/>
      <c r="F23" s="1021"/>
      <c r="G23" s="1021"/>
      <c r="H23" s="1021"/>
      <c r="I23" s="1021"/>
      <c r="J23" s="1021"/>
      <c r="K23" s="1022">
        <f t="shared" si="0"/>
        <v>0</v>
      </c>
      <c r="L23" s="1021"/>
      <c r="M23" s="1021"/>
      <c r="N23" s="1021"/>
    </row>
    <row r="25" spans="1:18" ht="15.5" customHeight="1"/>
    <row r="26" spans="1:18" ht="15.5" customHeight="1"/>
    <row r="30" spans="1:18" ht="15.5" customHeight="1"/>
  </sheetData>
  <protectedRanges>
    <protectedRange sqref="L9:N9 A3:N8 N13:N23 L14:M23 A9:K23 L11:N12 L10 N10" name="Range1_6"/>
    <protectedRange sqref="L13:M13" name="Range1_10_3"/>
    <protectedRange sqref="M10" name="Range1_6_1"/>
  </protectedRanges>
  <mergeCells count="5">
    <mergeCell ref="B1:L2"/>
    <mergeCell ref="A3:B3"/>
    <mergeCell ref="D3:L3"/>
    <mergeCell ref="D4:N5"/>
    <mergeCell ref="A9:L9"/>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328" t="s">
        <v>47</v>
      </c>
      <c r="B1" s="1329"/>
      <c r="C1" s="1329"/>
      <c r="D1" s="1329"/>
      <c r="E1" s="1329"/>
      <c r="F1" s="1329"/>
      <c r="G1" s="1329"/>
      <c r="H1" s="1329"/>
      <c r="I1" s="1329"/>
      <c r="J1" s="1329"/>
      <c r="K1" s="1329"/>
      <c r="L1" s="1329"/>
      <c r="M1" s="1329"/>
      <c r="N1" s="1329"/>
      <c r="O1" s="1329"/>
      <c r="P1" s="1329"/>
      <c r="Q1" s="1329"/>
      <c r="R1" s="1329"/>
      <c r="S1" s="1330"/>
    </row>
    <row r="2" spans="1:19" ht="15.5">
      <c r="A2" s="1331" t="s">
        <v>48</v>
      </c>
      <c r="B2" s="1332"/>
      <c r="C2" s="1332"/>
      <c r="D2" s="1332"/>
      <c r="E2" s="1332"/>
      <c r="F2" s="1332"/>
      <c r="G2" s="1332"/>
      <c r="H2" s="1332"/>
      <c r="I2" s="1332"/>
      <c r="J2" s="1332"/>
      <c r="K2" s="1332"/>
      <c r="L2" s="1332"/>
      <c r="M2" s="1332"/>
      <c r="N2" s="1332"/>
      <c r="O2" s="1332"/>
      <c r="P2" s="1332"/>
      <c r="Q2" s="1332"/>
      <c r="R2" s="1332"/>
      <c r="S2" s="1333"/>
    </row>
    <row r="3" spans="1:19" ht="15.5">
      <c r="A3" s="1331" t="s">
        <v>49</v>
      </c>
      <c r="B3" s="1332"/>
      <c r="C3" s="1332"/>
      <c r="D3" s="1332"/>
      <c r="E3" s="1332"/>
      <c r="F3" s="1332"/>
      <c r="G3" s="1332"/>
      <c r="H3" s="1332"/>
      <c r="I3" s="1332"/>
      <c r="J3" s="1332"/>
      <c r="K3" s="1332"/>
      <c r="L3" s="1332"/>
      <c r="M3" s="1332"/>
      <c r="N3" s="1332"/>
      <c r="O3" s="1332"/>
      <c r="P3" s="1332"/>
      <c r="Q3" s="1332"/>
      <c r="R3" s="1332"/>
      <c r="S3" s="1333"/>
    </row>
    <row r="4" spans="1:19" ht="18.5">
      <c r="A4" s="1334" t="s">
        <v>50</v>
      </c>
      <c r="B4" s="1335"/>
      <c r="C4" s="1335"/>
      <c r="D4" s="1335"/>
      <c r="E4" s="1335"/>
      <c r="F4" s="1335"/>
      <c r="G4" s="1335"/>
      <c r="H4" s="1335"/>
      <c r="I4" s="1335"/>
      <c r="J4" s="1335"/>
      <c r="K4" s="1335"/>
      <c r="L4" s="1335"/>
      <c r="M4" s="1335"/>
      <c r="N4" s="1335"/>
      <c r="O4" s="1335"/>
      <c r="P4" s="1335"/>
      <c r="Q4" s="1335"/>
      <c r="R4" s="1335"/>
      <c r="S4" s="1336"/>
    </row>
    <row r="5" spans="1:19" ht="29" hidden="1">
      <c r="A5" s="345" t="s">
        <v>51</v>
      </c>
      <c r="B5" s="345" t="s">
        <v>52</v>
      </c>
      <c r="C5" s="345" t="s">
        <v>53</v>
      </c>
      <c r="D5" s="345" t="s">
        <v>54</v>
      </c>
      <c r="E5" s="345" t="s">
        <v>55</v>
      </c>
      <c r="F5" s="345" t="s">
        <v>20</v>
      </c>
    </row>
    <row r="6" spans="1:19" hidden="1">
      <c r="A6" s="76">
        <v>1</v>
      </c>
      <c r="B6" s="76" t="s">
        <v>56</v>
      </c>
      <c r="C6" s="76">
        <v>2.653</v>
      </c>
      <c r="D6" s="1337">
        <v>45684</v>
      </c>
      <c r="E6" s="1337">
        <v>45691</v>
      </c>
      <c r="F6" s="76" t="s">
        <v>57</v>
      </c>
    </row>
    <row r="7" spans="1:19" hidden="1">
      <c r="A7" s="76">
        <f>A6+1</f>
        <v>2</v>
      </c>
      <c r="B7" s="76" t="s">
        <v>58</v>
      </c>
      <c r="C7" s="76">
        <v>5.31</v>
      </c>
      <c r="D7" s="1338"/>
      <c r="E7" s="1338"/>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337">
        <v>45715</v>
      </c>
      <c r="F11" s="76" t="s">
        <v>57</v>
      </c>
    </row>
    <row r="12" spans="1:19" hidden="1">
      <c r="A12" s="76">
        <f>A11+1</f>
        <v>7</v>
      </c>
      <c r="B12" s="76" t="s">
        <v>66</v>
      </c>
      <c r="C12" s="76">
        <v>2.09</v>
      </c>
      <c r="D12" s="483">
        <v>45713</v>
      </c>
      <c r="E12" s="1339"/>
      <c r="F12" s="76" t="s">
        <v>57</v>
      </c>
    </row>
    <row r="13" spans="1:19" hidden="1">
      <c r="A13" s="76">
        <f t="shared" si="0"/>
        <v>8</v>
      </c>
      <c r="B13" s="76" t="s">
        <v>67</v>
      </c>
      <c r="C13" s="76">
        <v>3.8929999999999998</v>
      </c>
      <c r="D13" s="483">
        <v>45713</v>
      </c>
      <c r="E13" s="1339"/>
      <c r="F13" s="76" t="s">
        <v>57</v>
      </c>
    </row>
    <row r="14" spans="1:19" hidden="1">
      <c r="A14" s="76">
        <f t="shared" si="0"/>
        <v>9</v>
      </c>
      <c r="B14" s="76" t="s">
        <v>68</v>
      </c>
      <c r="C14" s="76">
        <v>6.9710000000000001</v>
      </c>
      <c r="D14" s="483">
        <v>45713</v>
      </c>
      <c r="E14" s="1340"/>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341" t="s">
        <v>1120</v>
      </c>
      <c r="B63" s="1341"/>
      <c r="C63" s="346"/>
      <c r="D63" s="346">
        <f>SUM(D45:D61)</f>
        <v>151.91599999999997</v>
      </c>
      <c r="E63" s="346"/>
      <c r="F63" s="346"/>
      <c r="G63" s="346">
        <f>SUM(G45:G62)</f>
        <v>97.59</v>
      </c>
    </row>
    <row r="64" spans="1:7" hidden="1">
      <c r="A64" s="408"/>
      <c r="B64" s="408"/>
      <c r="C64" s="346"/>
      <c r="D64" s="346"/>
      <c r="E64" s="346"/>
      <c r="F64" s="346"/>
      <c r="G64" s="346"/>
    </row>
    <row r="65" spans="1:7">
      <c r="A65" s="1342"/>
      <c r="B65" s="1343"/>
      <c r="C65" s="1343"/>
      <c r="D65" s="1343"/>
      <c r="E65" s="1343"/>
      <c r="F65" s="1343"/>
      <c r="G65" s="1344"/>
    </row>
    <row r="66" spans="1:7" ht="15.5">
      <c r="A66" s="753"/>
      <c r="B66" s="753"/>
      <c r="C66" s="1345" t="s">
        <v>1314</v>
      </c>
      <c r="D66" s="1345"/>
      <c r="E66" s="1345"/>
      <c r="F66" s="1345"/>
      <c r="G66" s="1345"/>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346"/>
      <c r="C76" s="577" t="s">
        <v>1334</v>
      </c>
      <c r="D76" s="756">
        <v>7.9619999999999997</v>
      </c>
      <c r="E76" s="765" t="s">
        <v>1480</v>
      </c>
      <c r="F76" s="756"/>
      <c r="G76" s="763" t="s">
        <v>57</v>
      </c>
    </row>
    <row r="77" spans="1:7">
      <c r="A77" s="756">
        <f t="shared" si="2"/>
        <v>10</v>
      </c>
      <c r="B77" s="1347"/>
      <c r="C77" s="577" t="s">
        <v>1336</v>
      </c>
      <c r="D77" s="756">
        <v>19.567</v>
      </c>
      <c r="E77" s="765" t="s">
        <v>1480</v>
      </c>
      <c r="F77" s="756"/>
      <c r="G77" s="763" t="s">
        <v>57</v>
      </c>
    </row>
    <row r="78" spans="1:7">
      <c r="A78" s="756">
        <f t="shared" si="2"/>
        <v>11</v>
      </c>
      <c r="B78" s="1347"/>
      <c r="C78" s="577" t="s">
        <v>1337</v>
      </c>
      <c r="D78" s="756">
        <v>20.273</v>
      </c>
      <c r="E78" s="765" t="s">
        <v>1480</v>
      </c>
      <c r="F78" s="756"/>
      <c r="G78" s="763" t="s">
        <v>57</v>
      </c>
    </row>
    <row r="79" spans="1:7">
      <c r="A79" s="756">
        <f t="shared" si="2"/>
        <v>12</v>
      </c>
      <c r="B79" s="1347"/>
      <c r="C79" s="577" t="s">
        <v>1338</v>
      </c>
      <c r="D79" s="756">
        <v>3.0840000000000001</v>
      </c>
      <c r="E79" s="765" t="s">
        <v>1480</v>
      </c>
      <c r="F79" s="756"/>
      <c r="G79" s="763" t="s">
        <v>57</v>
      </c>
    </row>
    <row r="80" spans="1:7">
      <c r="A80" s="756">
        <f t="shared" si="2"/>
        <v>13</v>
      </c>
      <c r="B80" s="1347"/>
      <c r="C80" s="577" t="s">
        <v>1339</v>
      </c>
      <c r="D80" s="756">
        <v>14.119</v>
      </c>
      <c r="E80" s="765" t="s">
        <v>1480</v>
      </c>
      <c r="F80" s="756"/>
      <c r="G80" s="763" t="s">
        <v>57</v>
      </c>
    </row>
    <row r="81" spans="1:7">
      <c r="A81" s="756">
        <f t="shared" si="2"/>
        <v>14</v>
      </c>
      <c r="B81" s="1347"/>
      <c r="C81" s="577" t="s">
        <v>1340</v>
      </c>
      <c r="D81" s="756">
        <v>9.4949999999999992</v>
      </c>
      <c r="E81" s="765" t="s">
        <v>1480</v>
      </c>
      <c r="F81" s="756"/>
      <c r="G81" s="763" t="s">
        <v>57</v>
      </c>
    </row>
    <row r="82" spans="1:7">
      <c r="A82" s="756">
        <f t="shared" si="2"/>
        <v>15</v>
      </c>
      <c r="B82" s="1348"/>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323"/>
      <c r="B89" s="1324"/>
      <c r="C89" s="754" t="s">
        <v>1353</v>
      </c>
      <c r="D89" s="754">
        <f>SUM(D68:D88)</f>
        <v>187.99599999999998</v>
      </c>
      <c r="E89" s="1325"/>
      <c r="F89" s="1326"/>
      <c r="G89" s="1327"/>
    </row>
    <row r="90" spans="1:7">
      <c r="A90" s="1355"/>
      <c r="B90" s="1355"/>
      <c r="C90" s="1355"/>
      <c r="D90" s="1355"/>
      <c r="E90" s="1355"/>
      <c r="F90" s="1355"/>
      <c r="G90" s="1355"/>
    </row>
    <row r="91" spans="1:7" hidden="1">
      <c r="A91" s="777"/>
      <c r="B91" s="778"/>
      <c r="C91" s="778"/>
      <c r="D91" s="779"/>
      <c r="E91" s="780">
        <v>2.6179999999999999</v>
      </c>
      <c r="F91" s="781" t="s">
        <v>1352</v>
      </c>
      <c r="G91" s="777"/>
    </row>
    <row r="92" spans="1:7" ht="18.5">
      <c r="A92" s="1356" t="s">
        <v>1353</v>
      </c>
      <c r="B92" s="1356"/>
      <c r="C92" s="1356"/>
      <c r="D92" s="1356"/>
      <c r="E92" s="782">
        <f>D89</f>
        <v>187.99599999999998</v>
      </c>
      <c r="F92" s="778"/>
      <c r="G92" s="777"/>
    </row>
    <row r="93" spans="1:7" ht="18.5">
      <c r="A93" s="1356" t="s">
        <v>1488</v>
      </c>
      <c r="B93" s="1356"/>
      <c r="C93" s="1356"/>
      <c r="D93" s="1356"/>
      <c r="E93" s="783">
        <f>E92-E96</f>
        <v>156.04</v>
      </c>
      <c r="F93" s="778"/>
      <c r="G93" s="777"/>
    </row>
    <row r="94" spans="1:7" ht="18.5">
      <c r="A94" s="1356" t="s">
        <v>1489</v>
      </c>
      <c r="B94" s="1356"/>
      <c r="C94" s="1356"/>
      <c r="D94" s="1356"/>
      <c r="E94" s="784">
        <f>E93-E95</f>
        <v>152.46299999999999</v>
      </c>
      <c r="F94" s="778"/>
      <c r="G94" s="777"/>
    </row>
    <row r="95" spans="1:7" ht="18.5">
      <c r="A95" s="1357" t="s">
        <v>1490</v>
      </c>
      <c r="B95" s="1357"/>
      <c r="C95" s="1357"/>
      <c r="D95" s="1357"/>
      <c r="E95" s="785">
        <v>3.577</v>
      </c>
      <c r="F95" s="778"/>
      <c r="G95" s="777"/>
    </row>
    <row r="96" spans="1:7" ht="18.5">
      <c r="A96" s="1356" t="s">
        <v>1491</v>
      </c>
      <c r="B96" s="1356"/>
      <c r="C96" s="1356"/>
      <c r="D96" s="1356"/>
      <c r="E96" s="784">
        <v>31.956</v>
      </c>
      <c r="F96" s="778"/>
      <c r="G96" s="777"/>
    </row>
    <row r="98" spans="2:7" ht="15" thickBot="1">
      <c r="B98" s="1349" t="s">
        <v>1314</v>
      </c>
      <c r="C98" s="1350"/>
      <c r="D98" s="1350"/>
      <c r="E98" s="1350"/>
      <c r="F98" s="1350"/>
      <c r="G98" s="1350"/>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351">
        <v>4</v>
      </c>
      <c r="C103" s="553" t="s">
        <v>1369</v>
      </c>
      <c r="D103" s="1353">
        <v>10.894</v>
      </c>
      <c r="E103" s="554"/>
      <c r="F103" s="555" t="s">
        <v>1366</v>
      </c>
      <c r="G103" s="556" t="s">
        <v>1370</v>
      </c>
    </row>
    <row r="104" spans="2:7" ht="29.5" thickBot="1">
      <c r="B104" s="1352"/>
      <c r="C104" s="553" t="s">
        <v>1371</v>
      </c>
      <c r="D104" s="1354"/>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364" t="s">
        <v>47</v>
      </c>
      <c r="B1" s="1365"/>
      <c r="C1" s="1365"/>
      <c r="D1" s="1365"/>
      <c r="E1" s="1365"/>
      <c r="F1" s="1365"/>
      <c r="G1" s="1365"/>
      <c r="H1" s="1365"/>
      <c r="I1" s="1365"/>
      <c r="J1" s="1365"/>
      <c r="K1" s="1365"/>
      <c r="L1" s="1365"/>
      <c r="M1" s="1365"/>
      <c r="N1" s="1365"/>
      <c r="O1" s="1365"/>
      <c r="P1" s="1365"/>
      <c r="Q1" s="1365"/>
      <c r="R1" s="1365"/>
      <c r="S1" s="1365"/>
      <c r="T1" s="1365"/>
      <c r="U1" s="1365"/>
      <c r="V1" s="1365"/>
      <c r="W1" s="1365"/>
      <c r="X1" s="1365"/>
      <c r="Y1" s="1365"/>
      <c r="Z1" s="1365"/>
      <c r="AA1" s="1365"/>
      <c r="AB1" s="1365"/>
      <c r="AC1" s="1365"/>
      <c r="AD1" s="1365"/>
      <c r="AE1" s="1366"/>
    </row>
    <row r="2" spans="1:31" ht="15.5">
      <c r="A2" s="1367" t="s">
        <v>48</v>
      </c>
      <c r="B2" s="1368"/>
      <c r="C2" s="1368"/>
      <c r="D2" s="1368"/>
      <c r="E2" s="1368"/>
      <c r="F2" s="1368"/>
      <c r="G2" s="1368"/>
      <c r="H2" s="1368"/>
      <c r="I2" s="1368"/>
      <c r="J2" s="1368"/>
      <c r="K2" s="1368"/>
      <c r="L2" s="1368"/>
      <c r="M2" s="1368"/>
      <c r="N2" s="1368"/>
      <c r="O2" s="1368"/>
      <c r="P2" s="1368"/>
      <c r="Q2" s="1368"/>
      <c r="R2" s="1368"/>
      <c r="S2" s="1368"/>
      <c r="T2" s="1368"/>
      <c r="U2" s="1368"/>
      <c r="V2" s="1368"/>
      <c r="W2" s="1368"/>
      <c r="X2" s="1368"/>
      <c r="Y2" s="1368"/>
      <c r="Z2" s="1368"/>
      <c r="AA2" s="1368"/>
      <c r="AB2" s="1368"/>
      <c r="AC2" s="1368"/>
      <c r="AD2" s="1368"/>
      <c r="AE2" s="1369"/>
    </row>
    <row r="3" spans="1:31" ht="15.5">
      <c r="A3" s="1370" t="s">
        <v>49</v>
      </c>
      <c r="B3" s="1371"/>
      <c r="C3" s="1371"/>
      <c r="D3" s="1371"/>
      <c r="E3" s="1371"/>
      <c r="F3" s="1371"/>
      <c r="G3" s="1371"/>
      <c r="H3" s="1371"/>
      <c r="I3" s="1371"/>
      <c r="J3" s="1371"/>
      <c r="K3" s="1371"/>
      <c r="L3" s="1371"/>
      <c r="M3" s="1371"/>
      <c r="N3" s="1371"/>
      <c r="O3" s="1371"/>
      <c r="P3" s="1371"/>
      <c r="Q3" s="1371"/>
      <c r="R3" s="1371"/>
      <c r="S3" s="1371"/>
      <c r="T3" s="1371"/>
      <c r="U3" s="1371"/>
      <c r="V3" s="1371"/>
      <c r="W3" s="1371"/>
      <c r="X3" s="1371"/>
      <c r="Y3" s="1371"/>
      <c r="Z3" s="1371"/>
      <c r="AA3" s="1371"/>
      <c r="AB3" s="1371"/>
      <c r="AC3" s="1371"/>
      <c r="AD3" s="1371"/>
      <c r="AE3" s="1372"/>
    </row>
    <row r="4" spans="1:31" ht="18.5">
      <c r="A4" s="1373" t="s">
        <v>50</v>
      </c>
      <c r="B4" s="1374"/>
      <c r="C4" s="1374"/>
      <c r="D4" s="1374"/>
      <c r="E4" s="1374"/>
      <c r="F4" s="1374"/>
      <c r="G4" s="1374"/>
      <c r="H4" s="1374"/>
      <c r="I4" s="1374"/>
      <c r="J4" s="1374"/>
      <c r="K4" s="1374"/>
      <c r="L4" s="1374"/>
      <c r="M4" s="1374"/>
      <c r="N4" s="1374"/>
      <c r="O4" s="1374"/>
      <c r="P4" s="1374"/>
      <c r="Q4" s="1374"/>
      <c r="R4" s="1374"/>
      <c r="S4" s="1374"/>
      <c r="T4" s="1374"/>
      <c r="U4" s="1374"/>
      <c r="V4" s="1374"/>
      <c r="W4" s="1374"/>
      <c r="X4" s="1374"/>
      <c r="Y4" s="1374"/>
      <c r="Z4" s="1374"/>
      <c r="AA4" s="1374"/>
      <c r="AB4" s="1374"/>
      <c r="AC4" s="1374"/>
      <c r="AD4" s="1374"/>
      <c r="AE4" s="1375"/>
    </row>
    <row r="5" spans="1:31" ht="29" hidden="1">
      <c r="A5" s="345" t="s">
        <v>51</v>
      </c>
      <c r="B5" s="345" t="s">
        <v>52</v>
      </c>
      <c r="C5" s="345" t="s">
        <v>53</v>
      </c>
      <c r="D5" s="345" t="s">
        <v>54</v>
      </c>
      <c r="E5" s="345" t="s">
        <v>55</v>
      </c>
      <c r="F5" s="345" t="s">
        <v>20</v>
      </c>
    </row>
    <row r="6" spans="1:31" hidden="1">
      <c r="A6" s="76">
        <v>1</v>
      </c>
      <c r="B6" s="76" t="s">
        <v>56</v>
      </c>
      <c r="C6" s="76">
        <v>2.653</v>
      </c>
      <c r="D6" s="1337">
        <v>45684</v>
      </c>
      <c r="E6" s="1337">
        <v>45691</v>
      </c>
      <c r="F6" s="76" t="s">
        <v>57</v>
      </c>
    </row>
    <row r="7" spans="1:31" hidden="1">
      <c r="A7" s="76">
        <f>A6+1</f>
        <v>2</v>
      </c>
      <c r="B7" s="76" t="s">
        <v>58</v>
      </c>
      <c r="C7" s="76">
        <v>5.31</v>
      </c>
      <c r="D7" s="1340"/>
      <c r="E7" s="1340"/>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337">
        <v>45715</v>
      </c>
      <c r="F11" s="76" t="s">
        <v>57</v>
      </c>
      <c r="H11" s="496"/>
      <c r="I11" s="76"/>
      <c r="J11" s="349"/>
      <c r="K11" s="76"/>
      <c r="L11" s="76"/>
      <c r="M11" s="76"/>
    </row>
    <row r="12" spans="1:31" hidden="1">
      <c r="A12" s="76">
        <f>A11+1</f>
        <v>7</v>
      </c>
      <c r="B12" s="76" t="s">
        <v>66</v>
      </c>
      <c r="C12" s="76">
        <v>2.09</v>
      </c>
      <c r="D12" s="483">
        <v>45713</v>
      </c>
      <c r="E12" s="1339"/>
      <c r="F12" s="76" t="s">
        <v>57</v>
      </c>
    </row>
    <row r="13" spans="1:31" hidden="1">
      <c r="A13" s="76">
        <f t="shared" si="0"/>
        <v>8</v>
      </c>
      <c r="B13" s="76" t="s">
        <v>67</v>
      </c>
      <c r="C13" s="76">
        <v>3.8929999999999998</v>
      </c>
      <c r="D13" s="483">
        <v>45713</v>
      </c>
      <c r="E13" s="1339"/>
      <c r="F13" s="76" t="s">
        <v>57</v>
      </c>
    </row>
    <row r="14" spans="1:31" hidden="1">
      <c r="A14" s="76">
        <f t="shared" si="0"/>
        <v>9</v>
      </c>
      <c r="B14" s="76" t="s">
        <v>68</v>
      </c>
      <c r="C14" s="76">
        <v>6.9710000000000001</v>
      </c>
      <c r="D14" s="483">
        <v>45713</v>
      </c>
      <c r="E14" s="1340"/>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376"/>
    </row>
    <row r="19" spans="1:14" hidden="1">
      <c r="A19" s="76">
        <f t="shared" si="0"/>
        <v>14</v>
      </c>
      <c r="B19" s="511" t="s">
        <v>1078</v>
      </c>
      <c r="C19" s="76">
        <v>1.6559999999999999</v>
      </c>
      <c r="D19" s="76"/>
      <c r="E19" s="76"/>
      <c r="F19" s="504" t="s">
        <v>64</v>
      </c>
      <c r="G19" s="348"/>
      <c r="H19" s="1376"/>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342" t="s">
        <v>1120</v>
      </c>
      <c r="B63" s="1344"/>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361" t="s">
        <v>1314</v>
      </c>
      <c r="D66" s="1362"/>
      <c r="E66" s="1362"/>
      <c r="F66" s="1362"/>
      <c r="G66" s="1363"/>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358" t="s">
        <v>1025</v>
      </c>
      <c r="B76" s="521">
        <f t="shared" si="2"/>
        <v>9</v>
      </c>
      <c r="C76" s="331" t="s">
        <v>1334</v>
      </c>
      <c r="D76" s="546">
        <v>7.9619999999999997</v>
      </c>
      <c r="E76" s="531">
        <v>45691</v>
      </c>
      <c r="F76" s="521"/>
      <c r="G76" s="532" t="s">
        <v>57</v>
      </c>
      <c r="H76" s="537" t="s">
        <v>1335</v>
      </c>
    </row>
    <row r="77" spans="1:9">
      <c r="A77" s="1359"/>
      <c r="B77" s="521">
        <f t="shared" si="2"/>
        <v>10</v>
      </c>
      <c r="C77" s="331" t="s">
        <v>1336</v>
      </c>
      <c r="D77" s="546">
        <v>19.567</v>
      </c>
      <c r="E77" s="531">
        <v>45713</v>
      </c>
      <c r="F77" s="521"/>
      <c r="G77" s="532" t="s">
        <v>57</v>
      </c>
      <c r="H77" s="537"/>
    </row>
    <row r="78" spans="1:9">
      <c r="A78" s="1359"/>
      <c r="B78" s="521">
        <f t="shared" si="2"/>
        <v>11</v>
      </c>
      <c r="C78" s="331" t="s">
        <v>1337</v>
      </c>
      <c r="D78" s="546">
        <v>20.273</v>
      </c>
      <c r="E78" s="531">
        <v>45691</v>
      </c>
      <c r="F78" s="521"/>
      <c r="G78" s="532" t="s">
        <v>57</v>
      </c>
      <c r="H78" s="537"/>
    </row>
    <row r="79" spans="1:9">
      <c r="A79" s="1359"/>
      <c r="B79" s="521">
        <f t="shared" si="2"/>
        <v>12</v>
      </c>
      <c r="C79" s="331" t="s">
        <v>1338</v>
      </c>
      <c r="D79" s="546">
        <v>3.0840000000000001</v>
      </c>
      <c r="E79" s="531">
        <v>45712</v>
      </c>
      <c r="F79" s="521"/>
      <c r="G79" s="532" t="s">
        <v>57</v>
      </c>
      <c r="H79" s="537"/>
    </row>
    <row r="80" spans="1:9">
      <c r="A80" s="1359"/>
      <c r="B80" s="521">
        <f t="shared" si="2"/>
        <v>13</v>
      </c>
      <c r="C80" s="331" t="s">
        <v>1339</v>
      </c>
      <c r="D80" s="546">
        <v>14.119</v>
      </c>
      <c r="E80" s="531">
        <v>45715</v>
      </c>
      <c r="F80" s="521"/>
      <c r="G80" s="532" t="s">
        <v>57</v>
      </c>
      <c r="H80" s="537"/>
    </row>
    <row r="81" spans="1:8">
      <c r="A81" s="1359"/>
      <c r="B81" s="521">
        <f t="shared" si="2"/>
        <v>14</v>
      </c>
      <c r="C81" s="331" t="s">
        <v>1340</v>
      </c>
      <c r="D81" s="546">
        <v>9.4949999999999992</v>
      </c>
      <c r="E81" s="531">
        <v>45722</v>
      </c>
      <c r="F81" s="521"/>
      <c r="G81" s="532" t="s">
        <v>57</v>
      </c>
      <c r="H81" s="537"/>
    </row>
    <row r="82" spans="1:8">
      <c r="A82" s="1360"/>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349" t="s">
        <v>1314</v>
      </c>
      <c r="C95" s="1350"/>
      <c r="D95" s="1350"/>
      <c r="E95" s="1350"/>
      <c r="F95" s="1350"/>
      <c r="G95" s="1350"/>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351">
        <v>4</v>
      </c>
      <c r="C100" s="553" t="s">
        <v>1369</v>
      </c>
      <c r="D100" s="1353">
        <v>10.894</v>
      </c>
      <c r="E100" s="554"/>
      <c r="F100" s="555" t="s">
        <v>1366</v>
      </c>
      <c r="G100" s="556" t="s">
        <v>1370</v>
      </c>
    </row>
    <row r="101" spans="2:7" ht="29.5" hidden="1" customHeight="1" thickBot="1">
      <c r="B101" s="1352"/>
      <c r="C101" s="553" t="s">
        <v>1371</v>
      </c>
      <c r="D101" s="1354"/>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178"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3" t="s">
        <v>3</v>
      </c>
    </row>
    <row r="4" spans="3:6" ht="29">
      <c r="C4" s="872" t="s">
        <v>1553</v>
      </c>
      <c r="D4" s="408" t="s">
        <v>1317</v>
      </c>
      <c r="E4" s="408" t="s">
        <v>1318</v>
      </c>
      <c r="F4" s="877" t="s">
        <v>20</v>
      </c>
    </row>
    <row r="5" spans="3:6">
      <c r="C5" s="872">
        <v>1</v>
      </c>
      <c r="D5" s="331" t="s">
        <v>1434</v>
      </c>
      <c r="E5" s="521">
        <v>2.6179999999999999</v>
      </c>
      <c r="F5" s="310"/>
    </row>
    <row r="6" spans="3:6">
      <c r="C6" s="872">
        <f t="shared" ref="C6:C11" si="0">C5+1</f>
        <v>2</v>
      </c>
      <c r="D6" s="331" t="s">
        <v>1556</v>
      </c>
      <c r="E6" s="521">
        <v>1.4279999999999999</v>
      </c>
      <c r="F6" s="310"/>
    </row>
    <row r="7" spans="3:6">
      <c r="C7" s="872">
        <f t="shared" si="0"/>
        <v>3</v>
      </c>
      <c r="D7" s="331" t="s">
        <v>1557</v>
      </c>
      <c r="E7" s="521">
        <v>16.760000000000002</v>
      </c>
      <c r="F7" s="310"/>
    </row>
    <row r="8" spans="3:6">
      <c r="C8" s="872">
        <f t="shared" si="0"/>
        <v>4</v>
      </c>
      <c r="D8" s="331" t="s">
        <v>1330</v>
      </c>
      <c r="E8" s="875">
        <v>3.1869999999999998</v>
      </c>
      <c r="F8" s="310"/>
    </row>
    <row r="9" spans="3:6">
      <c r="C9" s="872">
        <f t="shared" si="0"/>
        <v>5</v>
      </c>
      <c r="D9" s="331" t="s">
        <v>1483</v>
      </c>
      <c r="E9" s="521">
        <v>0.73199999999999998</v>
      </c>
      <c r="F9" s="310"/>
    </row>
    <row r="10" spans="3:6">
      <c r="C10" s="872">
        <f t="shared" si="0"/>
        <v>6</v>
      </c>
      <c r="D10" s="331" t="s">
        <v>1484</v>
      </c>
      <c r="E10" s="776">
        <v>0.218</v>
      </c>
      <c r="F10" s="310"/>
    </row>
    <row r="11" spans="3:6">
      <c r="C11" s="872">
        <f t="shared" si="0"/>
        <v>7</v>
      </c>
      <c r="D11" s="331" t="s">
        <v>1486</v>
      </c>
      <c r="E11" s="776">
        <v>0.57099999999999995</v>
      </c>
      <c r="F11" s="310"/>
    </row>
    <row r="12" spans="3:6">
      <c r="C12" s="310"/>
      <c r="D12" s="874" t="s">
        <v>1353</v>
      </c>
      <c r="E12" s="347">
        <f>SUM(E5:E11)</f>
        <v>25.514000000000003</v>
      </c>
      <c r="F12" s="310"/>
    </row>
    <row r="14" spans="3:6">
      <c r="C14" s="873" t="s">
        <v>1602</v>
      </c>
    </row>
    <row r="15" spans="3:6">
      <c r="C15" s="871"/>
    </row>
    <row r="16" spans="3:6" ht="29">
      <c r="C16" s="872" t="s">
        <v>1553</v>
      </c>
      <c r="D16" s="408" t="s">
        <v>1317</v>
      </c>
      <c r="E16" s="408" t="s">
        <v>1318</v>
      </c>
      <c r="F16" s="1377" t="s">
        <v>1605</v>
      </c>
    </row>
    <row r="17" spans="3:6">
      <c r="C17" s="872"/>
      <c r="D17" s="408" t="s">
        <v>1603</v>
      </c>
      <c r="E17" s="408">
        <f>7584/1000</f>
        <v>7.5839999999999996</v>
      </c>
      <c r="F17" s="1377"/>
    </row>
    <row r="18" spans="3:6">
      <c r="C18" s="872"/>
      <c r="D18" s="876" t="s">
        <v>1604</v>
      </c>
      <c r="E18" s="408">
        <f>6951/1000</f>
        <v>6.9509999999999996</v>
      </c>
      <c r="F18" s="1377"/>
    </row>
    <row r="19" spans="3:6" ht="1" customHeight="1">
      <c r="C19" s="310"/>
      <c r="D19" s="874" t="s">
        <v>1353</v>
      </c>
      <c r="E19" s="347">
        <f>SUM(E17:E18)</f>
        <v>14.535</v>
      </c>
      <c r="F19" s="1377"/>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378" t="s">
        <v>166</v>
      </c>
      <c r="C2" s="1378" t="s">
        <v>167</v>
      </c>
      <c r="D2" s="1380" t="s">
        <v>182</v>
      </c>
      <c r="E2" s="1378" t="s">
        <v>168</v>
      </c>
      <c r="F2" s="1379" t="s">
        <v>183</v>
      </c>
      <c r="G2" s="1378" t="s">
        <v>184</v>
      </c>
      <c r="H2" s="1378"/>
      <c r="I2" s="1378"/>
      <c r="J2" s="1378"/>
      <c r="K2" s="1378"/>
      <c r="L2" s="316"/>
    </row>
    <row r="3" spans="2:12" ht="26">
      <c r="B3" s="1379"/>
      <c r="C3" s="1379"/>
      <c r="D3" s="1380"/>
      <c r="E3" s="1379"/>
      <c r="F3" s="1381"/>
      <c r="G3" s="1379"/>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303" priority="7"/>
    <cfRule type="duplicateValues" dxfId="302" priority="8"/>
    <cfRule type="duplicateValues" dxfId="301" priority="9" stopIfTrue="1"/>
  </conditionalFormatting>
  <conditionalFormatting sqref="C7:C22">
    <cfRule type="duplicateValues" dxfId="300" priority="22"/>
    <cfRule type="duplicateValues" dxfId="299" priority="26"/>
    <cfRule type="duplicateValues" dxfId="298" priority="27" stopIfTrue="1"/>
  </conditionalFormatting>
  <conditionalFormatting sqref="C23:C24">
    <cfRule type="duplicateValues" dxfId="297" priority="125"/>
  </conditionalFormatting>
  <conditionalFormatting sqref="C23:C29">
    <cfRule type="duplicateValues" dxfId="296" priority="127" stopIfTrue="1"/>
    <cfRule type="duplicateValues" dxfId="295" priority="129"/>
  </conditionalFormatting>
  <conditionalFormatting sqref="D4 D6 D5:G5">
    <cfRule type="duplicateValues" dxfId="294" priority="19"/>
    <cfRule type="duplicateValues" dxfId="293" priority="20"/>
    <cfRule type="duplicateValues" dxfId="292" priority="21" stopIfTrue="1"/>
  </conditionalFormatting>
  <conditionalFormatting sqref="E11">
    <cfRule type="duplicateValues" dxfId="291" priority="13"/>
    <cfRule type="duplicateValues" dxfId="290" priority="14"/>
    <cfRule type="duplicateValues" dxfId="289" priority="15" stopIfTrue="1"/>
  </conditionalFormatting>
  <conditionalFormatting sqref="E12">
    <cfRule type="duplicateValues" dxfId="288" priority="10"/>
    <cfRule type="duplicateValues" dxfId="287" priority="11"/>
    <cfRule type="duplicateValues" dxfId="286" priority="12" stopIfTrue="1"/>
  </conditionalFormatting>
  <conditionalFormatting sqref="E17">
    <cfRule type="duplicateValues" dxfId="285" priority="23"/>
    <cfRule type="duplicateValues" dxfId="284" priority="24"/>
    <cfRule type="duplicateValues" dxfId="283" priority="25" stopIfTrue="1"/>
  </conditionalFormatting>
  <conditionalFormatting sqref="E23:E24">
    <cfRule type="duplicateValues" dxfId="282" priority="119"/>
    <cfRule type="duplicateValues" dxfId="281" priority="120"/>
    <cfRule type="duplicateValues" dxfId="280" priority="121" stopIfTrue="1"/>
  </conditionalFormatting>
  <conditionalFormatting sqref="E6:G6">
    <cfRule type="duplicateValues" dxfId="279" priority="16"/>
    <cfRule type="duplicateValues" dxfId="278" priority="17"/>
    <cfRule type="duplicateValues" dxfId="277"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382" t="s">
        <v>261</v>
      </c>
      <c r="C1" s="1383"/>
      <c r="D1" s="1383"/>
      <c r="E1" s="1383"/>
      <c r="F1" s="1383"/>
      <c r="G1" s="1383"/>
      <c r="H1" s="1383"/>
      <c r="I1" s="1383"/>
      <c r="J1" s="1383"/>
      <c r="K1" s="1383"/>
      <c r="L1" s="1383"/>
      <c r="M1" s="1383"/>
      <c r="N1" s="1383"/>
      <c r="O1" s="1383"/>
      <c r="P1" s="1383"/>
      <c r="Q1" s="1383"/>
      <c r="R1" s="1383"/>
      <c r="S1" s="1383"/>
      <c r="T1" s="1383"/>
      <c r="U1" s="1384"/>
      <c r="V1" s="166"/>
    </row>
    <row r="2" spans="1:22">
      <c r="A2" s="1385" t="s">
        <v>262</v>
      </c>
      <c r="B2" s="1386"/>
      <c r="C2" s="1386"/>
      <c r="D2" s="1386"/>
      <c r="E2" s="1386"/>
      <c r="F2" s="1386"/>
      <c r="G2" s="1386"/>
      <c r="H2" s="1386"/>
      <c r="I2" s="1386"/>
      <c r="J2" s="1386"/>
      <c r="K2" s="1386"/>
      <c r="L2" s="1386"/>
      <c r="M2" s="1386"/>
      <c r="N2" s="1386"/>
      <c r="O2" s="1386"/>
      <c r="P2" s="1386"/>
      <c r="Q2" s="1386"/>
      <c r="R2" s="1386"/>
      <c r="S2" s="1386"/>
      <c r="T2" s="1387"/>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99" t="s">
        <v>263</v>
      </c>
      <c r="B4" s="1400"/>
      <c r="C4" s="127"/>
      <c r="D4" s="1401" t="s">
        <v>264</v>
      </c>
      <c r="E4" s="1402"/>
      <c r="F4" s="1395" t="s">
        <v>265</v>
      </c>
      <c r="G4" s="1388" t="s">
        <v>266</v>
      </c>
      <c r="H4" s="1388" t="s">
        <v>267</v>
      </c>
      <c r="I4" s="1388"/>
      <c r="J4" s="1388"/>
      <c r="K4" s="128" t="s">
        <v>268</v>
      </c>
      <c r="L4" s="1389" t="s">
        <v>269</v>
      </c>
      <c r="M4" s="1390"/>
      <c r="N4" s="1391"/>
      <c r="O4" s="1388" t="s">
        <v>270</v>
      </c>
      <c r="P4" s="1388"/>
      <c r="Q4" s="1388"/>
      <c r="R4" s="1392"/>
      <c r="S4" s="1392"/>
      <c r="T4" s="1392"/>
      <c r="U4" s="264"/>
    </row>
    <row r="5" spans="1:22">
      <c r="A5" s="1399"/>
      <c r="B5" s="1400"/>
      <c r="C5" s="127"/>
      <c r="D5" s="1403"/>
      <c r="E5" s="1404"/>
      <c r="F5" s="1395"/>
      <c r="G5" s="1388"/>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393"/>
      <c r="E6" s="1394"/>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396"/>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397"/>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398"/>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276"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382" t="s">
        <v>261</v>
      </c>
      <c r="D2" s="1383"/>
      <c r="E2" s="1383"/>
      <c r="F2" s="1383"/>
      <c r="G2" s="1383"/>
      <c r="H2" s="1383"/>
      <c r="I2" s="1383"/>
      <c r="J2" s="1383"/>
      <c r="K2" s="1383"/>
      <c r="L2" s="1383"/>
      <c r="M2" s="1383"/>
      <c r="N2" s="1383"/>
      <c r="O2" s="1383"/>
      <c r="P2" s="1383"/>
      <c r="Q2" s="1383"/>
      <c r="R2" s="1383"/>
      <c r="S2" s="1383"/>
      <c r="T2" s="1383"/>
      <c r="U2" s="1383"/>
      <c r="V2" s="1384"/>
      <c r="W2" s="264"/>
    </row>
    <row r="3" spans="1:31" ht="14">
      <c r="B3" s="247"/>
      <c r="C3" s="1405" t="s">
        <v>262</v>
      </c>
      <c r="D3" s="1406"/>
      <c r="E3" s="1406"/>
      <c r="F3" s="1406"/>
      <c r="G3" s="1406"/>
      <c r="H3" s="1406"/>
      <c r="I3" s="1406"/>
      <c r="J3" s="1406"/>
      <c r="K3" s="1406"/>
      <c r="L3" s="1406"/>
      <c r="M3" s="1406"/>
      <c r="N3" s="1406"/>
      <c r="O3" s="1406"/>
      <c r="P3" s="1406"/>
      <c r="Q3" s="1406"/>
      <c r="R3" s="1406"/>
      <c r="S3" s="1406"/>
      <c r="T3" s="1406"/>
      <c r="U3" s="1406"/>
      <c r="V3" s="1407"/>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400" t="s">
        <v>263</v>
      </c>
      <c r="D5" s="1400"/>
      <c r="E5" s="127"/>
      <c r="F5" s="1401" t="s">
        <v>264</v>
      </c>
      <c r="G5" s="1402"/>
      <c r="H5" s="1395" t="s">
        <v>265</v>
      </c>
      <c r="I5" s="1388" t="s">
        <v>266</v>
      </c>
      <c r="J5" s="1388" t="s">
        <v>267</v>
      </c>
      <c r="K5" s="1388"/>
      <c r="L5" s="1388"/>
      <c r="M5" s="128" t="s">
        <v>268</v>
      </c>
      <c r="N5" s="1389" t="s">
        <v>269</v>
      </c>
      <c r="O5" s="1390"/>
      <c r="P5" s="1391"/>
      <c r="Q5" s="1388" t="s">
        <v>270</v>
      </c>
      <c r="R5" s="1388"/>
      <c r="S5" s="1388"/>
      <c r="T5" s="1392"/>
      <c r="U5" s="1392"/>
      <c r="V5" s="1392"/>
      <c r="W5" s="264"/>
    </row>
    <row r="6" spans="1:31" ht="14">
      <c r="B6" s="247"/>
      <c r="C6" s="1400"/>
      <c r="D6" s="1400"/>
      <c r="E6" s="127"/>
      <c r="F6" s="1403"/>
      <c r="G6" s="1404"/>
      <c r="H6" s="1395"/>
      <c r="I6" s="1388"/>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393"/>
      <c r="G7" s="1394"/>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411" t="s">
        <v>666</v>
      </c>
      <c r="L187" s="1412"/>
      <c r="M187" s="1412"/>
      <c r="N187" s="1412"/>
      <c r="O187" s="1412"/>
      <c r="P187" s="1412"/>
      <c r="Q187" s="1412"/>
      <c r="R187" s="1412"/>
      <c r="S187" s="1412"/>
      <c r="T187" s="1412"/>
      <c r="U187" s="1421"/>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411" t="s">
        <v>666</v>
      </c>
      <c r="D196" s="1412"/>
      <c r="E196" s="1412"/>
      <c r="F196" s="1412"/>
      <c r="G196" s="1412"/>
      <c r="H196" s="1412"/>
      <c r="I196" s="1412"/>
      <c r="J196" s="1412"/>
      <c r="K196" s="1412"/>
      <c r="L196" s="1412"/>
      <c r="M196" s="1412"/>
      <c r="N196" s="1412"/>
      <c r="O196" s="1412"/>
      <c r="P196" s="1412"/>
      <c r="Q196" s="1412"/>
      <c r="R196" s="1412"/>
      <c r="S196" s="1412"/>
      <c r="T196" s="1412"/>
      <c r="U196" s="1421"/>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411" t="s">
        <v>666</v>
      </c>
      <c r="D204" s="1412"/>
      <c r="E204" s="1412"/>
      <c r="F204" s="1412"/>
      <c r="G204" s="1412"/>
      <c r="H204" s="1412"/>
      <c r="I204" s="1412"/>
      <c r="J204" s="1412"/>
      <c r="K204" s="1412"/>
      <c r="L204" s="1412"/>
      <c r="M204" s="1412"/>
      <c r="N204" s="1412"/>
      <c r="O204" s="1412"/>
      <c r="P204" s="1412"/>
      <c r="Q204" s="1412"/>
      <c r="R204" s="1412"/>
      <c r="S204" s="1412"/>
      <c r="T204" s="1412"/>
      <c r="U204" s="1421"/>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411" t="s">
        <v>666</v>
      </c>
      <c r="D213" s="1412"/>
      <c r="E213" s="1412"/>
      <c r="F213" s="1412"/>
      <c r="G213" s="1412"/>
      <c r="H213" s="1412"/>
      <c r="I213" s="1412"/>
      <c r="J213" s="1412"/>
      <c r="K213" s="1412"/>
      <c r="L213" s="1412"/>
      <c r="M213" s="1412"/>
      <c r="N213" s="1412"/>
      <c r="O213" s="1412"/>
      <c r="P213" s="1412"/>
      <c r="Q213" s="1412"/>
      <c r="R213" s="1412"/>
      <c r="S213" s="1412"/>
      <c r="T213" s="1412"/>
      <c r="U213" s="1421"/>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408" t="s">
        <v>666</v>
      </c>
      <c r="D221" s="1409"/>
      <c r="E221" s="1409"/>
      <c r="F221" s="1409"/>
      <c r="G221" s="1409"/>
      <c r="H221" s="1409"/>
      <c r="I221" s="1409"/>
      <c r="J221" s="1409"/>
      <c r="K221" s="1409"/>
      <c r="L221" s="1409"/>
      <c r="M221" s="1409"/>
      <c r="N221" s="1409"/>
      <c r="O221" s="1409"/>
      <c r="P221" s="1409"/>
      <c r="Q221" s="1409"/>
      <c r="R221" s="1409"/>
      <c r="S221" s="1409"/>
      <c r="T221" s="1409"/>
      <c r="U221" s="1410"/>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411" t="s">
        <v>666</v>
      </c>
      <c r="D229" s="1412"/>
      <c r="E229" s="1412"/>
      <c r="F229" s="1412"/>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413" t="s">
        <v>676</v>
      </c>
      <c r="L271" s="1414"/>
      <c r="M271" s="1414"/>
      <c r="N271" s="1414"/>
      <c r="O271" s="1414"/>
      <c r="P271" s="1414"/>
      <c r="Q271" s="1414"/>
      <c r="R271" s="1414"/>
      <c r="S271" s="1414"/>
      <c r="T271" s="1414"/>
      <c r="U271" s="1415"/>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419"/>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420"/>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420"/>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396"/>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397"/>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398"/>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416"/>
      <c r="C432" s="1417"/>
      <c r="D432" s="1417"/>
      <c r="E432" s="1417"/>
      <c r="F432" s="1417"/>
      <c r="G432" s="1417"/>
      <c r="H432" s="1417"/>
      <c r="I432" s="1417"/>
      <c r="J432" s="1417"/>
      <c r="K432" s="1417"/>
      <c r="L432" s="1417"/>
      <c r="M432" s="1417"/>
      <c r="N432" s="1417"/>
      <c r="O432" s="1417"/>
      <c r="P432" s="1417"/>
      <c r="Q432" s="1417"/>
      <c r="R432" s="1417"/>
      <c r="S432" s="1417"/>
      <c r="T432" s="1417"/>
      <c r="U432" s="1417"/>
      <c r="V432" s="1417"/>
      <c r="W432" s="1418"/>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328" t="s">
        <v>47</v>
      </c>
      <c r="B1" s="1329"/>
      <c r="C1" s="1329"/>
      <c r="D1" s="1329"/>
      <c r="E1" s="1329"/>
      <c r="F1" s="1329"/>
      <c r="G1" s="1329"/>
      <c r="H1" s="1329"/>
      <c r="I1" s="1329"/>
      <c r="J1" s="1329"/>
      <c r="K1" s="1329"/>
      <c r="L1" s="1329"/>
      <c r="M1" s="1329"/>
      <c r="N1" s="1329"/>
      <c r="O1" s="1329"/>
      <c r="P1" s="1329"/>
      <c r="Q1" s="1329"/>
      <c r="R1" s="1329"/>
      <c r="S1" s="1329"/>
      <c r="T1" s="1329"/>
      <c r="U1" s="1329"/>
      <c r="V1" s="1329"/>
      <c r="W1" s="1329"/>
      <c r="X1" s="1330"/>
    </row>
    <row r="2" spans="1:24" ht="15.5">
      <c r="A2" s="1331" t="s">
        <v>48</v>
      </c>
      <c r="B2" s="1332"/>
      <c r="C2" s="1332"/>
      <c r="D2" s="1332"/>
      <c r="E2" s="1332"/>
      <c r="F2" s="1332"/>
      <c r="G2" s="1332"/>
      <c r="H2" s="1332"/>
      <c r="I2" s="1332"/>
      <c r="J2" s="1332"/>
      <c r="K2" s="1332"/>
      <c r="L2" s="1332"/>
      <c r="M2" s="1332"/>
      <c r="N2" s="1332"/>
      <c r="O2" s="1332"/>
      <c r="P2" s="1332"/>
      <c r="Q2" s="1332"/>
      <c r="R2" s="1332"/>
      <c r="S2" s="1332"/>
      <c r="T2" s="1332"/>
      <c r="U2" s="1332"/>
      <c r="V2" s="1332"/>
      <c r="W2" s="1332"/>
      <c r="X2" s="1333"/>
    </row>
    <row r="3" spans="1:24" ht="15.5">
      <c r="A3" s="1331" t="s">
        <v>49</v>
      </c>
      <c r="B3" s="1332"/>
      <c r="C3" s="1332"/>
      <c r="D3" s="1332"/>
      <c r="E3" s="1332"/>
      <c r="F3" s="1332"/>
      <c r="G3" s="1332"/>
      <c r="H3" s="1332"/>
      <c r="I3" s="1332"/>
      <c r="J3" s="1332"/>
      <c r="K3" s="1332"/>
      <c r="L3" s="1332"/>
      <c r="M3" s="1332"/>
      <c r="N3" s="1332"/>
      <c r="O3" s="1332"/>
      <c r="P3" s="1332"/>
      <c r="Q3" s="1332"/>
      <c r="R3" s="1332"/>
      <c r="S3" s="1332"/>
      <c r="T3" s="1332"/>
      <c r="U3" s="1332"/>
      <c r="V3" s="1332"/>
      <c r="W3" s="1332"/>
      <c r="X3" s="1333"/>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378" t="s">
        <v>166</v>
      </c>
      <c r="B7" s="1378" t="s">
        <v>167</v>
      </c>
      <c r="C7" s="1380" t="s">
        <v>182</v>
      </c>
      <c r="D7" s="1378" t="s">
        <v>168</v>
      </c>
      <c r="E7" s="1379" t="s">
        <v>227</v>
      </c>
      <c r="F7" s="1379" t="s">
        <v>228</v>
      </c>
      <c r="G7" s="1379" t="s">
        <v>229</v>
      </c>
    </row>
    <row r="8" spans="1:24">
      <c r="A8" s="1379"/>
      <c r="B8" s="1379"/>
      <c r="C8" s="1380"/>
      <c r="D8" s="1379"/>
      <c r="E8" s="1381"/>
      <c r="F8" s="1381"/>
      <c r="G8" s="1381"/>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5" priority="1"/>
    <cfRule type="duplicateValues" dxfId="274" priority="9"/>
    <cfRule type="duplicateValues" dxfId="273" priority="10"/>
    <cfRule type="duplicateValues" dxfId="272" priority="15"/>
    <cfRule type="duplicateValues" dxfId="271" priority="16"/>
  </conditionalFormatting>
  <conditionalFormatting sqref="B10 B7:B8">
    <cfRule type="duplicateValues" dxfId="270" priority="1879"/>
  </conditionalFormatting>
  <conditionalFormatting sqref="B10:B38 B1:B8 B41:B1048576">
    <cfRule type="duplicateValues" dxfId="269" priority="21"/>
  </conditionalFormatting>
  <conditionalFormatting sqref="B18:B22 B7:B8 B10:B13 B16">
    <cfRule type="duplicateValues" dxfId="268" priority="2012" stopIfTrue="1"/>
    <cfRule type="duplicateValues" dxfId="267" priority="2013"/>
  </conditionalFormatting>
  <conditionalFormatting sqref="B18:B22 B7:B8 B16 B10:B13">
    <cfRule type="duplicateValues" dxfId="266" priority="2022"/>
  </conditionalFormatting>
  <conditionalFormatting sqref="B23:B38 B1:B6 B41:B1048576">
    <cfRule type="duplicateValues" dxfId="265" priority="35"/>
  </conditionalFormatting>
  <conditionalFormatting sqref="B23:B38 B41:B64911">
    <cfRule type="duplicateValues" dxfId="264" priority="2036" stopIfTrue="1"/>
  </conditionalFormatting>
  <conditionalFormatting sqref="B23:B38 B41:B1048576">
    <cfRule type="duplicateValues" dxfId="263" priority="53"/>
  </conditionalFormatting>
  <conditionalFormatting sqref="D10">
    <cfRule type="duplicateValues" dxfId="262" priority="1893"/>
    <cfRule type="duplicateValues" dxfId="261" priority="1894"/>
    <cfRule type="duplicateValues" dxfId="260"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0" t="s">
        <v>1553</v>
      </c>
      <c r="C1" s="820" t="s">
        <v>1081</v>
      </c>
      <c r="D1" s="820" t="s">
        <v>1055</v>
      </c>
      <c r="E1" s="310"/>
      <c r="F1" s="820" t="s">
        <v>169</v>
      </c>
      <c r="G1" s="826"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2">
        <v>45809</v>
      </c>
      <c r="H5" s="822">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3">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2">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3">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5"/>
      <c r="F20" s="795" t="s">
        <v>173</v>
      </c>
      <c r="G20" s="601">
        <v>45830</v>
      </c>
      <c r="H20" s="601">
        <v>45833</v>
      </c>
    </row>
    <row r="21" spans="2:8">
      <c r="B21" s="588">
        <f t="shared" si="0"/>
        <v>20</v>
      </c>
      <c r="C21" s="604" t="s">
        <v>1431</v>
      </c>
      <c r="D21" s="604" t="s">
        <v>83</v>
      </c>
      <c r="E21" s="796"/>
      <c r="F21" s="796" t="s">
        <v>173</v>
      </c>
      <c r="G21" s="605">
        <v>45828</v>
      </c>
      <c r="H21" s="824">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5"/>
      <c r="F23" s="795" t="s">
        <v>255</v>
      </c>
      <c r="G23" s="510">
        <v>45833</v>
      </c>
      <c r="H23" s="825">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9" priority="1"/>
  </conditionalFormatting>
  <conditionalFormatting sqref="C2:C9 C11:C26">
    <cfRule type="duplicateValues" dxfId="258" priority="6"/>
    <cfRule type="duplicateValues" dxfId="257" priority="7"/>
    <cfRule type="duplicateValues" dxfId="256" priority="8" stopIfTrue="1"/>
  </conditionalFormatting>
  <conditionalFormatting sqref="C2:C26">
    <cfRule type="duplicateValues" dxfId="255" priority="2"/>
  </conditionalFormatting>
  <conditionalFormatting sqref="C10">
    <cfRule type="duplicateValues" dxfId="254" priority="3"/>
    <cfRule type="duplicateValues" dxfId="253" priority="4"/>
    <cfRule type="duplicateValues" dxfId="252"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22" zoomScale="91" zoomScaleNormal="91" workbookViewId="0">
      <selection activeCell="K29" sqref="K29"/>
    </sheetView>
  </sheetViews>
  <sheetFormatPr defaultRowHeight="14.5"/>
  <cols>
    <col min="24" max="24" width="11.453125" bestFit="1" customWidth="1"/>
    <col min="25" max="25" width="13.81640625" bestFit="1" customWidth="1"/>
    <col min="26" max="26" width="24.6328125" bestFit="1" customWidth="1"/>
  </cols>
  <sheetData>
    <row r="1" spans="1:26" ht="18.5">
      <c r="A1" s="1424"/>
      <c r="B1" s="1424"/>
      <c r="C1" s="1424"/>
      <c r="D1" s="1424"/>
      <c r="E1" s="1424"/>
      <c r="F1" s="1424"/>
      <c r="G1" s="1424"/>
      <c r="H1" s="1424"/>
      <c r="I1" s="1424"/>
      <c r="J1" s="1424"/>
      <c r="K1" s="1424"/>
      <c r="L1" s="1424"/>
      <c r="M1" s="1424"/>
      <c r="N1" s="1424"/>
      <c r="O1" s="1424"/>
      <c r="P1" s="1424"/>
      <c r="Q1" s="1424"/>
      <c r="R1" s="1424"/>
      <c r="S1" s="1424"/>
      <c r="T1" s="1424"/>
      <c r="U1" s="1424"/>
      <c r="V1" s="1424"/>
      <c r="W1" s="1424"/>
      <c r="X1" s="1424"/>
      <c r="Y1" s="1424"/>
      <c r="Z1" s="1424"/>
    </row>
    <row r="2" spans="1:26" ht="18.5">
      <c r="A2" s="1425" t="s">
        <v>1846</v>
      </c>
      <c r="B2" s="1425"/>
      <c r="C2" s="1425"/>
      <c r="D2" s="1425"/>
      <c r="E2" s="1425"/>
      <c r="F2" s="1425"/>
      <c r="G2" s="1425"/>
      <c r="H2" s="1425"/>
      <c r="I2" s="1425"/>
      <c r="J2" s="1425"/>
      <c r="K2" s="1425"/>
      <c r="L2" s="1425"/>
      <c r="M2" s="1425"/>
      <c r="N2" s="1425"/>
      <c r="O2" s="1425"/>
      <c r="P2" s="1425"/>
      <c r="Q2" s="1425"/>
      <c r="R2" s="1425"/>
      <c r="S2" s="1425"/>
      <c r="T2" s="1425"/>
      <c r="U2" s="1425"/>
      <c r="V2" s="1425"/>
      <c r="W2" s="1425"/>
      <c r="X2" s="1425"/>
      <c r="Y2" s="1425"/>
      <c r="Z2" s="1425"/>
    </row>
    <row r="3" spans="1:26" ht="18.5">
      <c r="A3" s="1426" t="s">
        <v>1847</v>
      </c>
      <c r="B3" s="1426"/>
      <c r="C3" s="1426"/>
      <c r="D3" s="1426"/>
      <c r="E3" s="1426"/>
      <c r="F3" s="1426"/>
      <c r="G3" s="1426"/>
      <c r="H3" s="1426"/>
      <c r="I3" s="1426"/>
      <c r="J3" s="1426"/>
      <c r="K3" s="1426"/>
      <c r="L3" s="1426"/>
      <c r="M3" s="1426"/>
      <c r="N3" s="1426"/>
      <c r="O3" s="1426"/>
      <c r="P3" s="1426"/>
      <c r="Q3" s="1426"/>
      <c r="R3" s="1426"/>
      <c r="S3" s="1426"/>
      <c r="T3" s="1426"/>
      <c r="U3" s="1426"/>
      <c r="V3" s="1426"/>
      <c r="W3" s="1426"/>
      <c r="X3" s="1426"/>
      <c r="Y3" s="1426"/>
      <c r="Z3" s="1426"/>
    </row>
    <row r="4" spans="1:26" ht="18.5">
      <c r="A4" s="1427" t="s">
        <v>1926</v>
      </c>
      <c r="B4" s="1427"/>
      <c r="C4" s="1427"/>
      <c r="D4" s="1427"/>
      <c r="E4" s="1427"/>
      <c r="F4" s="1427"/>
      <c r="G4" s="1427"/>
      <c r="H4" s="1427"/>
      <c r="I4" s="1427"/>
      <c r="J4" s="1427"/>
      <c r="K4" s="1427"/>
      <c r="L4" s="1427"/>
      <c r="M4" s="1427"/>
      <c r="N4" s="1427"/>
      <c r="O4" s="1427"/>
      <c r="P4" s="1427"/>
      <c r="Q4" s="1427"/>
      <c r="R4" s="1427"/>
      <c r="S4" s="1427"/>
      <c r="T4" s="1427"/>
      <c r="U4" s="1427"/>
      <c r="V4" s="1427"/>
      <c r="W4" s="1427"/>
      <c r="X4" s="1427"/>
      <c r="Y4" s="1427"/>
      <c r="Z4" s="1427"/>
    </row>
    <row r="5" spans="1:26" ht="18.5">
      <c r="A5" s="1425" t="s">
        <v>1927</v>
      </c>
      <c r="B5" s="1425"/>
      <c r="C5" s="1425"/>
      <c r="D5" s="1425"/>
      <c r="E5" s="1425"/>
      <c r="F5" s="1425"/>
      <c r="G5" s="1425"/>
      <c r="H5" s="1425"/>
      <c r="I5" s="1425"/>
      <c r="J5" s="1425"/>
      <c r="K5" s="1425"/>
      <c r="L5" s="1425"/>
      <c r="M5" s="1425"/>
      <c r="N5" s="1425"/>
      <c r="O5" s="1425"/>
      <c r="P5" s="1425"/>
      <c r="Q5" s="1425"/>
      <c r="R5" s="1425"/>
      <c r="S5" s="1425"/>
      <c r="T5" s="1425"/>
      <c r="U5" s="1425"/>
      <c r="V5" s="1425"/>
      <c r="W5" s="1425"/>
      <c r="X5" s="1425"/>
      <c r="Y5" s="1425"/>
      <c r="Z5" s="1425"/>
    </row>
    <row r="6" spans="1:26" ht="21">
      <c r="A6" s="1422" t="s">
        <v>836</v>
      </c>
      <c r="B6" s="1422"/>
      <c r="C6" s="1422"/>
      <c r="D6" s="1422"/>
      <c r="E6" s="1422"/>
      <c r="F6" s="1422"/>
      <c r="G6" s="1423" t="s">
        <v>1851</v>
      </c>
      <c r="H6" s="1423"/>
      <c r="I6" s="1423"/>
      <c r="J6" s="1423"/>
      <c r="K6" s="1423"/>
      <c r="L6" s="1423"/>
      <c r="M6" s="1423"/>
      <c r="N6" s="1423"/>
      <c r="O6" s="1423"/>
      <c r="P6" s="1423"/>
      <c r="Q6" s="1423"/>
      <c r="R6" s="1423"/>
      <c r="S6" s="1423"/>
      <c r="T6" s="1423"/>
      <c r="U6" s="1423"/>
      <c r="V6" s="1423"/>
      <c r="W6" s="1423"/>
      <c r="X6" s="1423"/>
      <c r="Y6" s="1423"/>
      <c r="Z6" s="1423"/>
    </row>
    <row r="7" spans="1:26">
      <c r="A7" s="1428" t="s">
        <v>838</v>
      </c>
      <c r="B7" s="1429" t="s">
        <v>839</v>
      </c>
      <c r="C7" s="1428" t="s">
        <v>75</v>
      </c>
      <c r="D7" s="1429" t="s">
        <v>1852</v>
      </c>
      <c r="E7" s="1430" t="s">
        <v>1853</v>
      </c>
      <c r="F7" s="1428" t="s">
        <v>1854</v>
      </c>
      <c r="G7" s="1432" t="s">
        <v>1855</v>
      </c>
      <c r="H7" s="1432" t="s">
        <v>1856</v>
      </c>
      <c r="I7" s="1432" t="s">
        <v>1857</v>
      </c>
      <c r="J7" s="1432" t="s">
        <v>1858</v>
      </c>
      <c r="K7" s="1432" t="s">
        <v>1859</v>
      </c>
      <c r="L7" s="1432" t="s">
        <v>52</v>
      </c>
      <c r="M7" s="1432" t="s">
        <v>1860</v>
      </c>
      <c r="N7" s="1432" t="s">
        <v>1861</v>
      </c>
      <c r="O7" s="1432" t="s">
        <v>1862</v>
      </c>
      <c r="P7" s="1435" t="s">
        <v>1863</v>
      </c>
      <c r="Q7" s="1432" t="s">
        <v>1864</v>
      </c>
      <c r="R7" s="1432" t="s">
        <v>1865</v>
      </c>
      <c r="S7" s="1432"/>
      <c r="T7" s="1432"/>
      <c r="U7" s="1432" t="s">
        <v>1866</v>
      </c>
      <c r="V7" s="1432"/>
      <c r="W7" s="1432"/>
      <c r="X7" s="1433" t="s">
        <v>1867</v>
      </c>
      <c r="Y7" s="1433"/>
      <c r="Z7" s="1434" t="s">
        <v>1868</v>
      </c>
    </row>
    <row r="8" spans="1:26" ht="26">
      <c r="A8" s="1428"/>
      <c r="B8" s="1429"/>
      <c r="C8" s="1428"/>
      <c r="D8" s="1429"/>
      <c r="E8" s="1430"/>
      <c r="F8" s="1428"/>
      <c r="G8" s="1432"/>
      <c r="H8" s="1432"/>
      <c r="I8" s="1432"/>
      <c r="J8" s="1432"/>
      <c r="K8" s="1432"/>
      <c r="L8" s="1432"/>
      <c r="M8" s="1432"/>
      <c r="N8" s="1432"/>
      <c r="O8" s="1432"/>
      <c r="P8" s="1435"/>
      <c r="Q8" s="1432"/>
      <c r="R8" s="1185" t="s">
        <v>851</v>
      </c>
      <c r="S8" s="1185" t="s">
        <v>852</v>
      </c>
      <c r="T8" s="1185" t="s">
        <v>444</v>
      </c>
      <c r="U8" s="1185" t="s">
        <v>851</v>
      </c>
      <c r="V8" s="1185" t="s">
        <v>852</v>
      </c>
      <c r="W8" s="1185" t="s">
        <v>444</v>
      </c>
      <c r="X8" s="1187" t="s">
        <v>1869</v>
      </c>
      <c r="Y8" s="1187" t="s">
        <v>1870</v>
      </c>
      <c r="Z8" s="1434"/>
    </row>
    <row r="9" spans="1:26">
      <c r="A9" s="354">
        <v>1</v>
      </c>
      <c r="B9" s="318" t="s">
        <v>1810</v>
      </c>
      <c r="C9" s="318" t="s">
        <v>1810</v>
      </c>
      <c r="D9" s="1203" t="s">
        <v>1871</v>
      </c>
      <c r="E9" s="521"/>
      <c r="F9" s="1431">
        <f>E10</f>
        <v>174.26300000000001</v>
      </c>
      <c r="G9" s="354">
        <v>1</v>
      </c>
      <c r="H9" s="318" t="s">
        <v>1928</v>
      </c>
      <c r="I9" s="318" t="s">
        <v>1810</v>
      </c>
      <c r="J9" s="1203">
        <v>46.3</v>
      </c>
      <c r="K9" s="521"/>
      <c r="L9" s="1431">
        <f>K10</f>
        <v>143.31200000000001</v>
      </c>
      <c r="M9" s="521">
        <v>0</v>
      </c>
      <c r="N9" s="1190">
        <v>253.45500000000001</v>
      </c>
      <c r="O9" s="521" t="s">
        <v>1871</v>
      </c>
      <c r="P9" s="1190">
        <f>K10</f>
        <v>143.31200000000001</v>
      </c>
      <c r="Q9" s="1190">
        <v>73</v>
      </c>
      <c r="R9" s="521">
        <v>0</v>
      </c>
      <c r="S9" s="521">
        <v>75</v>
      </c>
      <c r="T9" s="521">
        <v>75</v>
      </c>
      <c r="U9" s="521">
        <v>0</v>
      </c>
      <c r="V9" s="521">
        <v>75</v>
      </c>
      <c r="W9" s="521">
        <v>75</v>
      </c>
      <c r="X9" s="1204">
        <v>723713</v>
      </c>
      <c r="Y9" s="1204">
        <v>2905256</v>
      </c>
      <c r="Z9" s="1194" t="s">
        <v>1918</v>
      </c>
    </row>
    <row r="10" spans="1:26" ht="25">
      <c r="A10" s="354"/>
      <c r="B10" s="318"/>
      <c r="C10" s="318"/>
      <c r="D10" s="1203"/>
      <c r="E10" s="1190">
        <v>174.26300000000001</v>
      </c>
      <c r="F10" s="1431"/>
      <c r="G10" s="354"/>
      <c r="H10" s="318"/>
      <c r="I10" s="318"/>
      <c r="J10" s="1203"/>
      <c r="K10" s="1190">
        <v>143.31200000000001</v>
      </c>
      <c r="L10" s="1431"/>
      <c r="M10" s="1205" t="s">
        <v>1929</v>
      </c>
      <c r="N10" s="1190"/>
      <c r="O10" s="521"/>
      <c r="P10" s="1190"/>
      <c r="Q10" s="1206"/>
      <c r="R10" s="1206"/>
      <c r="S10" s="1206"/>
      <c r="T10" s="1206"/>
      <c r="U10" s="1206"/>
      <c r="V10" s="1206"/>
      <c r="W10" s="1206"/>
      <c r="X10" s="1206"/>
      <c r="Y10" s="1206"/>
      <c r="Z10" s="1194" t="s">
        <v>1930</v>
      </c>
    </row>
    <row r="11" spans="1:26">
      <c r="A11" s="354">
        <v>2</v>
      </c>
      <c r="B11" s="318" t="s">
        <v>1873</v>
      </c>
      <c r="C11" s="318" t="s">
        <v>1817</v>
      </c>
      <c r="D11" s="521" t="s">
        <v>1931</v>
      </c>
      <c r="E11" s="1190"/>
      <c r="F11" s="1431">
        <f>SUM(E12:E28)</f>
        <v>2912.04</v>
      </c>
      <c r="G11" s="354">
        <v>2</v>
      </c>
      <c r="H11" s="318" t="s">
        <v>1873</v>
      </c>
      <c r="I11" s="318" t="s">
        <v>1817</v>
      </c>
      <c r="J11" s="1203">
        <v>73.75</v>
      </c>
      <c r="K11" s="1190"/>
      <c r="L11" s="1431">
        <f>SUM(K12:K28)</f>
        <v>3083.3430000000003</v>
      </c>
      <c r="M11" s="1190">
        <f>K10+M9</f>
        <v>143.31200000000001</v>
      </c>
      <c r="N11" s="1190">
        <v>256.06200000000001</v>
      </c>
      <c r="O11" s="521" t="s">
        <v>1932</v>
      </c>
      <c r="P11" s="1190">
        <f>K12+K10</f>
        <v>527.00199999999995</v>
      </c>
      <c r="Q11" s="1192">
        <v>265</v>
      </c>
      <c r="R11" s="521">
        <v>134</v>
      </c>
      <c r="S11" s="521">
        <v>252</v>
      </c>
      <c r="T11" s="540">
        <v>386</v>
      </c>
      <c r="U11" s="521">
        <v>129</v>
      </c>
      <c r="V11" s="521">
        <v>230</v>
      </c>
      <c r="W11" s="540">
        <v>358</v>
      </c>
      <c r="X11" s="776">
        <v>723824.35</v>
      </c>
      <c r="Y11" s="776">
        <v>2905166.3470000001</v>
      </c>
      <c r="Z11" s="1207" t="s">
        <v>1933</v>
      </c>
    </row>
    <row r="12" spans="1:26">
      <c r="A12" s="354"/>
      <c r="B12" s="318"/>
      <c r="C12" s="318"/>
      <c r="D12" s="521"/>
      <c r="E12" s="1190">
        <v>325</v>
      </c>
      <c r="F12" s="1431"/>
      <c r="G12" s="354"/>
      <c r="H12" s="318"/>
      <c r="I12" s="318"/>
      <c r="J12" s="1203"/>
      <c r="K12" s="1190">
        <v>383.69</v>
      </c>
      <c r="L12" s="1431"/>
      <c r="M12" s="521"/>
      <c r="N12" s="1190"/>
      <c r="O12" s="521"/>
      <c r="P12" s="1190"/>
      <c r="Q12" s="1190"/>
      <c r="R12" s="521"/>
      <c r="S12" s="521"/>
      <c r="T12" s="540"/>
      <c r="U12" s="521"/>
      <c r="V12" s="521"/>
      <c r="W12" s="540"/>
      <c r="X12" s="776"/>
      <c r="Y12" s="776"/>
      <c r="Z12" s="1194" t="s">
        <v>1934</v>
      </c>
    </row>
    <row r="13" spans="1:26">
      <c r="A13" s="354">
        <v>3</v>
      </c>
      <c r="B13" s="318" t="s">
        <v>1935</v>
      </c>
      <c r="C13" s="318" t="s">
        <v>1890</v>
      </c>
      <c r="D13" s="521" t="s">
        <v>1871</v>
      </c>
      <c r="E13" s="1190"/>
      <c r="F13" s="1431"/>
      <c r="G13" s="354">
        <v>3</v>
      </c>
      <c r="H13" s="318" t="s">
        <v>1935</v>
      </c>
      <c r="I13" s="318" t="s">
        <v>1818</v>
      </c>
      <c r="J13" s="1203">
        <v>68.95</v>
      </c>
      <c r="K13" s="1190"/>
      <c r="L13" s="1431"/>
      <c r="M13" s="1190">
        <f>K12+M11</f>
        <v>527.00199999999995</v>
      </c>
      <c r="N13" s="1190">
        <v>252.393</v>
      </c>
      <c r="O13" s="521" t="s">
        <v>1871</v>
      </c>
      <c r="P13" s="1190">
        <f>K12+K14</f>
        <v>701.02600000000007</v>
      </c>
      <c r="Q13" s="1192">
        <v>351</v>
      </c>
      <c r="R13" s="521">
        <v>132</v>
      </c>
      <c r="S13" s="521">
        <v>155</v>
      </c>
      <c r="T13" s="540">
        <v>287</v>
      </c>
      <c r="U13" s="521">
        <v>155</v>
      </c>
      <c r="V13" s="521">
        <v>157</v>
      </c>
      <c r="W13" s="540">
        <v>312</v>
      </c>
      <c r="X13" s="776">
        <v>724163.44700000004</v>
      </c>
      <c r="Y13" s="776">
        <v>2905345.8939999999</v>
      </c>
      <c r="Z13" s="1194"/>
    </row>
    <row r="14" spans="1:26">
      <c r="A14" s="354"/>
      <c r="B14" s="318"/>
      <c r="C14" s="318"/>
      <c r="D14" s="521"/>
      <c r="E14" s="1190">
        <v>315</v>
      </c>
      <c r="F14" s="1431"/>
      <c r="G14" s="354"/>
      <c r="H14" s="318"/>
      <c r="I14" s="318"/>
      <c r="J14" s="1203"/>
      <c r="K14" s="1190">
        <v>317.33600000000001</v>
      </c>
      <c r="L14" s="1431"/>
      <c r="M14" s="521"/>
      <c r="N14" s="1190"/>
      <c r="O14" s="521"/>
      <c r="P14" s="1190"/>
      <c r="Q14" s="1192"/>
      <c r="R14" s="521"/>
      <c r="S14" s="521"/>
      <c r="T14" s="540"/>
      <c r="U14" s="521"/>
      <c r="V14" s="521"/>
      <c r="W14" s="540"/>
      <c r="X14" s="776"/>
      <c r="Y14" s="776"/>
      <c r="Z14" s="1194" t="s">
        <v>1936</v>
      </c>
    </row>
    <row r="15" spans="1:26">
      <c r="A15" s="354">
        <v>4</v>
      </c>
      <c r="B15" s="318" t="s">
        <v>1937</v>
      </c>
      <c r="C15" s="318" t="s">
        <v>1818</v>
      </c>
      <c r="D15" s="521" t="s">
        <v>1871</v>
      </c>
      <c r="E15" s="1190"/>
      <c r="F15" s="1431"/>
      <c r="G15" s="354">
        <v>4</v>
      </c>
      <c r="H15" s="318" t="s">
        <v>1937</v>
      </c>
      <c r="I15" s="318" t="s">
        <v>1818</v>
      </c>
      <c r="J15" s="1203">
        <v>68.95</v>
      </c>
      <c r="K15" s="1190"/>
      <c r="L15" s="1431"/>
      <c r="M15" s="1190">
        <f t="shared" ref="M15" si="0">K14+M13</f>
        <v>844.33799999999997</v>
      </c>
      <c r="N15" s="1190">
        <v>252.922</v>
      </c>
      <c r="O15" s="521" t="s">
        <v>1871</v>
      </c>
      <c r="P15" s="1190">
        <v>613.92499999999995</v>
      </c>
      <c r="Q15" s="1192">
        <v>306.96249999999998</v>
      </c>
      <c r="R15" s="521">
        <v>163</v>
      </c>
      <c r="S15" s="521">
        <v>121</v>
      </c>
      <c r="T15" s="540">
        <v>284</v>
      </c>
      <c r="U15" s="521">
        <v>161</v>
      </c>
      <c r="V15" s="521">
        <v>132</v>
      </c>
      <c r="W15" s="540">
        <v>293</v>
      </c>
      <c r="X15" s="776">
        <v>724443.89599999995</v>
      </c>
      <c r="Y15" s="776">
        <v>2905494.3870000001</v>
      </c>
      <c r="Z15" s="1194"/>
    </row>
    <row r="16" spans="1:26">
      <c r="A16" s="354"/>
      <c r="B16" s="318"/>
      <c r="C16" s="318"/>
      <c r="D16" s="521"/>
      <c r="E16" s="1190">
        <v>296.19400000000002</v>
      </c>
      <c r="F16" s="1431"/>
      <c r="G16" s="354"/>
      <c r="H16" s="318"/>
      <c r="I16" s="318"/>
      <c r="J16" s="1203"/>
      <c r="K16" s="1190">
        <v>296.58999999999997</v>
      </c>
      <c r="L16" s="1431"/>
      <c r="M16" s="521"/>
      <c r="N16" s="1190"/>
      <c r="O16" s="521"/>
      <c r="P16" s="1190"/>
      <c r="Q16" s="1192"/>
      <c r="R16" s="521"/>
      <c r="S16" s="521"/>
      <c r="T16" s="540"/>
      <c r="U16" s="521"/>
      <c r="V16" s="521"/>
      <c r="W16" s="540"/>
      <c r="X16" s="776"/>
      <c r="Y16" s="776"/>
      <c r="Z16" s="1194"/>
    </row>
    <row r="17" spans="1:26">
      <c r="A17" s="354">
        <v>5</v>
      </c>
      <c r="B17" s="318" t="s">
        <v>1938</v>
      </c>
      <c r="C17" s="318" t="s">
        <v>1818</v>
      </c>
      <c r="D17" s="521" t="s">
        <v>1939</v>
      </c>
      <c r="E17" s="1190"/>
      <c r="F17" s="1431"/>
      <c r="G17" s="354">
        <v>5</v>
      </c>
      <c r="H17" s="318" t="s">
        <v>1251</v>
      </c>
      <c r="I17" s="318" t="s">
        <v>1819</v>
      </c>
      <c r="J17" s="1203">
        <v>70.75</v>
      </c>
      <c r="K17" s="1190"/>
      <c r="L17" s="1431"/>
      <c r="M17" s="1190">
        <f t="shared" ref="M17" si="1">K16+M15</f>
        <v>1140.9279999999999</v>
      </c>
      <c r="N17" s="1190">
        <v>252.91200000000001</v>
      </c>
      <c r="O17" s="521" t="s">
        <v>1940</v>
      </c>
      <c r="P17" s="1190">
        <v>663.82899999999995</v>
      </c>
      <c r="Q17" s="1192">
        <v>331.91449999999998</v>
      </c>
      <c r="R17" s="521">
        <v>176</v>
      </c>
      <c r="S17" s="521">
        <v>195</v>
      </c>
      <c r="T17" s="540">
        <v>371</v>
      </c>
      <c r="U17" s="521">
        <v>165</v>
      </c>
      <c r="V17" s="521">
        <v>191</v>
      </c>
      <c r="W17" s="540">
        <v>356</v>
      </c>
      <c r="X17" s="776">
        <v>724706.01</v>
      </c>
      <c r="Y17" s="776">
        <v>2905633.173</v>
      </c>
      <c r="Z17" s="1193"/>
    </row>
    <row r="18" spans="1:26">
      <c r="A18" s="354"/>
      <c r="B18" s="318"/>
      <c r="C18" s="318"/>
      <c r="D18" s="521"/>
      <c r="E18" s="1190">
        <v>335</v>
      </c>
      <c r="F18" s="1431"/>
      <c r="G18" s="354"/>
      <c r="H18" s="318"/>
      <c r="I18" s="318"/>
      <c r="J18" s="1203"/>
      <c r="K18" s="1190">
        <v>367.23899999999998</v>
      </c>
      <c r="L18" s="1431"/>
      <c r="M18" s="521"/>
      <c r="N18" s="1190"/>
      <c r="O18" s="521"/>
      <c r="P18" s="1190"/>
      <c r="Q18" s="1192"/>
      <c r="R18" s="521"/>
      <c r="S18" s="521"/>
      <c r="T18" s="540"/>
      <c r="U18" s="521"/>
      <c r="V18" s="521"/>
      <c r="W18" s="540"/>
      <c r="X18" s="776"/>
      <c r="Y18" s="776"/>
      <c r="Z18" s="1194"/>
    </row>
    <row r="19" spans="1:26">
      <c r="A19" s="354">
        <v>6</v>
      </c>
      <c r="B19" s="318" t="s">
        <v>1941</v>
      </c>
      <c r="C19" s="318" t="s">
        <v>146</v>
      </c>
      <c r="D19" s="521" t="s">
        <v>1871</v>
      </c>
      <c r="E19" s="1190"/>
      <c r="F19" s="1431"/>
      <c r="G19" s="354">
        <v>6</v>
      </c>
      <c r="H19" s="318" t="s">
        <v>1700</v>
      </c>
      <c r="I19" s="318" t="s">
        <v>146</v>
      </c>
      <c r="J19" s="1203">
        <v>71.95</v>
      </c>
      <c r="K19" s="1190"/>
      <c r="L19" s="1431"/>
      <c r="M19" s="1190">
        <f t="shared" ref="M19" si="2">K18+M17</f>
        <v>1508.1669999999999</v>
      </c>
      <c r="N19" s="1190">
        <v>251.73500000000001</v>
      </c>
      <c r="O19" s="521" t="s">
        <v>1871</v>
      </c>
      <c r="P19" s="1190">
        <v>710.50800000000004</v>
      </c>
      <c r="Q19" s="1192">
        <v>355.25400000000002</v>
      </c>
      <c r="R19" s="521">
        <v>173</v>
      </c>
      <c r="S19" s="521">
        <v>188</v>
      </c>
      <c r="T19" s="540">
        <v>361</v>
      </c>
      <c r="U19" s="521">
        <v>177</v>
      </c>
      <c r="V19" s="521">
        <v>183</v>
      </c>
      <c r="W19" s="540">
        <v>360</v>
      </c>
      <c r="X19" s="776">
        <v>724948.53599999996</v>
      </c>
      <c r="Y19" s="776">
        <v>2905908.9369999999</v>
      </c>
      <c r="Z19" s="1194"/>
    </row>
    <row r="20" spans="1:26">
      <c r="A20" s="354"/>
      <c r="B20" s="318"/>
      <c r="C20" s="318"/>
      <c r="D20" s="521"/>
      <c r="E20" s="1190">
        <v>320</v>
      </c>
      <c r="F20" s="1431"/>
      <c r="G20" s="354"/>
      <c r="H20" s="318"/>
      <c r="I20" s="318"/>
      <c r="J20" s="1203"/>
      <c r="K20" s="1190">
        <v>343.26799999999997</v>
      </c>
      <c r="L20" s="1431"/>
      <c r="M20" s="521"/>
      <c r="N20" s="1190"/>
      <c r="O20" s="521"/>
      <c r="P20" s="1190"/>
      <c r="Q20" s="1192"/>
      <c r="R20" s="521"/>
      <c r="S20" s="521"/>
      <c r="T20" s="540"/>
      <c r="U20" s="521"/>
      <c r="V20" s="521"/>
      <c r="W20" s="540"/>
      <c r="X20" s="776"/>
      <c r="Y20" s="776"/>
      <c r="Z20" s="1194" t="s">
        <v>454</v>
      </c>
    </row>
    <row r="21" spans="1:26">
      <c r="A21" s="354">
        <v>7</v>
      </c>
      <c r="B21" s="318" t="s">
        <v>1942</v>
      </c>
      <c r="C21" s="318" t="s">
        <v>1818</v>
      </c>
      <c r="D21" s="521" t="s">
        <v>1871</v>
      </c>
      <c r="E21" s="1190"/>
      <c r="F21" s="1431"/>
      <c r="G21" s="354">
        <v>7</v>
      </c>
      <c r="H21" s="318" t="s">
        <v>1813</v>
      </c>
      <c r="I21" s="318" t="s">
        <v>1818</v>
      </c>
      <c r="J21" s="1203">
        <v>68.95</v>
      </c>
      <c r="K21" s="1190"/>
      <c r="L21" s="1431"/>
      <c r="M21" s="1190">
        <f t="shared" ref="M21" si="3">K20+M19</f>
        <v>1851.4349999999999</v>
      </c>
      <c r="N21" s="1190">
        <v>252.173</v>
      </c>
      <c r="O21" s="521" t="s">
        <v>1871</v>
      </c>
      <c r="P21" s="1190">
        <v>641.98</v>
      </c>
      <c r="Q21" s="1192">
        <v>320.99</v>
      </c>
      <c r="R21" s="521">
        <v>155</v>
      </c>
      <c r="S21" s="521">
        <v>132</v>
      </c>
      <c r="T21" s="540">
        <v>287</v>
      </c>
      <c r="U21" s="521">
        <v>162</v>
      </c>
      <c r="V21" s="521">
        <v>139</v>
      </c>
      <c r="W21" s="540">
        <v>301</v>
      </c>
      <c r="X21" s="776">
        <v>725175.23100000003</v>
      </c>
      <c r="Y21" s="776">
        <v>2906166.7009999999</v>
      </c>
      <c r="Z21" s="1194"/>
    </row>
    <row r="22" spans="1:26">
      <c r="A22" s="354"/>
      <c r="B22" s="318"/>
      <c r="C22" s="318"/>
      <c r="D22" s="521"/>
      <c r="E22" s="1190">
        <v>349.26900000000001</v>
      </c>
      <c r="F22" s="1431"/>
      <c r="G22" s="354"/>
      <c r="H22" s="318"/>
      <c r="I22" s="318"/>
      <c r="J22" s="1203"/>
      <c r="K22" s="1190">
        <v>298.71199999999999</v>
      </c>
      <c r="L22" s="1431"/>
      <c r="M22" s="521"/>
      <c r="N22" s="1190"/>
      <c r="O22" s="521"/>
      <c r="P22" s="1190"/>
      <c r="Q22" s="1192"/>
      <c r="R22" s="521"/>
      <c r="S22" s="521"/>
      <c r="T22" s="540"/>
      <c r="U22" s="521"/>
      <c r="V22" s="521"/>
      <c r="W22" s="540"/>
      <c r="X22" s="776"/>
      <c r="Y22" s="776"/>
      <c r="Z22" s="1194" t="s">
        <v>1943</v>
      </c>
    </row>
    <row r="23" spans="1:26">
      <c r="A23" s="354">
        <v>8</v>
      </c>
      <c r="B23" s="318" t="s">
        <v>1944</v>
      </c>
      <c r="C23" s="318" t="s">
        <v>1890</v>
      </c>
      <c r="D23" s="521" t="s">
        <v>1945</v>
      </c>
      <c r="E23" s="1190"/>
      <c r="F23" s="1431"/>
      <c r="G23" s="354">
        <v>8</v>
      </c>
      <c r="H23" s="318" t="s">
        <v>1814</v>
      </c>
      <c r="I23" s="318" t="s">
        <v>146</v>
      </c>
      <c r="J23" s="1203">
        <v>71.95</v>
      </c>
      <c r="K23" s="1190"/>
      <c r="L23" s="1431"/>
      <c r="M23" s="1190">
        <f t="shared" ref="M23" si="4">K22+M21</f>
        <v>2150.1469999999999</v>
      </c>
      <c r="N23" s="1190">
        <v>251.524</v>
      </c>
      <c r="O23" s="521" t="s">
        <v>1871</v>
      </c>
      <c r="P23" s="1190">
        <v>683.01099999999997</v>
      </c>
      <c r="Q23" s="1192">
        <v>341.50549999999998</v>
      </c>
      <c r="R23" s="521">
        <v>167</v>
      </c>
      <c r="S23" s="521">
        <v>185</v>
      </c>
      <c r="T23" s="540">
        <v>352</v>
      </c>
      <c r="U23" s="521">
        <v>161</v>
      </c>
      <c r="V23" s="521">
        <v>188</v>
      </c>
      <c r="W23" s="540">
        <v>349</v>
      </c>
      <c r="X23" s="776">
        <v>725372.50199999998</v>
      </c>
      <c r="Y23" s="776">
        <v>2906391.0079999999</v>
      </c>
      <c r="Z23" s="1193"/>
    </row>
    <row r="24" spans="1:26">
      <c r="A24" s="354"/>
      <c r="B24" s="318"/>
      <c r="C24" s="318"/>
      <c r="D24" s="521"/>
      <c r="E24" s="1190">
        <v>310</v>
      </c>
      <c r="F24" s="1431"/>
      <c r="G24" s="354"/>
      <c r="H24" s="318"/>
      <c r="I24" s="318"/>
      <c r="J24" s="1203"/>
      <c r="K24" s="1190">
        <v>384.29899999999998</v>
      </c>
      <c r="L24" s="1431"/>
      <c r="M24" s="521"/>
      <c r="N24" s="1190"/>
      <c r="O24" s="521"/>
      <c r="P24" s="1190"/>
      <c r="Q24" s="1192"/>
      <c r="R24" s="521"/>
      <c r="S24" s="521"/>
      <c r="T24" s="540"/>
      <c r="U24" s="521"/>
      <c r="V24" s="521"/>
      <c r="W24" s="540"/>
      <c r="X24" s="776"/>
      <c r="Y24" s="776"/>
      <c r="Z24" s="1194" t="s">
        <v>1946</v>
      </c>
    </row>
    <row r="25" spans="1:26">
      <c r="A25" s="354">
        <v>9</v>
      </c>
      <c r="B25" s="318" t="s">
        <v>1947</v>
      </c>
      <c r="C25" s="318" t="s">
        <v>1818</v>
      </c>
      <c r="D25" s="521" t="s">
        <v>1871</v>
      </c>
      <c r="E25" s="1190"/>
      <c r="F25" s="1431"/>
      <c r="G25" s="354">
        <v>9</v>
      </c>
      <c r="H25" s="318" t="s">
        <v>1815</v>
      </c>
      <c r="I25" s="318" t="s">
        <v>149</v>
      </c>
      <c r="J25" s="1203">
        <v>74.95</v>
      </c>
      <c r="K25" s="1190"/>
      <c r="L25" s="1431"/>
      <c r="M25" s="1190">
        <f t="shared" ref="M25" si="5">K24+M23</f>
        <v>2534.4459999999999</v>
      </c>
      <c r="N25" s="1190">
        <v>249.74600000000001</v>
      </c>
      <c r="O25" s="521" t="s">
        <v>1871</v>
      </c>
      <c r="P25" s="1190">
        <v>740.39799999999991</v>
      </c>
      <c r="Q25" s="1192">
        <v>370.19899999999996</v>
      </c>
      <c r="R25" s="521">
        <v>199</v>
      </c>
      <c r="S25" s="521">
        <v>231</v>
      </c>
      <c r="T25" s="540">
        <v>431</v>
      </c>
      <c r="U25" s="521">
        <v>197</v>
      </c>
      <c r="V25" s="521">
        <v>212</v>
      </c>
      <c r="W25" s="540">
        <v>410</v>
      </c>
      <c r="X25" s="776">
        <v>725626.29399999999</v>
      </c>
      <c r="Y25" s="776">
        <v>2906679.5819999999</v>
      </c>
      <c r="Z25" s="1194"/>
    </row>
    <row r="26" spans="1:26">
      <c r="A26" s="354"/>
      <c r="B26" s="318"/>
      <c r="C26" s="318"/>
      <c r="D26" s="521"/>
      <c r="E26" s="1190">
        <v>400</v>
      </c>
      <c r="F26" s="1431"/>
      <c r="G26" s="354"/>
      <c r="H26" s="318"/>
      <c r="I26" s="318"/>
      <c r="J26" s="1203"/>
      <c r="K26" s="1190">
        <v>356.09899999999999</v>
      </c>
      <c r="L26" s="1431"/>
      <c r="M26" s="521"/>
      <c r="N26" s="1190"/>
      <c r="O26" s="521"/>
      <c r="P26" s="1190"/>
      <c r="Q26" s="1192"/>
      <c r="R26" s="521"/>
      <c r="S26" s="521"/>
      <c r="T26" s="540"/>
      <c r="U26" s="521"/>
      <c r="V26" s="521"/>
      <c r="W26" s="540"/>
      <c r="X26" s="776"/>
      <c r="Y26" s="776"/>
      <c r="Z26" s="1194" t="s">
        <v>454</v>
      </c>
    </row>
    <row r="27" spans="1:26">
      <c r="A27" s="354">
        <v>10</v>
      </c>
      <c r="B27" s="318" t="s">
        <v>1948</v>
      </c>
      <c r="C27" s="318" t="s">
        <v>1890</v>
      </c>
      <c r="D27" s="521" t="s">
        <v>1871</v>
      </c>
      <c r="E27" s="1190"/>
      <c r="F27" s="1431"/>
      <c r="G27" s="354">
        <v>10</v>
      </c>
      <c r="H27" s="318" t="s">
        <v>1816</v>
      </c>
      <c r="I27" s="318" t="s">
        <v>1818</v>
      </c>
      <c r="J27" s="1203">
        <v>68.95</v>
      </c>
      <c r="K27" s="1190"/>
      <c r="L27" s="1431"/>
      <c r="M27" s="1190">
        <f t="shared" ref="M27" si="6">K26+M25</f>
        <v>2890.5450000000001</v>
      </c>
      <c r="N27" s="1190">
        <v>247.22300000000001</v>
      </c>
      <c r="O27" s="521" t="s">
        <v>1871</v>
      </c>
      <c r="P27" s="1190">
        <v>692.20900000000006</v>
      </c>
      <c r="Q27" s="1192">
        <v>346.10450000000003</v>
      </c>
      <c r="R27" s="521">
        <v>125</v>
      </c>
      <c r="S27" s="521">
        <v>155</v>
      </c>
      <c r="T27" s="540">
        <v>280</v>
      </c>
      <c r="U27" s="521">
        <v>145</v>
      </c>
      <c r="V27" s="521">
        <v>160</v>
      </c>
      <c r="W27" s="540">
        <v>305</v>
      </c>
      <c r="X27" s="776">
        <v>725861.46200000006</v>
      </c>
      <c r="Y27" s="776">
        <v>2906946.9810000001</v>
      </c>
      <c r="Z27" s="1194"/>
    </row>
    <row r="28" spans="1:26">
      <c r="A28" s="354"/>
      <c r="B28" s="318"/>
      <c r="C28" s="318"/>
      <c r="D28" s="521"/>
      <c r="E28" s="1190">
        <v>261.577</v>
      </c>
      <c r="F28" s="1431"/>
      <c r="G28" s="354"/>
      <c r="H28" s="318"/>
      <c r="I28" s="318"/>
      <c r="J28" s="1203"/>
      <c r="K28" s="1190">
        <v>336.11</v>
      </c>
      <c r="L28" s="1431"/>
      <c r="M28" s="521"/>
      <c r="N28" s="1190"/>
      <c r="O28" s="521"/>
      <c r="P28" s="1190"/>
      <c r="Q28" s="1192"/>
      <c r="R28" s="521"/>
      <c r="S28" s="521"/>
      <c r="T28" s="540"/>
      <c r="U28" s="521"/>
      <c r="V28" s="521"/>
      <c r="W28" s="540"/>
      <c r="X28" s="776"/>
      <c r="Y28" s="776"/>
      <c r="Z28" s="1194" t="s">
        <v>454</v>
      </c>
    </row>
    <row r="29" spans="1:26">
      <c r="A29" s="354">
        <v>11</v>
      </c>
      <c r="B29" s="318" t="s">
        <v>1876</v>
      </c>
      <c r="C29" s="318" t="s">
        <v>1802</v>
      </c>
      <c r="D29" s="521" t="s">
        <v>1949</v>
      </c>
      <c r="E29" s="1190"/>
      <c r="F29" s="1431">
        <f>SUM(E30:E32)</f>
        <v>572.31700000000001</v>
      </c>
      <c r="G29" s="354">
        <v>11</v>
      </c>
      <c r="H29" s="318" t="s">
        <v>1879</v>
      </c>
      <c r="I29" s="318" t="s">
        <v>1819</v>
      </c>
      <c r="J29" s="1203">
        <v>70.75</v>
      </c>
      <c r="K29" s="1190"/>
      <c r="L29" s="1431">
        <f>SUM(K30:K32)</f>
        <v>833.54099999999994</v>
      </c>
      <c r="M29" s="1190">
        <f t="shared" ref="M29" si="7">K28+M27</f>
        <v>3226.6550000000002</v>
      </c>
      <c r="N29" s="1190">
        <v>245.67599999999999</v>
      </c>
      <c r="O29" s="521" t="s">
        <v>1950</v>
      </c>
      <c r="P29" s="1190">
        <v>752.23400000000004</v>
      </c>
      <c r="Q29" s="1192">
        <v>376.11700000000002</v>
      </c>
      <c r="R29" s="521">
        <v>182</v>
      </c>
      <c r="S29" s="521">
        <v>200</v>
      </c>
      <c r="T29" s="540">
        <v>382</v>
      </c>
      <c r="U29" s="521">
        <v>177</v>
      </c>
      <c r="V29" s="521">
        <v>203</v>
      </c>
      <c r="W29" s="540">
        <v>380</v>
      </c>
      <c r="X29" s="776">
        <v>726083.43</v>
      </c>
      <c r="Y29" s="776">
        <v>2907199.37</v>
      </c>
      <c r="Z29" s="1194"/>
    </row>
    <row r="30" spans="1:26">
      <c r="A30" s="354"/>
      <c r="B30" s="318"/>
      <c r="C30" s="318"/>
      <c r="D30" s="521"/>
      <c r="E30" s="1190">
        <v>285</v>
      </c>
      <c r="F30" s="1431"/>
      <c r="G30" s="354"/>
      <c r="H30" s="318"/>
      <c r="I30" s="318"/>
      <c r="J30" s="1203"/>
      <c r="K30" s="1190">
        <v>416.12400000000002</v>
      </c>
      <c r="L30" s="1431"/>
      <c r="M30" s="521"/>
      <c r="N30" s="1190"/>
      <c r="O30" s="521"/>
      <c r="P30" s="1190"/>
      <c r="Q30" s="1192"/>
      <c r="R30" s="521"/>
      <c r="S30" s="521"/>
      <c r="T30" s="540"/>
      <c r="U30" s="521"/>
      <c r="V30" s="521"/>
      <c r="W30" s="540"/>
      <c r="X30" s="776"/>
      <c r="Y30" s="776"/>
      <c r="Z30" s="1194"/>
    </row>
    <row r="31" spans="1:26">
      <c r="A31" s="354">
        <v>12</v>
      </c>
      <c r="B31" s="318" t="s">
        <v>1951</v>
      </c>
      <c r="C31" s="318" t="s">
        <v>1818</v>
      </c>
      <c r="D31" s="521" t="s">
        <v>1871</v>
      </c>
      <c r="E31" s="1190"/>
      <c r="F31" s="1431"/>
      <c r="G31" s="354">
        <v>12</v>
      </c>
      <c r="H31" s="318" t="s">
        <v>486</v>
      </c>
      <c r="I31" s="318" t="s">
        <v>149</v>
      </c>
      <c r="J31" s="1203">
        <v>74.95</v>
      </c>
      <c r="K31" s="1190"/>
      <c r="L31" s="1431"/>
      <c r="M31" s="1190">
        <f t="shared" ref="M31" si="8">K30+M29</f>
        <v>3642.7790000000005</v>
      </c>
      <c r="N31" s="1190">
        <v>244.995</v>
      </c>
      <c r="O31" s="521" t="s">
        <v>1871</v>
      </c>
      <c r="P31" s="1190">
        <v>833.54099999999994</v>
      </c>
      <c r="Q31" s="1192">
        <v>416.77049999999997</v>
      </c>
      <c r="R31" s="521">
        <v>217</v>
      </c>
      <c r="S31" s="521">
        <v>204</v>
      </c>
      <c r="T31" s="540">
        <v>421</v>
      </c>
      <c r="U31" s="521">
        <v>215</v>
      </c>
      <c r="V31" s="521">
        <v>206</v>
      </c>
      <c r="W31" s="540">
        <v>421</v>
      </c>
      <c r="X31" s="776">
        <v>726415.46499999997</v>
      </c>
      <c r="Y31" s="776">
        <v>2907450.193</v>
      </c>
      <c r="Z31" s="1194"/>
    </row>
    <row r="32" spans="1:26">
      <c r="A32" s="354"/>
      <c r="B32" s="318"/>
      <c r="C32" s="318"/>
      <c r="D32" s="521"/>
      <c r="E32" s="1190">
        <v>287.31700000000001</v>
      </c>
      <c r="F32" s="1431"/>
      <c r="G32" s="354"/>
      <c r="H32" s="318"/>
      <c r="I32" s="318"/>
      <c r="J32" s="1203"/>
      <c r="K32" s="1190">
        <v>417.41699999999997</v>
      </c>
      <c r="L32" s="1431"/>
      <c r="M32" s="521"/>
      <c r="N32" s="1190"/>
      <c r="O32" s="521"/>
      <c r="P32" s="1190"/>
      <c r="Q32" s="1192"/>
      <c r="R32" s="521"/>
      <c r="S32" s="521"/>
      <c r="T32" s="540"/>
      <c r="U32" s="521"/>
      <c r="V32" s="521"/>
      <c r="W32" s="540"/>
      <c r="X32" s="776"/>
      <c r="Y32" s="776"/>
      <c r="Z32" s="1194" t="s">
        <v>1952</v>
      </c>
    </row>
    <row r="33" spans="1:26">
      <c r="A33" s="354">
        <v>13</v>
      </c>
      <c r="B33" s="318" t="s">
        <v>1879</v>
      </c>
      <c r="C33" s="318" t="s">
        <v>1819</v>
      </c>
      <c r="D33" s="521" t="s">
        <v>1953</v>
      </c>
      <c r="E33" s="1190"/>
      <c r="F33" s="1431">
        <f>SUM(E34:E40)</f>
        <v>1510.095</v>
      </c>
      <c r="G33" s="354">
        <v>13</v>
      </c>
      <c r="H33" s="318" t="s">
        <v>1954</v>
      </c>
      <c r="I33" s="318" t="s">
        <v>146</v>
      </c>
      <c r="J33" s="1203">
        <v>71.95</v>
      </c>
      <c r="K33" s="1190"/>
      <c r="L33" s="1431">
        <f>SUM(K34:K40)</f>
        <v>1536.038</v>
      </c>
      <c r="M33" s="1190">
        <f t="shared" ref="M33" si="9">K32+M31</f>
        <v>4060.1960000000004</v>
      </c>
      <c r="N33" s="1190">
        <v>248.94499999999999</v>
      </c>
      <c r="O33" s="521" t="s">
        <v>1871</v>
      </c>
      <c r="P33" s="1190">
        <v>815.15499999999997</v>
      </c>
      <c r="Q33" s="1192">
        <v>407.57749999999999</v>
      </c>
      <c r="R33" s="521">
        <v>214</v>
      </c>
      <c r="S33" s="521">
        <v>173</v>
      </c>
      <c r="T33" s="540">
        <v>387</v>
      </c>
      <c r="U33" s="521">
        <v>213</v>
      </c>
      <c r="V33" s="521">
        <v>182</v>
      </c>
      <c r="W33" s="540">
        <v>394</v>
      </c>
      <c r="X33" s="776">
        <v>726748.53099999996</v>
      </c>
      <c r="Y33" s="776">
        <v>2907701.7960000001</v>
      </c>
      <c r="Z33" s="1194"/>
    </row>
    <row r="34" spans="1:26">
      <c r="A34" s="354"/>
      <c r="B34" s="318"/>
      <c r="C34" s="318"/>
      <c r="D34" s="521"/>
      <c r="E34" s="1190">
        <v>375</v>
      </c>
      <c r="F34" s="1431"/>
      <c r="G34" s="354"/>
      <c r="H34" s="318"/>
      <c r="I34" s="318"/>
      <c r="J34" s="1203"/>
      <c r="K34" s="1190">
        <v>397.738</v>
      </c>
      <c r="L34" s="1431"/>
      <c r="M34" s="521"/>
      <c r="N34" s="1190"/>
      <c r="O34" s="521"/>
      <c r="P34" s="1190"/>
      <c r="Q34" s="1192"/>
      <c r="R34" s="521"/>
      <c r="S34" s="521"/>
      <c r="T34" s="540"/>
      <c r="U34" s="521"/>
      <c r="V34" s="521"/>
      <c r="W34" s="540"/>
      <c r="X34" s="776"/>
      <c r="Y34" s="776"/>
      <c r="Z34" s="1194"/>
    </row>
    <row r="35" spans="1:26">
      <c r="A35" s="354">
        <v>14</v>
      </c>
      <c r="B35" s="318" t="s">
        <v>486</v>
      </c>
      <c r="C35" s="318" t="s">
        <v>146</v>
      </c>
      <c r="D35" s="521" t="s">
        <v>1871</v>
      </c>
      <c r="E35" s="1190"/>
      <c r="F35" s="1431"/>
      <c r="G35" s="354">
        <v>14</v>
      </c>
      <c r="H35" s="318" t="s">
        <v>1955</v>
      </c>
      <c r="I35" s="318" t="s">
        <v>149</v>
      </c>
      <c r="J35" s="1203">
        <v>74.95</v>
      </c>
      <c r="K35" s="1190"/>
      <c r="L35" s="1431"/>
      <c r="M35" s="1190">
        <f t="shared" ref="M35" si="10">K34+M33</f>
        <v>4457.9340000000002</v>
      </c>
      <c r="N35" s="1190">
        <v>250.87100000000001</v>
      </c>
      <c r="O35" s="521" t="s">
        <v>1871</v>
      </c>
      <c r="P35" s="1190">
        <v>814.22800000000007</v>
      </c>
      <c r="Q35" s="1192">
        <v>407.11400000000003</v>
      </c>
      <c r="R35" s="521">
        <v>225</v>
      </c>
      <c r="S35" s="521">
        <v>228</v>
      </c>
      <c r="T35" s="540">
        <v>453</v>
      </c>
      <c r="U35" s="521">
        <v>218</v>
      </c>
      <c r="V35" s="521">
        <v>223</v>
      </c>
      <c r="W35" s="540">
        <v>441</v>
      </c>
      <c r="X35" s="776">
        <v>727065.89500000002</v>
      </c>
      <c r="Y35" s="776">
        <v>2907941.5359999998</v>
      </c>
      <c r="Z35" s="1194"/>
    </row>
    <row r="36" spans="1:26">
      <c r="A36" s="354"/>
      <c r="B36" s="318"/>
      <c r="C36" s="318"/>
      <c r="D36" s="521"/>
      <c r="E36" s="1190">
        <v>375</v>
      </c>
      <c r="F36" s="1431"/>
      <c r="G36" s="354"/>
      <c r="H36" s="318"/>
      <c r="I36" s="318"/>
      <c r="J36" s="1203"/>
      <c r="K36" s="1190">
        <v>416.49</v>
      </c>
      <c r="L36" s="1431"/>
      <c r="M36" s="521"/>
      <c r="N36" s="1190"/>
      <c r="O36" s="521"/>
      <c r="P36" s="1190"/>
      <c r="Q36" s="1192"/>
      <c r="R36" s="521"/>
      <c r="S36" s="521"/>
      <c r="T36" s="540"/>
      <c r="U36" s="521"/>
      <c r="V36" s="521"/>
      <c r="W36" s="540"/>
      <c r="X36" s="776"/>
      <c r="Y36" s="776"/>
      <c r="Z36" s="1194" t="s">
        <v>1956</v>
      </c>
    </row>
    <row r="37" spans="1:26">
      <c r="A37" s="354">
        <v>15</v>
      </c>
      <c r="B37" s="318" t="s">
        <v>1954</v>
      </c>
      <c r="C37" s="318" t="s">
        <v>146</v>
      </c>
      <c r="D37" s="521" t="s">
        <v>1871</v>
      </c>
      <c r="E37" s="1190"/>
      <c r="F37" s="1431"/>
      <c r="G37" s="354">
        <v>15</v>
      </c>
      <c r="H37" s="318" t="s">
        <v>489</v>
      </c>
      <c r="I37" s="318" t="s">
        <v>146</v>
      </c>
      <c r="J37" s="1203">
        <v>71.95</v>
      </c>
      <c r="K37" s="1190"/>
      <c r="L37" s="1431"/>
      <c r="M37" s="1190">
        <f t="shared" ref="M37" si="11">K36+M35</f>
        <v>4874.424</v>
      </c>
      <c r="N37" s="1190">
        <v>249.994</v>
      </c>
      <c r="O37" s="521" t="s">
        <v>1871</v>
      </c>
      <c r="P37" s="1190">
        <v>771.14699999999993</v>
      </c>
      <c r="Q37" s="1192">
        <v>385.57349999999997</v>
      </c>
      <c r="R37" s="521">
        <v>189</v>
      </c>
      <c r="S37" s="521">
        <v>199</v>
      </c>
      <c r="T37" s="540">
        <v>388</v>
      </c>
      <c r="U37" s="521">
        <v>195</v>
      </c>
      <c r="V37" s="521">
        <v>193</v>
      </c>
      <c r="W37" s="540">
        <v>388</v>
      </c>
      <c r="X37" s="776">
        <v>727398.22199999995</v>
      </c>
      <c r="Y37" s="776">
        <v>2908192.58</v>
      </c>
      <c r="Z37" s="1194"/>
    </row>
    <row r="38" spans="1:26">
      <c r="A38" s="354"/>
      <c r="B38" s="318"/>
      <c r="C38" s="318"/>
      <c r="D38" s="521"/>
      <c r="E38" s="1190">
        <v>360</v>
      </c>
      <c r="F38" s="1431"/>
      <c r="G38" s="354"/>
      <c r="H38" s="318"/>
      <c r="I38" s="318"/>
      <c r="J38" s="1203"/>
      <c r="K38" s="1190">
        <v>354.65699999999998</v>
      </c>
      <c r="L38" s="1431"/>
      <c r="M38" s="521"/>
      <c r="N38" s="1190"/>
      <c r="O38" s="521"/>
      <c r="P38" s="1190"/>
      <c r="Q38" s="1192"/>
      <c r="R38" s="521"/>
      <c r="S38" s="521"/>
      <c r="T38" s="540"/>
      <c r="U38" s="521"/>
      <c r="V38" s="521"/>
      <c r="W38" s="540"/>
      <c r="X38" s="776"/>
      <c r="Y38" s="776"/>
      <c r="Z38" s="1194" t="s">
        <v>1957</v>
      </c>
    </row>
    <row r="39" spans="1:26">
      <c r="A39" s="354">
        <v>16</v>
      </c>
      <c r="B39" s="318" t="s">
        <v>1955</v>
      </c>
      <c r="C39" s="318" t="s">
        <v>149</v>
      </c>
      <c r="D39" s="521" t="s">
        <v>1871</v>
      </c>
      <c r="E39" s="1190"/>
      <c r="F39" s="1431"/>
      <c r="G39" s="354">
        <v>16</v>
      </c>
      <c r="H39" s="318" t="s">
        <v>490</v>
      </c>
      <c r="I39" s="318" t="s">
        <v>1818</v>
      </c>
      <c r="J39" s="1203">
        <v>68.95</v>
      </c>
      <c r="K39" s="1190"/>
      <c r="L39" s="1431"/>
      <c r="M39" s="1190">
        <f t="shared" ref="M39" si="12">K38+M37</f>
        <v>5229.0810000000001</v>
      </c>
      <c r="N39" s="1190">
        <v>249.31100000000001</v>
      </c>
      <c r="O39" s="521" t="s">
        <v>1871</v>
      </c>
      <c r="P39" s="1190">
        <v>721.81</v>
      </c>
      <c r="Q39" s="1192">
        <v>360.90499999999997</v>
      </c>
      <c r="R39" s="521">
        <v>156</v>
      </c>
      <c r="S39" s="521">
        <v>181</v>
      </c>
      <c r="T39" s="540">
        <v>337</v>
      </c>
      <c r="U39" s="521">
        <v>163</v>
      </c>
      <c r="V39" s="521">
        <v>182</v>
      </c>
      <c r="W39" s="540">
        <v>345</v>
      </c>
      <c r="X39" s="776">
        <v>727681.21100000001</v>
      </c>
      <c r="Y39" s="776">
        <v>2908406.3530000001</v>
      </c>
      <c r="Z39" s="1194"/>
    </row>
    <row r="40" spans="1:26">
      <c r="A40" s="354"/>
      <c r="B40" s="318"/>
      <c r="C40" s="318"/>
      <c r="D40" s="521"/>
      <c r="E40" s="1190">
        <v>400.09500000000003</v>
      </c>
      <c r="F40" s="1431"/>
      <c r="G40" s="354"/>
      <c r="H40" s="318"/>
      <c r="I40" s="318"/>
      <c r="J40" s="1203"/>
      <c r="K40" s="1190">
        <v>367.15300000000002</v>
      </c>
      <c r="L40" s="1431"/>
      <c r="M40" s="521"/>
      <c r="N40" s="1190"/>
      <c r="O40" s="521"/>
      <c r="P40" s="1190"/>
      <c r="Q40" s="1192"/>
      <c r="R40" s="521"/>
      <c r="S40" s="521"/>
      <c r="T40" s="540"/>
      <c r="U40" s="521"/>
      <c r="V40" s="521"/>
      <c r="W40" s="540"/>
      <c r="X40" s="776"/>
      <c r="Y40" s="776"/>
      <c r="Z40" s="1194"/>
    </row>
    <row r="41" spans="1:26">
      <c r="A41" s="354">
        <v>17</v>
      </c>
      <c r="B41" s="318" t="s">
        <v>1883</v>
      </c>
      <c r="C41" s="318" t="s">
        <v>1803</v>
      </c>
      <c r="D41" s="521" t="s">
        <v>1958</v>
      </c>
      <c r="E41" s="1190"/>
      <c r="F41" s="1431">
        <f>SUM(E42:E48)</f>
        <v>1528.0519999999999</v>
      </c>
      <c r="G41" s="354">
        <v>17</v>
      </c>
      <c r="H41" s="318" t="s">
        <v>1883</v>
      </c>
      <c r="I41" s="318" t="s">
        <v>1802</v>
      </c>
      <c r="J41" s="1203">
        <v>70.75</v>
      </c>
      <c r="K41" s="1190"/>
      <c r="L41" s="1431">
        <f>SUM(K42:K48)</f>
        <v>1407.307</v>
      </c>
      <c r="M41" s="1190">
        <f t="shared" ref="M41" si="13">K40+M39</f>
        <v>5596.2340000000004</v>
      </c>
      <c r="N41" s="1190">
        <v>246.196</v>
      </c>
      <c r="O41" s="521" t="s">
        <v>1959</v>
      </c>
      <c r="P41" s="1190">
        <v>729.01099999999997</v>
      </c>
      <c r="Q41" s="1192">
        <v>364.50549999999998</v>
      </c>
      <c r="R41" s="521">
        <v>187</v>
      </c>
      <c r="S41" s="521">
        <v>180</v>
      </c>
      <c r="T41" s="540">
        <v>367</v>
      </c>
      <c r="U41" s="521">
        <v>186</v>
      </c>
      <c r="V41" s="521">
        <v>181</v>
      </c>
      <c r="W41" s="540">
        <v>367</v>
      </c>
      <c r="X41" s="776">
        <v>727974.17</v>
      </c>
      <c r="Y41" s="776">
        <v>2908627.6579999998</v>
      </c>
      <c r="Z41" s="1194"/>
    </row>
    <row r="42" spans="1:26">
      <c r="A42" s="354"/>
      <c r="B42" s="318"/>
      <c r="C42" s="318"/>
      <c r="D42" s="521"/>
      <c r="E42" s="1190">
        <v>395</v>
      </c>
      <c r="F42" s="1431"/>
      <c r="G42" s="354"/>
      <c r="H42" s="318"/>
      <c r="I42" s="318"/>
      <c r="J42" s="1203"/>
      <c r="K42" s="1190">
        <v>361.858</v>
      </c>
      <c r="L42" s="1431"/>
      <c r="M42" s="521"/>
      <c r="N42" s="1190"/>
      <c r="O42" s="521"/>
      <c r="P42" s="1190"/>
      <c r="Q42" s="1192"/>
      <c r="R42" s="521"/>
      <c r="S42" s="521"/>
      <c r="T42" s="540"/>
      <c r="U42" s="521"/>
      <c r="V42" s="521"/>
      <c r="W42" s="540"/>
      <c r="X42" s="776"/>
      <c r="Y42" s="776"/>
      <c r="Z42" s="1194"/>
    </row>
    <row r="43" spans="1:26">
      <c r="A43" s="354">
        <v>18</v>
      </c>
      <c r="B43" s="318" t="s">
        <v>1887</v>
      </c>
      <c r="C43" s="318" t="s">
        <v>149</v>
      </c>
      <c r="D43" s="521" t="s">
        <v>1871</v>
      </c>
      <c r="E43" s="1190"/>
      <c r="F43" s="1431"/>
      <c r="G43" s="354">
        <v>18</v>
      </c>
      <c r="H43" s="318" t="s">
        <v>1887</v>
      </c>
      <c r="I43" s="318" t="s">
        <v>146</v>
      </c>
      <c r="J43" s="1203">
        <v>71.95</v>
      </c>
      <c r="K43" s="1190"/>
      <c r="L43" s="1431"/>
      <c r="M43" s="1190">
        <f t="shared" ref="M43" si="14">K42+M41</f>
        <v>5958.0920000000006</v>
      </c>
      <c r="N43" s="1190">
        <v>247.017</v>
      </c>
      <c r="O43" s="521" t="s">
        <v>1871</v>
      </c>
      <c r="P43" s="1190">
        <v>723.58699999999999</v>
      </c>
      <c r="Q43" s="1192">
        <v>361.79349999999999</v>
      </c>
      <c r="R43" s="521">
        <v>182</v>
      </c>
      <c r="S43" s="521">
        <v>177</v>
      </c>
      <c r="T43" s="540">
        <v>359</v>
      </c>
      <c r="U43" s="521">
        <v>182</v>
      </c>
      <c r="V43" s="521">
        <v>179</v>
      </c>
      <c r="W43" s="540">
        <v>361</v>
      </c>
      <c r="X43" s="776">
        <v>727942.924</v>
      </c>
      <c r="Y43" s="776">
        <v>2908988.165</v>
      </c>
      <c r="Z43" s="1194"/>
    </row>
    <row r="44" spans="1:26">
      <c r="A44" s="354"/>
      <c r="B44" s="318"/>
      <c r="C44" s="318"/>
      <c r="D44" s="521"/>
      <c r="E44" s="1190">
        <v>375.27</v>
      </c>
      <c r="F44" s="1431"/>
      <c r="G44" s="354"/>
      <c r="H44" s="318"/>
      <c r="I44" s="318"/>
      <c r="J44" s="1203"/>
      <c r="K44" s="1190">
        <v>361.72899999999998</v>
      </c>
      <c r="L44" s="1431"/>
      <c r="M44" s="521"/>
      <c r="N44" s="1190"/>
      <c r="O44" s="521"/>
      <c r="P44" s="1190"/>
      <c r="Q44" s="1192"/>
      <c r="R44" s="521"/>
      <c r="S44" s="521"/>
      <c r="T44" s="540"/>
      <c r="U44" s="521"/>
      <c r="V44" s="521"/>
      <c r="W44" s="540"/>
      <c r="X44" s="776"/>
      <c r="Y44" s="776"/>
      <c r="Z44" s="1194"/>
    </row>
    <row r="45" spans="1:26">
      <c r="A45" s="354">
        <v>19</v>
      </c>
      <c r="B45" s="318" t="s">
        <v>1889</v>
      </c>
      <c r="C45" s="318" t="s">
        <v>146</v>
      </c>
      <c r="D45" s="521" t="s">
        <v>1960</v>
      </c>
      <c r="E45" s="1190"/>
      <c r="F45" s="1431"/>
      <c r="G45" s="354">
        <v>19</v>
      </c>
      <c r="H45" s="318" t="s">
        <v>1889</v>
      </c>
      <c r="I45" s="318" t="s">
        <v>146</v>
      </c>
      <c r="J45" s="1203">
        <v>71.95</v>
      </c>
      <c r="K45" s="1190"/>
      <c r="L45" s="1431"/>
      <c r="M45" s="1190">
        <f t="shared" ref="M45" si="15">K44+M43</f>
        <v>6319.8210000000008</v>
      </c>
      <c r="N45" s="1190">
        <v>247.66900000000001</v>
      </c>
      <c r="O45" s="521" t="s">
        <v>1871</v>
      </c>
      <c r="P45" s="1190">
        <v>726.69599999999991</v>
      </c>
      <c r="Q45" s="1192">
        <v>363.34799999999996</v>
      </c>
      <c r="R45" s="521">
        <v>185</v>
      </c>
      <c r="S45" s="521">
        <v>185</v>
      </c>
      <c r="T45" s="540">
        <v>370</v>
      </c>
      <c r="U45" s="521">
        <v>184</v>
      </c>
      <c r="V45" s="521">
        <v>185</v>
      </c>
      <c r="W45" s="540">
        <v>368</v>
      </c>
      <c r="X45" s="776">
        <v>727911.69</v>
      </c>
      <c r="Y45" s="776">
        <v>2909348.5430000001</v>
      </c>
      <c r="Z45" s="1193"/>
    </row>
    <row r="46" spans="1:26">
      <c r="A46" s="354"/>
      <c r="B46" s="318"/>
      <c r="C46" s="318"/>
      <c r="D46" s="521"/>
      <c r="E46" s="1190">
        <v>386</v>
      </c>
      <c r="F46" s="1431"/>
      <c r="G46" s="354"/>
      <c r="H46" s="318"/>
      <c r="I46" s="318"/>
      <c r="J46" s="1203"/>
      <c r="K46" s="1190">
        <v>364.96699999999998</v>
      </c>
      <c r="L46" s="1431"/>
      <c r="M46" s="521"/>
      <c r="N46" s="1190"/>
      <c r="O46" s="521"/>
      <c r="P46" s="1190"/>
      <c r="Q46" s="1192"/>
      <c r="R46" s="521"/>
      <c r="S46" s="521"/>
      <c r="T46" s="540"/>
      <c r="U46" s="521"/>
      <c r="V46" s="521"/>
      <c r="W46" s="540"/>
      <c r="X46" s="776"/>
      <c r="Y46" s="776"/>
      <c r="Z46" s="1194"/>
    </row>
    <row r="47" spans="1:26">
      <c r="A47" s="354">
        <v>20</v>
      </c>
      <c r="B47" s="318" t="s">
        <v>1893</v>
      </c>
      <c r="C47" s="318" t="s">
        <v>146</v>
      </c>
      <c r="D47" s="521" t="s">
        <v>1871</v>
      </c>
      <c r="E47" s="1190"/>
      <c r="F47" s="1431"/>
      <c r="G47" s="354">
        <v>20</v>
      </c>
      <c r="H47" s="318" t="s">
        <v>1893</v>
      </c>
      <c r="I47" s="318" t="s">
        <v>146</v>
      </c>
      <c r="J47" s="1203">
        <v>71.95</v>
      </c>
      <c r="K47" s="1190"/>
      <c r="L47" s="1431"/>
      <c r="M47" s="1190">
        <f t="shared" ref="M47" si="16">K46+M45</f>
        <v>6684.7880000000005</v>
      </c>
      <c r="N47" s="1190">
        <v>247.279</v>
      </c>
      <c r="O47" s="521" t="s">
        <v>1871</v>
      </c>
      <c r="P47" s="1190">
        <v>683.72</v>
      </c>
      <c r="Q47" s="1192">
        <v>341.86</v>
      </c>
      <c r="R47" s="521">
        <v>180</v>
      </c>
      <c r="S47" s="521">
        <v>145</v>
      </c>
      <c r="T47" s="540">
        <v>325</v>
      </c>
      <c r="U47" s="521">
        <v>181</v>
      </c>
      <c r="V47" s="521">
        <v>150</v>
      </c>
      <c r="W47" s="540">
        <v>332</v>
      </c>
      <c r="X47" s="776">
        <v>727880.17500000005</v>
      </c>
      <c r="Y47" s="776">
        <v>2909712.1460000002</v>
      </c>
      <c r="Z47" s="1194"/>
    </row>
    <row r="48" spans="1:26">
      <c r="A48" s="354"/>
      <c r="B48" s="318"/>
      <c r="C48" s="318"/>
      <c r="D48" s="521"/>
      <c r="E48" s="1190">
        <v>371.78199999999998</v>
      </c>
      <c r="F48" s="1431"/>
      <c r="G48" s="354"/>
      <c r="H48" s="318"/>
      <c r="I48" s="318"/>
      <c r="J48" s="1203"/>
      <c r="K48" s="1190">
        <v>318.75299999999999</v>
      </c>
      <c r="L48" s="1431"/>
      <c r="M48" s="521"/>
      <c r="N48" s="1190"/>
      <c r="O48" s="521"/>
      <c r="P48" s="1190"/>
      <c r="Q48" s="1192"/>
      <c r="R48" s="521"/>
      <c r="S48" s="521"/>
      <c r="T48" s="540"/>
      <c r="U48" s="521"/>
      <c r="V48" s="521"/>
      <c r="W48" s="540"/>
      <c r="X48" s="776"/>
      <c r="Y48" s="776"/>
      <c r="Z48" s="1194"/>
    </row>
    <row r="49" spans="1:26">
      <c r="A49" s="354">
        <v>21</v>
      </c>
      <c r="B49" s="318" t="s">
        <v>1895</v>
      </c>
      <c r="C49" s="318" t="s">
        <v>1924</v>
      </c>
      <c r="D49" s="521" t="s">
        <v>1961</v>
      </c>
      <c r="E49" s="1190"/>
      <c r="F49" s="1431">
        <f>SUM(E50:E52)</f>
        <v>558.38099999999997</v>
      </c>
      <c r="G49" s="354">
        <v>21</v>
      </c>
      <c r="H49" s="318" t="s">
        <v>1895</v>
      </c>
      <c r="I49" s="318" t="s">
        <v>1803</v>
      </c>
      <c r="J49" s="1203">
        <v>70.75</v>
      </c>
      <c r="K49" s="1190"/>
      <c r="L49" s="1431">
        <f>SUM(K50:K52)</f>
        <v>589.17100000000005</v>
      </c>
      <c r="M49" s="1190">
        <f t="shared" ref="M49" si="17">K48+M47</f>
        <v>7003.5410000000002</v>
      </c>
      <c r="N49" s="1190">
        <v>248.732</v>
      </c>
      <c r="O49" s="521" t="s">
        <v>1962</v>
      </c>
      <c r="P49" s="1190">
        <v>686.27199999999993</v>
      </c>
      <c r="Q49" s="1192">
        <v>343.13599999999997</v>
      </c>
      <c r="R49" s="521">
        <v>174</v>
      </c>
      <c r="S49" s="521">
        <v>178</v>
      </c>
      <c r="T49" s="540">
        <v>352</v>
      </c>
      <c r="U49" s="521">
        <v>169</v>
      </c>
      <c r="V49" s="521">
        <v>180</v>
      </c>
      <c r="W49" s="540">
        <v>349</v>
      </c>
      <c r="X49" s="776">
        <v>727852.652</v>
      </c>
      <c r="Y49" s="776">
        <v>2910029.7089999998</v>
      </c>
      <c r="Z49" s="1194"/>
    </row>
    <row r="50" spans="1:26">
      <c r="A50" s="354"/>
      <c r="B50" s="318"/>
      <c r="C50" s="318"/>
      <c r="D50" s="521"/>
      <c r="E50" s="1190">
        <v>277</v>
      </c>
      <c r="F50" s="1431"/>
      <c r="G50" s="354"/>
      <c r="H50" s="318"/>
      <c r="I50" s="318"/>
      <c r="J50" s="1203"/>
      <c r="K50" s="1190">
        <v>367.51900000000001</v>
      </c>
      <c r="L50" s="1431"/>
      <c r="M50" s="521"/>
      <c r="N50" s="1190"/>
      <c r="O50" s="521"/>
      <c r="P50" s="1190"/>
      <c r="Q50" s="1192"/>
      <c r="R50" s="521"/>
      <c r="S50" s="521"/>
      <c r="T50" s="540"/>
      <c r="U50" s="521"/>
      <c r="V50" s="521"/>
      <c r="W50" s="540"/>
      <c r="X50" s="776"/>
      <c r="Y50" s="776"/>
      <c r="Z50" s="1194"/>
    </row>
    <row r="51" spans="1:26">
      <c r="A51" s="354">
        <v>22</v>
      </c>
      <c r="B51" s="318" t="s">
        <v>1897</v>
      </c>
      <c r="C51" s="318" t="s">
        <v>1818</v>
      </c>
      <c r="D51" s="521" t="s">
        <v>1871</v>
      </c>
      <c r="E51" s="1190"/>
      <c r="F51" s="1431"/>
      <c r="G51" s="354">
        <v>22</v>
      </c>
      <c r="H51" s="318" t="s">
        <v>1705</v>
      </c>
      <c r="I51" s="318" t="s">
        <v>1807</v>
      </c>
      <c r="J51" s="1203">
        <v>70.75</v>
      </c>
      <c r="K51" s="1190"/>
      <c r="L51" s="1431"/>
      <c r="M51" s="1190">
        <f t="shared" ref="M51" si="18">K50+M49</f>
        <v>7371.06</v>
      </c>
      <c r="N51" s="1190">
        <v>249.744</v>
      </c>
      <c r="O51" s="521" t="s">
        <v>1963</v>
      </c>
      <c r="P51" s="1190">
        <v>589.17100000000005</v>
      </c>
      <c r="Q51" s="1192">
        <v>294.58550000000002</v>
      </c>
      <c r="R51" s="521">
        <v>190</v>
      </c>
      <c r="S51" s="521">
        <v>107</v>
      </c>
      <c r="T51" s="540">
        <v>297</v>
      </c>
      <c r="U51" s="521">
        <v>188</v>
      </c>
      <c r="V51" s="521">
        <v>110</v>
      </c>
      <c r="W51" s="540">
        <v>298</v>
      </c>
      <c r="X51" s="776">
        <v>727572.13</v>
      </c>
      <c r="Y51" s="776">
        <v>2910267.15</v>
      </c>
      <c r="Z51" s="1194"/>
    </row>
    <row r="52" spans="1:26">
      <c r="A52" s="354"/>
      <c r="B52" s="318"/>
      <c r="C52" s="318"/>
      <c r="D52" s="521"/>
      <c r="E52" s="1190">
        <v>281.38099999999997</v>
      </c>
      <c r="F52" s="1431"/>
      <c r="G52" s="354"/>
      <c r="H52" s="318"/>
      <c r="I52" s="318"/>
      <c r="J52" s="1203"/>
      <c r="K52" s="1190">
        <v>221.65199999999999</v>
      </c>
      <c r="L52" s="1431"/>
      <c r="M52" s="521"/>
      <c r="N52" s="1190"/>
      <c r="O52" s="521"/>
      <c r="P52" s="1190"/>
      <c r="Q52" s="1192"/>
      <c r="R52" s="521"/>
      <c r="S52" s="521"/>
      <c r="T52" s="540"/>
      <c r="U52" s="521"/>
      <c r="V52" s="521"/>
      <c r="W52" s="540"/>
      <c r="X52" s="776"/>
      <c r="Y52" s="776"/>
      <c r="Z52" s="1194" t="s">
        <v>1964</v>
      </c>
    </row>
    <row r="53" spans="1:26" ht="26">
      <c r="A53" s="354">
        <v>23</v>
      </c>
      <c r="B53" s="318" t="s">
        <v>1907</v>
      </c>
      <c r="C53" s="318" t="s">
        <v>1802</v>
      </c>
      <c r="D53" s="521" t="s">
        <v>1965</v>
      </c>
      <c r="E53" s="1190"/>
      <c r="F53" s="1431">
        <f>E54</f>
        <v>137.76900000000001</v>
      </c>
      <c r="G53" s="354">
        <v>23</v>
      </c>
      <c r="H53" s="318" t="s">
        <v>1907</v>
      </c>
      <c r="I53" s="318" t="s">
        <v>1966</v>
      </c>
      <c r="J53" s="1203">
        <v>70.75</v>
      </c>
      <c r="K53" s="1190"/>
      <c r="L53" s="1431">
        <f>K54</f>
        <v>137.76900000000001</v>
      </c>
      <c r="M53" s="1190">
        <f t="shared" ref="M53" si="19">K52+M51</f>
        <v>7592.7120000000004</v>
      </c>
      <c r="N53" s="1190">
        <v>250.066</v>
      </c>
      <c r="O53" s="521" t="s">
        <v>1967</v>
      </c>
      <c r="P53" s="1190">
        <v>359.42099999999999</v>
      </c>
      <c r="Q53" s="1192">
        <v>179.7105</v>
      </c>
      <c r="R53" s="521">
        <v>115</v>
      </c>
      <c r="S53" s="521">
        <v>60</v>
      </c>
      <c r="T53" s="540">
        <v>175</v>
      </c>
      <c r="U53" s="521">
        <v>113</v>
      </c>
      <c r="V53" s="521">
        <v>67</v>
      </c>
      <c r="W53" s="540">
        <v>179</v>
      </c>
      <c r="X53" s="776">
        <v>727486.66</v>
      </c>
      <c r="Y53" s="776">
        <v>2910471.66</v>
      </c>
      <c r="Z53" s="1193" t="s">
        <v>1875</v>
      </c>
    </row>
    <row r="54" spans="1:26">
      <c r="A54" s="354"/>
      <c r="B54" s="318"/>
      <c r="C54" s="318"/>
      <c r="D54" s="521"/>
      <c r="E54" s="1190">
        <v>137.76900000000001</v>
      </c>
      <c r="F54" s="1431"/>
      <c r="G54" s="354"/>
      <c r="H54" s="318"/>
      <c r="I54" s="318"/>
      <c r="J54" s="1203"/>
      <c r="K54" s="1190">
        <v>137.76900000000001</v>
      </c>
      <c r="L54" s="1431"/>
      <c r="M54" s="521"/>
      <c r="N54" s="1190"/>
      <c r="O54" s="521"/>
      <c r="P54" s="1190"/>
      <c r="Q54" s="1192"/>
      <c r="R54" s="521"/>
      <c r="S54" s="521"/>
      <c r="T54" s="540"/>
      <c r="U54" s="521"/>
      <c r="V54" s="521"/>
      <c r="W54" s="540"/>
      <c r="X54" s="776"/>
      <c r="Y54" s="776"/>
      <c r="Z54" s="1194"/>
    </row>
    <row r="55" spans="1:26">
      <c r="A55" s="354">
        <v>24</v>
      </c>
      <c r="B55" s="318" t="s">
        <v>1912</v>
      </c>
      <c r="C55" s="318" t="s">
        <v>1802</v>
      </c>
      <c r="D55" s="521" t="s">
        <v>1968</v>
      </c>
      <c r="E55" s="1190"/>
      <c r="F55" s="1431">
        <f>E56</f>
        <v>191.70500000000001</v>
      </c>
      <c r="G55" s="354">
        <v>24</v>
      </c>
      <c r="H55" s="318" t="s">
        <v>1912</v>
      </c>
      <c r="I55" s="318" t="s">
        <v>1802</v>
      </c>
      <c r="J55" s="1203">
        <v>70.75</v>
      </c>
      <c r="K55" s="1190"/>
      <c r="L55" s="1431">
        <f>K56</f>
        <v>191.70500000000001</v>
      </c>
      <c r="M55" s="1190">
        <f t="shared" ref="M55" si="20">K54+M53</f>
        <v>7730.4810000000007</v>
      </c>
      <c r="N55" s="1190">
        <v>250.46600000000001</v>
      </c>
      <c r="O55" s="521" t="s">
        <v>1968</v>
      </c>
      <c r="P55" s="1190">
        <v>329.47400000000005</v>
      </c>
      <c r="Q55" s="1192">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190">
        <v>191.70500000000001</v>
      </c>
      <c r="F56" s="1431"/>
      <c r="G56" s="354"/>
      <c r="H56" s="318"/>
      <c r="I56" s="318"/>
      <c r="J56" s="1203"/>
      <c r="K56" s="1190">
        <v>191.70500000000001</v>
      </c>
      <c r="L56" s="1431"/>
      <c r="M56" s="521"/>
      <c r="N56" s="1190"/>
      <c r="O56" s="521"/>
      <c r="P56" s="1190"/>
      <c r="Q56" s="1192"/>
      <c r="R56" s="521"/>
      <c r="S56" s="521"/>
      <c r="T56" s="540"/>
      <c r="U56" s="521"/>
      <c r="V56" s="521"/>
      <c r="W56" s="540"/>
      <c r="X56" s="776"/>
      <c r="Y56" s="776"/>
      <c r="Z56" s="1194"/>
    </row>
    <row r="57" spans="1:26" ht="26">
      <c r="A57" s="354">
        <v>25</v>
      </c>
      <c r="B57" s="318" t="s">
        <v>1820</v>
      </c>
      <c r="C57" s="318" t="s">
        <v>146</v>
      </c>
      <c r="D57" s="521" t="s">
        <v>1871</v>
      </c>
      <c r="E57" s="1190"/>
      <c r="F57" s="1191"/>
      <c r="G57" s="354">
        <v>25</v>
      </c>
      <c r="H57" s="318" t="s">
        <v>1820</v>
      </c>
      <c r="I57" s="318" t="s">
        <v>146</v>
      </c>
      <c r="J57" s="1203">
        <v>71.86</v>
      </c>
      <c r="K57" s="1190"/>
      <c r="L57" s="1431"/>
      <c r="M57" s="1190">
        <f t="shared" ref="M57" si="21">K56+M55</f>
        <v>7922.1860000000006</v>
      </c>
      <c r="N57" s="1190">
        <v>250.22</v>
      </c>
      <c r="O57" s="521" t="s">
        <v>1871</v>
      </c>
      <c r="P57" s="1190">
        <v>191.70500000000001</v>
      </c>
      <c r="Q57" s="1192">
        <v>95.852500000000006</v>
      </c>
      <c r="R57" s="521">
        <v>0</v>
      </c>
      <c r="S57" s="521">
        <v>88</v>
      </c>
      <c r="T57" s="540">
        <v>88</v>
      </c>
      <c r="U57" s="521">
        <v>0</v>
      </c>
      <c r="V57" s="521">
        <v>93</v>
      </c>
      <c r="W57" s="540">
        <v>93</v>
      </c>
      <c r="X57" s="776">
        <v>727803.821</v>
      </c>
      <c r="Y57" s="776">
        <v>2910513.73</v>
      </c>
      <c r="Z57" s="1193" t="s">
        <v>1872</v>
      </c>
    </row>
    <row r="58" spans="1:26">
      <c r="A58" s="354"/>
      <c r="B58" s="318"/>
      <c r="C58" s="318"/>
      <c r="D58" s="521"/>
      <c r="E58" s="1190"/>
      <c r="F58" s="1191"/>
      <c r="G58" s="354"/>
      <c r="H58" s="318"/>
      <c r="I58" s="318"/>
      <c r="J58" s="540" t="s">
        <v>1919</v>
      </c>
      <c r="K58" s="1198">
        <f>SUM(K9:K57)</f>
        <v>7922.1860000000006</v>
      </c>
      <c r="L58" s="1191"/>
      <c r="M58" s="1190"/>
      <c r="N58" s="1190"/>
      <c r="O58" s="521"/>
      <c r="P58" s="1190"/>
      <c r="Q58" s="1190"/>
      <c r="R58" s="521"/>
      <c r="S58" s="521"/>
      <c r="T58" s="540"/>
      <c r="U58" s="521"/>
      <c r="V58" s="521"/>
      <c r="W58" s="540"/>
      <c r="X58" s="776"/>
      <c r="Y58" s="776"/>
      <c r="Z58" s="1193"/>
    </row>
    <row r="59" spans="1:26">
      <c r="A59" s="354"/>
      <c r="B59" s="318"/>
      <c r="C59" s="318"/>
      <c r="D59" s="521"/>
      <c r="E59" s="1190"/>
      <c r="F59" s="1191"/>
      <c r="G59" s="354"/>
      <c r="H59" s="318"/>
      <c r="I59" s="318"/>
      <c r="J59" s="310"/>
      <c r="K59" s="310"/>
      <c r="L59" s="1191"/>
      <c r="M59" s="1190"/>
      <c r="N59" s="1190"/>
      <c r="O59" s="521"/>
      <c r="P59" s="1190"/>
      <c r="Q59" s="1190"/>
      <c r="R59" s="521"/>
      <c r="S59" s="521"/>
      <c r="T59" s="540"/>
      <c r="U59" s="521"/>
      <c r="V59" s="521"/>
      <c r="W59" s="540"/>
      <c r="X59" s="776"/>
      <c r="Y59" s="776"/>
      <c r="Z59" s="1193"/>
    </row>
    <row r="60" spans="1:26">
      <c r="A60" s="800"/>
      <c r="B60" s="800"/>
      <c r="C60" s="800"/>
      <c r="D60" s="800"/>
      <c r="E60" s="800"/>
      <c r="F60" s="800"/>
      <c r="G60" s="1436" t="s">
        <v>1920</v>
      </c>
      <c r="H60" s="1436"/>
      <c r="I60" s="1436"/>
      <c r="J60" s="1436"/>
      <c r="K60" s="1436"/>
      <c r="L60" s="1436"/>
      <c r="M60" s="1436"/>
      <c r="N60" s="1436"/>
      <c r="O60" s="1436"/>
      <c r="P60" s="1436"/>
      <c r="Q60" s="1436"/>
      <c r="R60" s="1436"/>
      <c r="S60" s="1436"/>
      <c r="T60" s="1436"/>
      <c r="U60" s="1436"/>
      <c r="V60" s="1436"/>
      <c r="W60" s="1436"/>
      <c r="X60" s="1436"/>
      <c r="Y60" s="1436"/>
      <c r="Z60" s="1436"/>
    </row>
    <row r="61" spans="1:26" ht="21">
      <c r="A61" s="1437" t="s">
        <v>966</v>
      </c>
      <c r="B61" s="1437"/>
      <c r="C61" s="1437"/>
      <c r="D61" s="1437"/>
      <c r="E61" s="1437"/>
      <c r="F61" s="1437"/>
      <c r="G61" s="1438"/>
      <c r="H61" s="1438"/>
      <c r="I61" s="1438"/>
      <c r="J61" s="1438"/>
      <c r="K61" s="1438"/>
      <c r="L61" s="1438"/>
      <c r="M61" s="1438"/>
      <c r="N61" s="1438"/>
      <c r="O61" s="1438"/>
      <c r="P61" s="1438"/>
      <c r="Q61" s="1438"/>
      <c r="R61" s="1438"/>
      <c r="S61" s="1439" t="s">
        <v>967</v>
      </c>
      <c r="T61" s="1439"/>
      <c r="U61" s="1439"/>
      <c r="V61" s="1439"/>
      <c r="W61" s="1439"/>
      <c r="X61" s="1439"/>
      <c r="Y61" s="1439"/>
      <c r="Z61" s="1439"/>
    </row>
    <row r="62" spans="1:26" ht="15.5">
      <c r="A62" s="1440" t="s">
        <v>968</v>
      </c>
      <c r="B62" s="1441"/>
      <c r="C62" s="1441"/>
      <c r="D62" s="1442"/>
      <c r="E62" s="1199" t="s">
        <v>969</v>
      </c>
      <c r="F62" s="1199"/>
      <c r="G62" s="1443" t="s">
        <v>1921</v>
      </c>
      <c r="H62" s="1444"/>
      <c r="I62" s="1445"/>
      <c r="J62" s="1443" t="s">
        <v>970</v>
      </c>
      <c r="K62" s="1444"/>
      <c r="L62" s="1444"/>
      <c r="M62" s="1445"/>
      <c r="N62" s="1446" t="s">
        <v>969</v>
      </c>
      <c r="O62" s="1447"/>
      <c r="P62" s="1447"/>
      <c r="Q62" s="1447"/>
      <c r="R62" s="1448"/>
      <c r="S62" s="1449" t="s">
        <v>969</v>
      </c>
      <c r="T62" s="1449"/>
      <c r="U62" s="1449"/>
      <c r="V62" s="1449"/>
      <c r="W62" s="1449"/>
      <c r="X62" s="1449"/>
      <c r="Y62" s="1450" t="s">
        <v>972</v>
      </c>
      <c r="Z62" s="1450"/>
    </row>
    <row r="63" spans="1:26">
      <c r="A63" s="1451"/>
      <c r="B63" s="1452"/>
      <c r="C63" s="1451"/>
      <c r="D63" s="1457"/>
      <c r="E63" s="1457"/>
      <c r="F63" s="1452"/>
      <c r="G63" s="1451"/>
      <c r="H63" s="1457"/>
      <c r="I63" s="1452"/>
      <c r="J63" s="1451"/>
      <c r="K63" s="1457"/>
      <c r="L63" s="1457"/>
      <c r="M63" s="1452"/>
      <c r="N63" s="1451"/>
      <c r="O63" s="1457"/>
      <c r="P63" s="1457"/>
      <c r="Q63" s="1457"/>
      <c r="R63" s="1452"/>
      <c r="S63" s="1451"/>
      <c r="T63" s="1457"/>
      <c r="U63" s="1457"/>
      <c r="V63" s="1457"/>
      <c r="W63" s="1457"/>
      <c r="X63" s="1452"/>
      <c r="Y63" s="1451"/>
      <c r="Z63" s="1452"/>
    </row>
    <row r="64" spans="1:26">
      <c r="A64" s="1453"/>
      <c r="B64" s="1454"/>
      <c r="C64" s="1453"/>
      <c r="D64" s="1458"/>
      <c r="E64" s="1458"/>
      <c r="F64" s="1454"/>
      <c r="G64" s="1453"/>
      <c r="H64" s="1458"/>
      <c r="I64" s="1454"/>
      <c r="J64" s="1453"/>
      <c r="K64" s="1458"/>
      <c r="L64" s="1458"/>
      <c r="M64" s="1454"/>
      <c r="N64" s="1453"/>
      <c r="O64" s="1458"/>
      <c r="P64" s="1458"/>
      <c r="Q64" s="1458"/>
      <c r="R64" s="1454"/>
      <c r="S64" s="1453"/>
      <c r="T64" s="1458"/>
      <c r="U64" s="1458"/>
      <c r="V64" s="1458"/>
      <c r="W64" s="1458"/>
      <c r="X64" s="1454"/>
      <c r="Y64" s="1453"/>
      <c r="Z64" s="1454"/>
    </row>
    <row r="65" spans="1:26">
      <c r="A65" s="1453"/>
      <c r="B65" s="1454"/>
      <c r="C65" s="1453"/>
      <c r="D65" s="1458"/>
      <c r="E65" s="1458"/>
      <c r="F65" s="1454"/>
      <c r="G65" s="1453"/>
      <c r="H65" s="1458"/>
      <c r="I65" s="1454"/>
      <c r="J65" s="1453"/>
      <c r="K65" s="1458"/>
      <c r="L65" s="1458"/>
      <c r="M65" s="1454"/>
      <c r="N65" s="1453"/>
      <c r="O65" s="1458"/>
      <c r="P65" s="1458"/>
      <c r="Q65" s="1458"/>
      <c r="R65" s="1454"/>
      <c r="S65" s="1453"/>
      <c r="T65" s="1458"/>
      <c r="U65" s="1458"/>
      <c r="V65" s="1458"/>
      <c r="W65" s="1458"/>
      <c r="X65" s="1454"/>
      <c r="Y65" s="1453"/>
      <c r="Z65" s="1454"/>
    </row>
    <row r="66" spans="1:26">
      <c r="A66" s="1453"/>
      <c r="B66" s="1454"/>
      <c r="C66" s="1453"/>
      <c r="D66" s="1458"/>
      <c r="E66" s="1458"/>
      <c r="F66" s="1454"/>
      <c r="G66" s="1453"/>
      <c r="H66" s="1458"/>
      <c r="I66" s="1454"/>
      <c r="J66" s="1453"/>
      <c r="K66" s="1458"/>
      <c r="L66" s="1458"/>
      <c r="M66" s="1454"/>
      <c r="N66" s="1453"/>
      <c r="O66" s="1458"/>
      <c r="P66" s="1458"/>
      <c r="Q66" s="1458"/>
      <c r="R66" s="1454"/>
      <c r="S66" s="1453"/>
      <c r="T66" s="1458"/>
      <c r="U66" s="1458"/>
      <c r="V66" s="1458"/>
      <c r="W66" s="1458"/>
      <c r="X66" s="1454"/>
      <c r="Y66" s="1453"/>
      <c r="Z66" s="1454"/>
    </row>
    <row r="67" spans="1:26">
      <c r="A67" s="1453"/>
      <c r="B67" s="1454"/>
      <c r="C67" s="1453"/>
      <c r="D67" s="1458"/>
      <c r="E67" s="1458"/>
      <c r="F67" s="1454"/>
      <c r="G67" s="1453"/>
      <c r="H67" s="1458"/>
      <c r="I67" s="1454"/>
      <c r="J67" s="1453"/>
      <c r="K67" s="1458"/>
      <c r="L67" s="1458"/>
      <c r="M67" s="1454"/>
      <c r="N67" s="1453"/>
      <c r="O67" s="1458"/>
      <c r="P67" s="1458"/>
      <c r="Q67" s="1458"/>
      <c r="R67" s="1454"/>
      <c r="S67" s="1453"/>
      <c r="T67" s="1458"/>
      <c r="U67" s="1458"/>
      <c r="V67" s="1458"/>
      <c r="W67" s="1458"/>
      <c r="X67" s="1454"/>
      <c r="Y67" s="1453"/>
      <c r="Z67" s="1454"/>
    </row>
    <row r="68" spans="1:26">
      <c r="A68" s="1453"/>
      <c r="B68" s="1454"/>
      <c r="C68" s="1453"/>
      <c r="D68" s="1458"/>
      <c r="E68" s="1458"/>
      <c r="F68" s="1454"/>
      <c r="G68" s="1453"/>
      <c r="H68" s="1458"/>
      <c r="I68" s="1454"/>
      <c r="J68" s="1453"/>
      <c r="K68" s="1458"/>
      <c r="L68" s="1458"/>
      <c r="M68" s="1454"/>
      <c r="N68" s="1453"/>
      <c r="O68" s="1458"/>
      <c r="P68" s="1458"/>
      <c r="Q68" s="1458"/>
      <c r="R68" s="1454"/>
      <c r="S68" s="1453"/>
      <c r="T68" s="1458"/>
      <c r="U68" s="1458"/>
      <c r="V68" s="1458"/>
      <c r="W68" s="1458"/>
      <c r="X68" s="1454"/>
      <c r="Y68" s="1453"/>
      <c r="Z68" s="1454"/>
    </row>
    <row r="69" spans="1:26">
      <c r="A69" s="1455"/>
      <c r="B69" s="1456"/>
      <c r="C69" s="1455"/>
      <c r="D69" s="1459"/>
      <c r="E69" s="1459"/>
      <c r="F69" s="1456"/>
      <c r="G69" s="1455"/>
      <c r="H69" s="1459"/>
      <c r="I69" s="1456"/>
      <c r="J69" s="1455"/>
      <c r="K69" s="1459"/>
      <c r="L69" s="1459"/>
      <c r="M69" s="1456"/>
      <c r="N69" s="1455"/>
      <c r="O69" s="1459"/>
      <c r="P69" s="1459"/>
      <c r="Q69" s="1459"/>
      <c r="R69" s="1456"/>
      <c r="S69" s="1455"/>
      <c r="T69" s="1459"/>
      <c r="U69" s="1459"/>
      <c r="V69" s="1459"/>
      <c r="W69" s="1459"/>
      <c r="X69" s="1456"/>
      <c r="Y69" s="1455"/>
      <c r="Z69" s="1456"/>
    </row>
    <row r="72" spans="1:26" ht="17">
      <c r="K72" s="1200" t="s">
        <v>1969</v>
      </c>
      <c r="L72" s="310"/>
      <c r="M72" s="310"/>
    </row>
    <row r="73" spans="1:26" ht="34">
      <c r="K73" s="1201" t="s">
        <v>75</v>
      </c>
      <c r="L73" s="310"/>
      <c r="M73" s="1201" t="s">
        <v>1970</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1890</v>
      </c>
      <c r="L77" s="310" t="s">
        <v>965</v>
      </c>
      <c r="M77" s="310">
        <f t="shared" si="22"/>
        <v>0</v>
      </c>
    </row>
    <row r="78" spans="1:26">
      <c r="K78" s="310" t="s">
        <v>1818</v>
      </c>
      <c r="L78" s="310" t="s">
        <v>965</v>
      </c>
      <c r="M78" s="310">
        <f t="shared" si="22"/>
        <v>5</v>
      </c>
    </row>
    <row r="79" spans="1:26">
      <c r="K79" s="310" t="s">
        <v>1884</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1924</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1966</v>
      </c>
      <c r="L87" s="310" t="s">
        <v>965</v>
      </c>
      <c r="M87" s="310">
        <f>COUNTIF($I$12:$I$57,K87)+2</f>
        <v>3</v>
      </c>
    </row>
    <row r="88" spans="9:13">
      <c r="K88" s="310" t="s">
        <v>1817</v>
      </c>
      <c r="L88" s="310" t="s">
        <v>965</v>
      </c>
      <c r="M88" s="310">
        <f t="shared" si="22"/>
        <v>0</v>
      </c>
    </row>
    <row r="89" spans="9:13" ht="17">
      <c r="K89" s="1200" t="s">
        <v>1925</v>
      </c>
      <c r="L89" s="310"/>
      <c r="M89" s="310">
        <f>SUM(M74:M88)</f>
        <v>22</v>
      </c>
    </row>
  </sheetData>
  <mergeCells count="60">
    <mergeCell ref="A63:B69"/>
    <mergeCell ref="Y63:Z69"/>
    <mergeCell ref="S63:X69"/>
    <mergeCell ref="N63:R69"/>
    <mergeCell ref="J63:M69"/>
    <mergeCell ref="G63:I69"/>
    <mergeCell ref="C63:F69"/>
    <mergeCell ref="G60:Z60"/>
    <mergeCell ref="A61:R61"/>
    <mergeCell ref="S61:Z61"/>
    <mergeCell ref="A62:D62"/>
    <mergeCell ref="G62:I62"/>
    <mergeCell ref="J62:M62"/>
    <mergeCell ref="N62:R62"/>
    <mergeCell ref="S62:X62"/>
    <mergeCell ref="Y62:Z62"/>
    <mergeCell ref="F49:F52"/>
    <mergeCell ref="L49:L52"/>
    <mergeCell ref="F53:F54"/>
    <mergeCell ref="L53:L54"/>
    <mergeCell ref="F55:F56"/>
    <mergeCell ref="L55:L57"/>
    <mergeCell ref="F29:F32"/>
    <mergeCell ref="L29:L32"/>
    <mergeCell ref="F33:F40"/>
    <mergeCell ref="L33:L40"/>
    <mergeCell ref="F41:F48"/>
    <mergeCell ref="L41:L48"/>
    <mergeCell ref="U7:W7"/>
    <mergeCell ref="X7:Y7"/>
    <mergeCell ref="Z7:Z8"/>
    <mergeCell ref="F9:F10"/>
    <mergeCell ref="L9:L10"/>
    <mergeCell ref="P7:P8"/>
    <mergeCell ref="Q7:Q8"/>
    <mergeCell ref="R7:T7"/>
    <mergeCell ref="F11:F28"/>
    <mergeCell ref="L11:L28"/>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topLeftCell="A25"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465" t="s">
        <v>1846</v>
      </c>
      <c r="B1" s="1465"/>
      <c r="C1" s="1465"/>
      <c r="D1" s="1465"/>
      <c r="E1" s="1465"/>
      <c r="F1" s="1465"/>
      <c r="G1" s="1465"/>
      <c r="H1" s="1465"/>
      <c r="I1" s="1465"/>
      <c r="J1" s="1465"/>
      <c r="K1" s="1465"/>
      <c r="L1" s="1465"/>
      <c r="M1" s="1465"/>
      <c r="N1" s="1465"/>
      <c r="O1" s="1465"/>
      <c r="P1" s="1465"/>
      <c r="Q1" s="1465"/>
      <c r="R1" s="1465"/>
      <c r="S1" s="1465"/>
      <c r="T1" s="1465"/>
      <c r="U1" s="1465"/>
      <c r="V1" s="1465"/>
      <c r="W1" s="1465"/>
      <c r="X1" s="1465"/>
      <c r="Y1" s="1465"/>
      <c r="Z1" s="1465"/>
    </row>
    <row r="2" spans="1:26" ht="18.5">
      <c r="A2" s="1425" t="s">
        <v>1847</v>
      </c>
      <c r="B2" s="1425"/>
      <c r="C2" s="1425"/>
      <c r="D2" s="1425"/>
      <c r="E2" s="1425"/>
      <c r="F2" s="1425"/>
      <c r="G2" s="1425"/>
      <c r="H2" s="1425"/>
      <c r="I2" s="1425"/>
      <c r="J2" s="1425"/>
      <c r="K2" s="1425"/>
      <c r="L2" s="1425"/>
      <c r="M2" s="1425"/>
      <c r="N2" s="1425"/>
      <c r="O2" s="1425"/>
      <c r="P2" s="1425"/>
      <c r="Q2" s="1425"/>
      <c r="R2" s="1425"/>
      <c r="S2" s="1425"/>
      <c r="T2" s="1425"/>
      <c r="U2" s="1425"/>
      <c r="V2" s="1425"/>
      <c r="W2" s="1425"/>
      <c r="X2" s="1425"/>
      <c r="Y2" s="1425"/>
      <c r="Z2" s="1425"/>
    </row>
    <row r="3" spans="1:26" ht="18.5">
      <c r="A3" s="1466" t="s">
        <v>49</v>
      </c>
      <c r="B3" s="1466"/>
      <c r="C3" s="1466"/>
      <c r="D3" s="1466"/>
      <c r="E3" s="1466"/>
      <c r="F3" s="1466"/>
      <c r="G3" s="1466"/>
      <c r="H3" s="1466"/>
      <c r="I3" s="1466"/>
      <c r="J3" s="1466"/>
      <c r="K3" s="1466"/>
      <c r="L3" s="1466"/>
      <c r="M3" s="1466"/>
      <c r="N3" s="1466"/>
      <c r="O3" s="1466"/>
      <c r="P3" s="1466"/>
      <c r="Q3" s="1466"/>
      <c r="R3" s="1466"/>
      <c r="S3" s="1466"/>
      <c r="T3" s="1466"/>
      <c r="U3" s="1466"/>
      <c r="V3" s="1466"/>
      <c r="W3" s="1466"/>
      <c r="X3" s="1466"/>
      <c r="Y3" s="1466"/>
      <c r="Z3" s="1466"/>
    </row>
    <row r="4" spans="1:26" ht="18.5">
      <c r="A4" s="1427" t="s">
        <v>1848</v>
      </c>
      <c r="B4" s="1427"/>
      <c r="C4" s="1427"/>
      <c r="D4" s="1427"/>
      <c r="E4" s="1427"/>
      <c r="F4" s="1427"/>
      <c r="G4" s="1427"/>
      <c r="H4" s="1427"/>
      <c r="I4" s="1427"/>
      <c r="J4" s="1427"/>
      <c r="K4" s="1427"/>
      <c r="L4" s="1427"/>
      <c r="M4" s="1427"/>
      <c r="N4" s="1427"/>
      <c r="O4" s="1427"/>
      <c r="P4" s="1427"/>
      <c r="Q4" s="1427"/>
      <c r="R4" s="1427"/>
      <c r="S4" s="1427"/>
      <c r="T4" s="1427"/>
      <c r="U4" s="1427"/>
      <c r="V4" s="1427"/>
      <c r="W4" s="1427"/>
      <c r="X4" s="1427"/>
      <c r="Y4" s="1427"/>
      <c r="Z4" s="1427"/>
    </row>
    <row r="5" spans="1:26" ht="18.5">
      <c r="A5" s="1425" t="s">
        <v>1849</v>
      </c>
      <c r="B5" s="1425"/>
      <c r="C5" s="1425"/>
      <c r="D5" s="1425"/>
      <c r="E5" s="1425"/>
      <c r="F5" s="1425"/>
      <c r="G5" s="1425"/>
      <c r="H5" s="1425"/>
      <c r="I5" s="1425"/>
      <c r="J5" s="1425"/>
      <c r="K5" s="1425"/>
      <c r="L5" s="1425"/>
      <c r="M5" s="1425"/>
      <c r="N5" s="1425"/>
      <c r="O5" s="1425"/>
      <c r="P5" s="1425"/>
      <c r="Q5" s="1425"/>
      <c r="R5" s="1425"/>
      <c r="S5" s="1425"/>
      <c r="T5" s="1425"/>
      <c r="U5" s="1425"/>
      <c r="V5" s="1425"/>
      <c r="W5" s="1425"/>
      <c r="X5" s="1425"/>
      <c r="Y5" s="1425"/>
      <c r="Z5" s="1425"/>
    </row>
    <row r="6" spans="1:26" ht="21">
      <c r="A6" s="1460" t="s">
        <v>1850</v>
      </c>
      <c r="B6" s="1461"/>
      <c r="C6" s="1461"/>
      <c r="D6" s="1461"/>
      <c r="E6" s="1461"/>
      <c r="F6" s="1462"/>
      <c r="G6" s="1463" t="s">
        <v>1851</v>
      </c>
      <c r="H6" s="1464"/>
      <c r="I6" s="1464"/>
      <c r="J6" s="1464"/>
      <c r="K6" s="1464"/>
      <c r="L6" s="1464"/>
      <c r="M6" s="1464"/>
      <c r="N6" s="1464"/>
      <c r="O6" s="1464"/>
      <c r="P6" s="1464"/>
      <c r="Q6" s="1464"/>
      <c r="R6" s="1464"/>
      <c r="S6" s="1464"/>
      <c r="T6" s="1464"/>
      <c r="U6" s="1464"/>
      <c r="V6" s="1464"/>
      <c r="W6" s="1464"/>
      <c r="X6" s="1464"/>
      <c r="Y6" s="1464"/>
      <c r="Z6" s="1464"/>
    </row>
    <row r="7" spans="1:26">
      <c r="A7" s="1467" t="s">
        <v>838</v>
      </c>
      <c r="B7" s="1469" t="s">
        <v>839</v>
      </c>
      <c r="C7" s="1471" t="s">
        <v>75</v>
      </c>
      <c r="D7" s="1469" t="s">
        <v>1852</v>
      </c>
      <c r="E7" s="1473" t="s">
        <v>1853</v>
      </c>
      <c r="F7" s="1471" t="s">
        <v>1854</v>
      </c>
      <c r="G7" s="1432" t="s">
        <v>1855</v>
      </c>
      <c r="H7" s="1477" t="s">
        <v>1856</v>
      </c>
      <c r="I7" s="1432" t="s">
        <v>1857</v>
      </c>
      <c r="J7" s="1432" t="s">
        <v>1858</v>
      </c>
      <c r="K7" s="1432" t="s">
        <v>1859</v>
      </c>
      <c r="L7" s="1432" t="s">
        <v>52</v>
      </c>
      <c r="M7" s="1432" t="s">
        <v>1860</v>
      </c>
      <c r="N7" s="1432" t="s">
        <v>1861</v>
      </c>
      <c r="O7" s="1432" t="s">
        <v>1862</v>
      </c>
      <c r="P7" s="1435" t="s">
        <v>1863</v>
      </c>
      <c r="Q7" s="1432" t="s">
        <v>1864</v>
      </c>
      <c r="R7" s="1432" t="s">
        <v>1865</v>
      </c>
      <c r="S7" s="1432"/>
      <c r="T7" s="1432"/>
      <c r="U7" s="1432" t="s">
        <v>1866</v>
      </c>
      <c r="V7" s="1432"/>
      <c r="W7" s="1432"/>
      <c r="X7" s="1433" t="s">
        <v>1867</v>
      </c>
      <c r="Y7" s="1433"/>
      <c r="Z7" s="1434" t="s">
        <v>1868</v>
      </c>
    </row>
    <row r="8" spans="1:26" ht="26">
      <c r="A8" s="1468"/>
      <c r="B8" s="1470"/>
      <c r="C8" s="1472"/>
      <c r="D8" s="1470"/>
      <c r="E8" s="1474"/>
      <c r="F8" s="1472"/>
      <c r="G8" s="1477"/>
      <c r="H8" s="1478"/>
      <c r="I8" s="1477"/>
      <c r="J8" s="1477"/>
      <c r="K8" s="1477"/>
      <c r="L8" s="1477"/>
      <c r="M8" s="1477"/>
      <c r="N8" s="1477"/>
      <c r="O8" s="1477"/>
      <c r="P8" s="1480"/>
      <c r="Q8" s="1477"/>
      <c r="R8" s="1186" t="s">
        <v>851</v>
      </c>
      <c r="S8" s="1186" t="s">
        <v>852</v>
      </c>
      <c r="T8" s="1186" t="s">
        <v>444</v>
      </c>
      <c r="U8" s="1186" t="s">
        <v>851</v>
      </c>
      <c r="V8" s="1186" t="s">
        <v>852</v>
      </c>
      <c r="W8" s="1186" t="s">
        <v>444</v>
      </c>
      <c r="X8" s="1188" t="s">
        <v>1869</v>
      </c>
      <c r="Y8" s="1189" t="s">
        <v>1870</v>
      </c>
      <c r="Z8" s="1479"/>
    </row>
    <row r="9" spans="1:26" ht="26">
      <c r="A9" s="521">
        <v>1</v>
      </c>
      <c r="B9" s="318" t="s">
        <v>1799</v>
      </c>
      <c r="C9" s="318" t="s">
        <v>149</v>
      </c>
      <c r="D9" s="521" t="s">
        <v>1871</v>
      </c>
      <c r="E9" s="1190"/>
      <c r="F9" s="1475">
        <f>E10</f>
        <v>200.23</v>
      </c>
      <c r="G9" s="521">
        <v>1</v>
      </c>
      <c r="H9" s="318" t="s">
        <v>1799</v>
      </c>
      <c r="I9" s="318" t="s">
        <v>149</v>
      </c>
      <c r="J9" s="521">
        <v>74.86</v>
      </c>
      <c r="K9" s="1190"/>
      <c r="L9" s="1431">
        <f>K10</f>
        <v>200.23</v>
      </c>
      <c r="M9" s="1190">
        <v>0</v>
      </c>
      <c r="N9" s="1190">
        <v>249.33</v>
      </c>
      <c r="O9" s="521" t="s">
        <v>1871</v>
      </c>
      <c r="P9" s="1190">
        <v>200.23</v>
      </c>
      <c r="Q9" s="1192">
        <v>100.11499999999999</v>
      </c>
      <c r="R9" s="521">
        <v>0</v>
      </c>
      <c r="S9" s="521">
        <v>137</v>
      </c>
      <c r="T9" s="521">
        <v>137</v>
      </c>
      <c r="U9" s="521">
        <v>0</v>
      </c>
      <c r="V9" s="521">
        <v>115</v>
      </c>
      <c r="W9" s="521">
        <v>115</v>
      </c>
      <c r="X9" s="776">
        <v>726986.39</v>
      </c>
      <c r="Y9" s="776">
        <v>2910572.52</v>
      </c>
      <c r="Z9" s="1193" t="s">
        <v>1872</v>
      </c>
    </row>
    <row r="10" spans="1:26">
      <c r="A10" s="521"/>
      <c r="B10" s="318"/>
      <c r="C10" s="318"/>
      <c r="D10" s="521"/>
      <c r="E10" s="1190">
        <v>200.23</v>
      </c>
      <c r="F10" s="1476"/>
      <c r="G10" s="521"/>
      <c r="H10" s="318"/>
      <c r="I10" s="318"/>
      <c r="J10" s="521"/>
      <c r="K10" s="1190">
        <v>200.23</v>
      </c>
      <c r="L10" s="1431"/>
      <c r="M10" s="521"/>
      <c r="N10" s="1190"/>
      <c r="O10" s="521"/>
      <c r="P10" s="1190"/>
      <c r="Q10" s="1192"/>
      <c r="R10" s="521"/>
      <c r="S10" s="521"/>
      <c r="T10" s="521"/>
      <c r="U10" s="521"/>
      <c r="V10" s="521"/>
      <c r="W10" s="521"/>
      <c r="X10" s="776"/>
      <c r="Y10" s="776"/>
      <c r="Z10" s="1194"/>
    </row>
    <row r="11" spans="1:26" ht="26">
      <c r="A11" s="521">
        <v>2</v>
      </c>
      <c r="B11" s="318" t="s">
        <v>1873</v>
      </c>
      <c r="C11" s="318" t="s">
        <v>1802</v>
      </c>
      <c r="D11" s="521" t="s">
        <v>1874</v>
      </c>
      <c r="E11" s="1190"/>
      <c r="F11" s="1475">
        <f>E12</f>
        <v>131.75899999999999</v>
      </c>
      <c r="G11" s="521">
        <v>2</v>
      </c>
      <c r="H11" s="318" t="s">
        <v>1873</v>
      </c>
      <c r="I11" s="318" t="s">
        <v>1802</v>
      </c>
      <c r="J11" s="521">
        <v>70.75</v>
      </c>
      <c r="K11" s="1190"/>
      <c r="L11" s="1431">
        <f>K12</f>
        <v>131.75899999999999</v>
      </c>
      <c r="M11" s="1190">
        <f>M9+K10</f>
        <v>200.23</v>
      </c>
      <c r="N11" s="1190">
        <v>249.33</v>
      </c>
      <c r="O11" s="521" t="s">
        <v>1874</v>
      </c>
      <c r="P11" s="1190">
        <v>331.98899999999998</v>
      </c>
      <c r="Q11" s="1192">
        <v>165.99449999999999</v>
      </c>
      <c r="R11" s="521">
        <v>63</v>
      </c>
      <c r="S11" s="521">
        <v>68</v>
      </c>
      <c r="T11" s="521">
        <v>132</v>
      </c>
      <c r="U11" s="521">
        <v>85</v>
      </c>
      <c r="V11" s="521">
        <v>67</v>
      </c>
      <c r="W11" s="521">
        <v>152</v>
      </c>
      <c r="X11" s="776">
        <v>727186.1</v>
      </c>
      <c r="Y11" s="776">
        <v>2910558.1</v>
      </c>
      <c r="Z11" s="1193" t="s">
        <v>1875</v>
      </c>
    </row>
    <row r="12" spans="1:26">
      <c r="A12" s="521"/>
      <c r="B12" s="318"/>
      <c r="C12" s="318"/>
      <c r="D12" s="521"/>
      <c r="E12" s="1190">
        <v>131.75899999999999</v>
      </c>
      <c r="F12" s="1476"/>
      <c r="G12" s="521"/>
      <c r="H12" s="318"/>
      <c r="I12" s="318"/>
      <c r="J12" s="521"/>
      <c r="K12" s="1190">
        <v>131.75899999999999</v>
      </c>
      <c r="L12" s="1431"/>
      <c r="M12" s="521"/>
      <c r="N12" s="1190"/>
      <c r="O12" s="521"/>
      <c r="P12" s="1190"/>
      <c r="Q12" s="1192"/>
      <c r="R12" s="521"/>
      <c r="S12" s="521"/>
      <c r="T12" s="521"/>
      <c r="U12" s="521"/>
      <c r="V12" s="521"/>
      <c r="W12" s="521"/>
      <c r="X12" s="776"/>
      <c r="Y12" s="776"/>
      <c r="Z12" s="1193"/>
    </row>
    <row r="13" spans="1:26" ht="39">
      <c r="A13" s="521">
        <v>3</v>
      </c>
      <c r="B13" s="318" t="s">
        <v>1876</v>
      </c>
      <c r="C13" s="318" t="s">
        <v>1843</v>
      </c>
      <c r="D13" s="521" t="s">
        <v>1877</v>
      </c>
      <c r="E13" s="1190"/>
      <c r="F13" s="1475">
        <f>E14</f>
        <v>163.285</v>
      </c>
      <c r="G13" s="521">
        <v>3</v>
      </c>
      <c r="H13" s="318" t="s">
        <v>1876</v>
      </c>
      <c r="I13" s="318" t="s">
        <v>1802</v>
      </c>
      <c r="J13" s="521">
        <v>70.75</v>
      </c>
      <c r="K13" s="1190"/>
      <c r="L13" s="1431">
        <f>K14</f>
        <v>357.49400000000003</v>
      </c>
      <c r="M13" s="1190">
        <f>M11+K12</f>
        <v>331.98899999999998</v>
      </c>
      <c r="N13" s="1190">
        <v>249.22</v>
      </c>
      <c r="O13" s="521" t="s">
        <v>1878</v>
      </c>
      <c r="P13" s="1190">
        <v>489.25300000000004</v>
      </c>
      <c r="Q13" s="1192">
        <v>244.62650000000002</v>
      </c>
      <c r="R13" s="521">
        <v>63</v>
      </c>
      <c r="S13" s="521">
        <v>183</v>
      </c>
      <c r="T13" s="521">
        <v>246</v>
      </c>
      <c r="U13" s="521">
        <v>65</v>
      </c>
      <c r="V13" s="521">
        <v>182</v>
      </c>
      <c r="W13" s="521">
        <v>247</v>
      </c>
      <c r="X13" s="776">
        <v>727300.93</v>
      </c>
      <c r="Y13" s="776">
        <v>2910493.49</v>
      </c>
      <c r="Z13" s="1195"/>
    </row>
    <row r="14" spans="1:26">
      <c r="A14" s="521"/>
      <c r="B14" s="318"/>
      <c r="C14" s="318"/>
      <c r="D14" s="521"/>
      <c r="E14" s="1190">
        <v>163.285</v>
      </c>
      <c r="F14" s="1476"/>
      <c r="G14" s="521"/>
      <c r="H14" s="318"/>
      <c r="I14" s="318"/>
      <c r="J14" s="521"/>
      <c r="K14" s="1190">
        <v>357.49400000000003</v>
      </c>
      <c r="L14" s="1431"/>
      <c r="M14" s="521"/>
      <c r="N14" s="1190"/>
      <c r="O14" s="521"/>
      <c r="P14" s="1190"/>
      <c r="Q14" s="1192"/>
      <c r="R14" s="521"/>
      <c r="S14" s="521"/>
      <c r="T14" s="521"/>
      <c r="U14" s="521"/>
      <c r="V14" s="521"/>
      <c r="W14" s="521"/>
      <c r="X14" s="776"/>
      <c r="Y14" s="776"/>
      <c r="Z14" s="1194"/>
    </row>
    <row r="15" spans="1:26">
      <c r="A15" s="521">
        <v>4</v>
      </c>
      <c r="B15" s="318" t="s">
        <v>1879</v>
      </c>
      <c r="C15" s="318" t="s">
        <v>1803</v>
      </c>
      <c r="D15" s="521" t="s">
        <v>1880</v>
      </c>
      <c r="E15" s="1190"/>
      <c r="F15" s="1475">
        <f>SUM(E16:E18)</f>
        <v>653.10400000000004</v>
      </c>
      <c r="G15" s="521">
        <v>4</v>
      </c>
      <c r="H15" s="318" t="s">
        <v>1800</v>
      </c>
      <c r="I15" s="318" t="s">
        <v>1803</v>
      </c>
      <c r="J15" s="521">
        <v>70.75</v>
      </c>
      <c r="K15" s="1190"/>
      <c r="L15" s="1431">
        <f>SUM(K16:K18)</f>
        <v>741.19100000000003</v>
      </c>
      <c r="M15" s="1190">
        <f>M13+K14</f>
        <v>689.48299999999995</v>
      </c>
      <c r="N15" s="1190">
        <v>248.58500000000001</v>
      </c>
      <c r="O15" s="521" t="s">
        <v>1881</v>
      </c>
      <c r="P15" s="1190">
        <v>701.15599999999995</v>
      </c>
      <c r="Q15" s="1192">
        <v>350.57799999999997</v>
      </c>
      <c r="R15" s="521">
        <v>175</v>
      </c>
      <c r="S15" s="521">
        <v>179</v>
      </c>
      <c r="T15" s="521">
        <v>354</v>
      </c>
      <c r="U15" s="521">
        <v>177</v>
      </c>
      <c r="V15" s="521">
        <v>177</v>
      </c>
      <c r="W15" s="521">
        <v>354</v>
      </c>
      <c r="X15" s="776">
        <v>727508.7</v>
      </c>
      <c r="Y15" s="776">
        <v>2910202.571</v>
      </c>
      <c r="Z15" s="1194"/>
    </row>
    <row r="16" spans="1:26">
      <c r="A16" s="521"/>
      <c r="B16" s="318"/>
      <c r="C16" s="318"/>
      <c r="D16" s="521"/>
      <c r="E16" s="1190">
        <v>325.00099999999998</v>
      </c>
      <c r="F16" s="1481"/>
      <c r="G16" s="521"/>
      <c r="H16" s="318"/>
      <c r="I16" s="318"/>
      <c r="J16" s="521"/>
      <c r="K16" s="1190">
        <v>343.66199999999998</v>
      </c>
      <c r="L16" s="1431"/>
      <c r="M16" s="521"/>
      <c r="N16" s="1190"/>
      <c r="O16" s="521"/>
      <c r="P16" s="1190"/>
      <c r="Q16" s="1192"/>
      <c r="R16" s="521"/>
      <c r="S16" s="521"/>
      <c r="T16" s="521"/>
      <c r="U16" s="521"/>
      <c r="V16" s="521"/>
      <c r="W16" s="521"/>
      <c r="X16" s="776"/>
      <c r="Y16" s="776"/>
      <c r="Z16" s="1194"/>
    </row>
    <row r="17" spans="1:26">
      <c r="A17" s="521">
        <v>5</v>
      </c>
      <c r="B17" s="318" t="s">
        <v>486</v>
      </c>
      <c r="C17" s="318" t="s">
        <v>1818</v>
      </c>
      <c r="D17" s="521" t="s">
        <v>1871</v>
      </c>
      <c r="E17" s="1190"/>
      <c r="F17" s="1481"/>
      <c r="G17" s="521">
        <v>5</v>
      </c>
      <c r="H17" s="318" t="s">
        <v>76</v>
      </c>
      <c r="I17" s="318" t="s">
        <v>1802</v>
      </c>
      <c r="J17" s="521">
        <v>70.75</v>
      </c>
      <c r="K17" s="1190"/>
      <c r="L17" s="1431"/>
      <c r="M17" s="1190">
        <f>M15+K16</f>
        <v>1033.145</v>
      </c>
      <c r="N17" s="1190">
        <v>247.512</v>
      </c>
      <c r="O17" s="521" t="s">
        <v>1882</v>
      </c>
      <c r="P17" s="1190">
        <v>741.19100000000003</v>
      </c>
      <c r="Q17" s="1192">
        <v>370.59550000000002</v>
      </c>
      <c r="R17" s="521">
        <v>165</v>
      </c>
      <c r="S17" s="521">
        <v>192</v>
      </c>
      <c r="T17" s="521">
        <v>357</v>
      </c>
      <c r="U17" s="521">
        <v>168</v>
      </c>
      <c r="V17" s="521">
        <v>194</v>
      </c>
      <c r="W17" s="521">
        <v>362</v>
      </c>
      <c r="X17" s="776">
        <v>727770.58900000004</v>
      </c>
      <c r="Y17" s="776">
        <v>2909980.0449999999</v>
      </c>
      <c r="Z17" s="1194"/>
    </row>
    <row r="18" spans="1:26">
      <c r="A18" s="521"/>
      <c r="B18" s="318"/>
      <c r="C18" s="318"/>
      <c r="D18" s="521"/>
      <c r="E18" s="1190">
        <v>328.10300000000001</v>
      </c>
      <c r="F18" s="1476"/>
      <c r="G18" s="521"/>
      <c r="H18" s="318"/>
      <c r="I18" s="318"/>
      <c r="J18" s="521"/>
      <c r="K18" s="1190">
        <v>397.529</v>
      </c>
      <c r="L18" s="1431"/>
      <c r="M18" s="521"/>
      <c r="N18" s="1190"/>
      <c r="O18" s="521"/>
      <c r="P18" s="1190"/>
      <c r="Q18" s="1192"/>
      <c r="R18" s="521"/>
      <c r="S18" s="521"/>
      <c r="T18" s="521"/>
      <c r="U18" s="521"/>
      <c r="V18" s="521"/>
      <c r="W18" s="521"/>
      <c r="X18" s="776"/>
      <c r="Y18" s="776"/>
      <c r="Z18" s="1194"/>
    </row>
    <row r="19" spans="1:26">
      <c r="A19" s="521">
        <v>6</v>
      </c>
      <c r="B19" s="318" t="s">
        <v>1883</v>
      </c>
      <c r="C19" s="318" t="s">
        <v>1884</v>
      </c>
      <c r="D19" s="521" t="s">
        <v>1885</v>
      </c>
      <c r="E19" s="1190"/>
      <c r="F19" s="1475">
        <f>SUM(E20:E26)</f>
        <v>1417.038</v>
      </c>
      <c r="G19" s="521">
        <v>6</v>
      </c>
      <c r="H19" s="318" t="s">
        <v>1834</v>
      </c>
      <c r="I19" s="318" t="s">
        <v>1804</v>
      </c>
      <c r="J19" s="521">
        <v>73.75</v>
      </c>
      <c r="K19" s="1190"/>
      <c r="L19" s="1431">
        <f>SUM(K20:K26)</f>
        <v>1665.271</v>
      </c>
      <c r="M19" s="1190">
        <f>M17+K18</f>
        <v>1430.674</v>
      </c>
      <c r="N19" s="1190">
        <v>246.02199999999999</v>
      </c>
      <c r="O19" s="521" t="s">
        <v>1886</v>
      </c>
      <c r="P19" s="1190">
        <v>817.39400000000001</v>
      </c>
      <c r="Q19" s="1192">
        <v>408.697</v>
      </c>
      <c r="R19" s="521">
        <v>207</v>
      </c>
      <c r="S19" s="521">
        <v>189</v>
      </c>
      <c r="T19" s="521">
        <v>396</v>
      </c>
      <c r="U19" s="521">
        <v>205</v>
      </c>
      <c r="V19" s="521">
        <v>195</v>
      </c>
      <c r="W19" s="521">
        <v>400</v>
      </c>
      <c r="X19" s="776">
        <v>727756.74399999995</v>
      </c>
      <c r="Y19" s="776">
        <v>2909582.7570000002</v>
      </c>
      <c r="Z19" s="1194"/>
    </row>
    <row r="20" spans="1:26">
      <c r="A20" s="521"/>
      <c r="B20" s="318"/>
      <c r="C20" s="318"/>
      <c r="D20" s="521"/>
      <c r="E20" s="1190">
        <v>350</v>
      </c>
      <c r="F20" s="1481"/>
      <c r="G20" s="521"/>
      <c r="H20" s="318"/>
      <c r="I20" s="318"/>
      <c r="J20" s="521"/>
      <c r="K20" s="1190">
        <v>419.86500000000001</v>
      </c>
      <c r="L20" s="1431"/>
      <c r="M20" s="521"/>
      <c r="N20" s="1190"/>
      <c r="O20" s="521"/>
      <c r="P20" s="1190"/>
      <c r="Q20" s="1192"/>
      <c r="R20" s="521"/>
      <c r="S20" s="521"/>
      <c r="T20" s="521"/>
      <c r="U20" s="521"/>
      <c r="V20" s="521"/>
      <c r="W20" s="521"/>
      <c r="X20" s="776"/>
      <c r="Y20" s="776"/>
      <c r="Z20" s="1194"/>
    </row>
    <row r="21" spans="1:26">
      <c r="A21" s="521">
        <v>7</v>
      </c>
      <c r="B21" s="318" t="s">
        <v>1887</v>
      </c>
      <c r="C21" s="318" t="s">
        <v>1818</v>
      </c>
      <c r="D21" s="521" t="s">
        <v>1871</v>
      </c>
      <c r="E21" s="1190"/>
      <c r="F21" s="1481"/>
      <c r="G21" s="521">
        <v>7</v>
      </c>
      <c r="H21" s="318" t="s">
        <v>1801</v>
      </c>
      <c r="I21" s="318" t="s">
        <v>1805</v>
      </c>
      <c r="J21" s="521">
        <v>76.75</v>
      </c>
      <c r="K21" s="1190"/>
      <c r="L21" s="1431"/>
      <c r="M21" s="1190">
        <f>M19+K20</f>
        <v>1850.539</v>
      </c>
      <c r="N21" s="1190">
        <v>247.6</v>
      </c>
      <c r="O21" s="521" t="s">
        <v>1871</v>
      </c>
      <c r="P21" s="1190">
        <v>840.53800000000001</v>
      </c>
      <c r="Q21" s="1192">
        <v>420.26900000000001</v>
      </c>
      <c r="R21" s="521">
        <v>231</v>
      </c>
      <c r="S21" s="521">
        <v>227</v>
      </c>
      <c r="T21" s="521">
        <v>458</v>
      </c>
      <c r="U21" s="521">
        <v>226</v>
      </c>
      <c r="V21" s="521">
        <v>223</v>
      </c>
      <c r="W21" s="521">
        <v>449</v>
      </c>
      <c r="X21" s="776">
        <v>727456.25600000005</v>
      </c>
      <c r="Y21" s="776">
        <v>2909289.51</v>
      </c>
      <c r="Z21" s="1194"/>
    </row>
    <row r="22" spans="1:26">
      <c r="A22" s="521"/>
      <c r="B22" s="318"/>
      <c r="C22" s="318"/>
      <c r="D22" s="521"/>
      <c r="E22" s="1190">
        <v>355</v>
      </c>
      <c r="F22" s="1481"/>
      <c r="G22" s="521"/>
      <c r="H22" s="318"/>
      <c r="I22" s="318"/>
      <c r="J22" s="521"/>
      <c r="K22" s="1190">
        <v>420.673</v>
      </c>
      <c r="L22" s="1431"/>
      <c r="M22" s="521"/>
      <c r="N22" s="1190"/>
      <c r="O22" s="521"/>
      <c r="P22" s="1190"/>
      <c r="Q22" s="1192"/>
      <c r="R22" s="521"/>
      <c r="S22" s="521"/>
      <c r="T22" s="521"/>
      <c r="U22" s="521"/>
      <c r="V22" s="521"/>
      <c r="W22" s="521"/>
      <c r="X22" s="776"/>
      <c r="Y22" s="776"/>
      <c r="Z22" s="1194" t="s">
        <v>1888</v>
      </c>
    </row>
    <row r="23" spans="1:26">
      <c r="A23" s="521">
        <v>8</v>
      </c>
      <c r="B23" s="318" t="s">
        <v>1889</v>
      </c>
      <c r="C23" s="318" t="s">
        <v>1890</v>
      </c>
      <c r="D23" s="521" t="s">
        <v>1871</v>
      </c>
      <c r="E23" s="1190"/>
      <c r="F23" s="1481"/>
      <c r="G23" s="521">
        <v>8</v>
      </c>
      <c r="H23" s="318" t="s">
        <v>1833</v>
      </c>
      <c r="I23" s="318" t="s">
        <v>1806</v>
      </c>
      <c r="J23" s="521">
        <v>73.75</v>
      </c>
      <c r="K23" s="1190"/>
      <c r="L23" s="1431"/>
      <c r="M23" s="1190">
        <f>M21+K22</f>
        <v>2271.212</v>
      </c>
      <c r="N23" s="1190">
        <v>247.042</v>
      </c>
      <c r="O23" s="521" t="s">
        <v>1891</v>
      </c>
      <c r="P23" s="1190">
        <v>838.53899999999999</v>
      </c>
      <c r="Q23" s="1192">
        <v>419.26949999999999</v>
      </c>
      <c r="R23" s="521">
        <v>195</v>
      </c>
      <c r="S23" s="521">
        <v>227</v>
      </c>
      <c r="T23" s="521">
        <v>422</v>
      </c>
      <c r="U23" s="521">
        <v>199</v>
      </c>
      <c r="V23" s="521">
        <v>223</v>
      </c>
      <c r="W23" s="521">
        <v>422</v>
      </c>
      <c r="X23" s="776">
        <v>727155.19</v>
      </c>
      <c r="Y23" s="776">
        <v>2908995.699</v>
      </c>
      <c r="Z23" s="1194"/>
    </row>
    <row r="24" spans="1:26">
      <c r="A24" s="521"/>
      <c r="B24" s="318"/>
      <c r="C24" s="318"/>
      <c r="D24" s="521"/>
      <c r="E24" s="1190">
        <v>355</v>
      </c>
      <c r="F24" s="1481"/>
      <c r="G24" s="521"/>
      <c r="H24" s="318"/>
      <c r="I24" s="318"/>
      <c r="J24" s="521"/>
      <c r="K24" s="1190">
        <v>417.86599999999999</v>
      </c>
      <c r="L24" s="1431"/>
      <c r="M24" s="521"/>
      <c r="N24" s="1190"/>
      <c r="O24" s="521"/>
      <c r="P24" s="1190"/>
      <c r="Q24" s="1192"/>
      <c r="R24" s="521"/>
      <c r="S24" s="521"/>
      <c r="T24" s="521"/>
      <c r="U24" s="521"/>
      <c r="V24" s="521"/>
      <c r="W24" s="521"/>
      <c r="X24" s="776"/>
      <c r="Y24" s="776"/>
      <c r="Z24" s="1194" t="s">
        <v>1892</v>
      </c>
    </row>
    <row r="25" spans="1:26">
      <c r="A25" s="521">
        <v>9</v>
      </c>
      <c r="B25" s="318" t="s">
        <v>1893</v>
      </c>
      <c r="C25" s="318" t="s">
        <v>1890</v>
      </c>
      <c r="D25" s="521" t="s">
        <v>1871</v>
      </c>
      <c r="E25" s="1190"/>
      <c r="F25" s="1481"/>
      <c r="G25" s="521">
        <v>9</v>
      </c>
      <c r="H25" s="318" t="s">
        <v>78</v>
      </c>
      <c r="I25" s="318" t="s">
        <v>1803</v>
      </c>
      <c r="J25" s="521">
        <v>70.75</v>
      </c>
      <c r="K25" s="1190"/>
      <c r="L25" s="1431"/>
      <c r="M25" s="1190">
        <f>M23+K24</f>
        <v>2689.078</v>
      </c>
      <c r="N25" s="1190">
        <v>246.108</v>
      </c>
      <c r="O25" s="521" t="s">
        <v>1894</v>
      </c>
      <c r="P25" s="1190">
        <v>824.73299999999995</v>
      </c>
      <c r="Q25" s="1192">
        <v>412.36649999999997</v>
      </c>
      <c r="R25" s="521">
        <v>191</v>
      </c>
      <c r="S25" s="521">
        <v>192</v>
      </c>
      <c r="T25" s="521">
        <v>383</v>
      </c>
      <c r="U25" s="521">
        <v>196</v>
      </c>
      <c r="V25" s="521">
        <v>196</v>
      </c>
      <c r="W25" s="521">
        <v>392</v>
      </c>
      <c r="X25" s="776">
        <v>727027.12</v>
      </c>
      <c r="Y25" s="776">
        <v>2908597.943</v>
      </c>
      <c r="Z25" s="1194"/>
    </row>
    <row r="26" spans="1:26">
      <c r="A26" s="521"/>
      <c r="B26" s="318"/>
      <c r="C26" s="318"/>
      <c r="D26" s="521"/>
      <c r="E26" s="1190">
        <v>357.03800000000001</v>
      </c>
      <c r="F26" s="1476"/>
      <c r="G26" s="521"/>
      <c r="H26" s="318"/>
      <c r="I26" s="318"/>
      <c r="J26" s="521"/>
      <c r="K26" s="1190">
        <v>406.86700000000002</v>
      </c>
      <c r="L26" s="1431"/>
      <c r="M26" s="521"/>
      <c r="N26" s="1190"/>
      <c r="O26" s="521"/>
      <c r="P26" s="1190"/>
      <c r="Q26" s="1192"/>
      <c r="R26" s="521"/>
      <c r="S26" s="521"/>
      <c r="T26" s="521"/>
      <c r="U26" s="521"/>
      <c r="V26" s="521"/>
      <c r="W26" s="521"/>
      <c r="X26" s="776"/>
      <c r="Y26" s="776"/>
      <c r="Z26" s="1194"/>
    </row>
    <row r="27" spans="1:26">
      <c r="A27" s="521">
        <v>10</v>
      </c>
      <c r="B27" s="318" t="s">
        <v>1895</v>
      </c>
      <c r="C27" s="318" t="s">
        <v>1819</v>
      </c>
      <c r="D27" s="521" t="s">
        <v>1896</v>
      </c>
      <c r="E27" s="1190"/>
      <c r="F27" s="1475">
        <f>SUM(E28:E42)</f>
        <v>3013.0259999999998</v>
      </c>
      <c r="G27" s="521">
        <v>10</v>
      </c>
      <c r="H27" s="318" t="s">
        <v>496</v>
      </c>
      <c r="I27" s="318" t="s">
        <v>149</v>
      </c>
      <c r="J27" s="521">
        <v>74.95</v>
      </c>
      <c r="K27" s="1190"/>
      <c r="L27" s="1431">
        <f>SUM(K28:K42)</f>
        <v>3126.2669999999998</v>
      </c>
      <c r="M27" s="1190">
        <f>M25+K26</f>
        <v>3095.9450000000002</v>
      </c>
      <c r="N27" s="1190">
        <v>246.161</v>
      </c>
      <c r="O27" s="521" t="s">
        <v>1871</v>
      </c>
      <c r="P27" s="1190">
        <v>821.35799999999995</v>
      </c>
      <c r="Q27" s="1192">
        <v>410.67899999999997</v>
      </c>
      <c r="R27" s="521">
        <v>216</v>
      </c>
      <c r="S27" s="521">
        <v>194</v>
      </c>
      <c r="T27" s="521">
        <v>410</v>
      </c>
      <c r="U27" s="521">
        <v>213</v>
      </c>
      <c r="V27" s="521">
        <v>199</v>
      </c>
      <c r="W27" s="521">
        <v>412</v>
      </c>
      <c r="X27" s="776">
        <v>726727.49</v>
      </c>
      <c r="Y27" s="776">
        <v>2908322.6940000001</v>
      </c>
      <c r="Z27" s="1194"/>
    </row>
    <row r="28" spans="1:26">
      <c r="A28" s="521"/>
      <c r="B28" s="318"/>
      <c r="C28" s="318"/>
      <c r="D28" s="521"/>
      <c r="E28" s="1190">
        <v>400</v>
      </c>
      <c r="F28" s="1481"/>
      <c r="G28" s="521"/>
      <c r="H28" s="318"/>
      <c r="I28" s="318"/>
      <c r="J28" s="521"/>
      <c r="K28" s="1190">
        <v>414.49099999999999</v>
      </c>
      <c r="L28" s="1431"/>
      <c r="M28" s="521"/>
      <c r="N28" s="1190"/>
      <c r="O28" s="521"/>
      <c r="P28" s="1190"/>
      <c r="Q28" s="1192"/>
      <c r="R28" s="521"/>
      <c r="S28" s="521"/>
      <c r="T28" s="521"/>
      <c r="U28" s="521"/>
      <c r="V28" s="521"/>
      <c r="W28" s="521"/>
      <c r="X28" s="776"/>
      <c r="Y28" s="776"/>
      <c r="Z28" s="1194"/>
    </row>
    <row r="29" spans="1:26">
      <c r="A29" s="521">
        <v>11</v>
      </c>
      <c r="B29" s="318" t="s">
        <v>1897</v>
      </c>
      <c r="C29" s="318" t="s">
        <v>149</v>
      </c>
      <c r="D29" s="521" t="s">
        <v>1871</v>
      </c>
      <c r="E29" s="1190"/>
      <c r="F29" s="1481"/>
      <c r="G29" s="521">
        <v>11</v>
      </c>
      <c r="H29" s="318" t="s">
        <v>1149</v>
      </c>
      <c r="I29" s="318" t="s">
        <v>149</v>
      </c>
      <c r="J29" s="521">
        <v>74.95</v>
      </c>
      <c r="K29" s="1190"/>
      <c r="L29" s="1431"/>
      <c r="M29" s="1190">
        <f>M27+K28</f>
        <v>3510.4360000000001</v>
      </c>
      <c r="N29" s="1190">
        <v>248.85</v>
      </c>
      <c r="O29" s="521" t="s">
        <v>1871</v>
      </c>
      <c r="P29" s="1190">
        <v>824.71100000000001</v>
      </c>
      <c r="Q29" s="1192">
        <v>412.35550000000001</v>
      </c>
      <c r="R29" s="521">
        <v>221</v>
      </c>
      <c r="S29" s="521">
        <v>208</v>
      </c>
      <c r="T29" s="521">
        <v>429</v>
      </c>
      <c r="U29" s="521">
        <v>217</v>
      </c>
      <c r="V29" s="521">
        <v>208</v>
      </c>
      <c r="W29" s="521">
        <v>425</v>
      </c>
      <c r="X29" s="776">
        <v>726422.24399999995</v>
      </c>
      <c r="Y29" s="776">
        <v>2908042.287</v>
      </c>
      <c r="Z29" s="1194"/>
    </row>
    <row r="30" spans="1:26" ht="25">
      <c r="A30" s="521"/>
      <c r="B30" s="318"/>
      <c r="C30" s="318"/>
      <c r="D30" s="521"/>
      <c r="E30" s="1190">
        <v>400</v>
      </c>
      <c r="F30" s="1481"/>
      <c r="G30" s="521"/>
      <c r="H30" s="318"/>
      <c r="I30" s="318"/>
      <c r="J30" s="521"/>
      <c r="K30" s="1190">
        <v>410.22</v>
      </c>
      <c r="L30" s="1431"/>
      <c r="M30" s="521"/>
      <c r="N30" s="1190"/>
      <c r="O30" s="521"/>
      <c r="P30" s="1190"/>
      <c r="Q30" s="1192"/>
      <c r="R30" s="521"/>
      <c r="S30" s="521"/>
      <c r="T30" s="521"/>
      <c r="U30" s="521"/>
      <c r="V30" s="521"/>
      <c r="W30" s="521"/>
      <c r="X30" s="776"/>
      <c r="Y30" s="776"/>
      <c r="Z30" s="1194" t="s">
        <v>1898</v>
      </c>
    </row>
    <row r="31" spans="1:26">
      <c r="A31" s="521">
        <v>12</v>
      </c>
      <c r="B31" s="318" t="s">
        <v>1899</v>
      </c>
      <c r="C31" s="318" t="s">
        <v>146</v>
      </c>
      <c r="D31" s="521" t="s">
        <v>1871</v>
      </c>
      <c r="E31" s="1190"/>
      <c r="F31" s="1481"/>
      <c r="G31" s="521">
        <v>12</v>
      </c>
      <c r="H31" s="318" t="s">
        <v>1150</v>
      </c>
      <c r="I31" s="318" t="s">
        <v>149</v>
      </c>
      <c r="J31" s="521">
        <v>74.95</v>
      </c>
      <c r="K31" s="1190"/>
      <c r="L31" s="1431"/>
      <c r="M31" s="1190">
        <f>M29+K30</f>
        <v>3920.6559999999999</v>
      </c>
      <c r="N31" s="1190">
        <v>248.245</v>
      </c>
      <c r="O31" s="521" t="s">
        <v>1871</v>
      </c>
      <c r="P31" s="1190">
        <v>807.30200000000002</v>
      </c>
      <c r="Q31" s="1192">
        <v>403.65100000000001</v>
      </c>
      <c r="R31" s="521">
        <v>202</v>
      </c>
      <c r="S31" s="521">
        <v>221</v>
      </c>
      <c r="T31" s="521">
        <v>423</v>
      </c>
      <c r="U31" s="521">
        <v>204</v>
      </c>
      <c r="V31" s="521">
        <v>214</v>
      </c>
      <c r="W31" s="521">
        <v>418</v>
      </c>
      <c r="X31" s="776">
        <v>726120.14500000002</v>
      </c>
      <c r="Y31" s="776">
        <v>2907764.7689999999</v>
      </c>
      <c r="Z31" s="1194"/>
    </row>
    <row r="32" spans="1:26">
      <c r="A32" s="521"/>
      <c r="B32" s="318"/>
      <c r="C32" s="318"/>
      <c r="D32" s="521"/>
      <c r="E32" s="1190">
        <v>350</v>
      </c>
      <c r="F32" s="1481"/>
      <c r="G32" s="521"/>
      <c r="H32" s="318"/>
      <c r="I32" s="318"/>
      <c r="J32" s="521"/>
      <c r="K32" s="1190">
        <v>397.08199999999999</v>
      </c>
      <c r="L32" s="1431"/>
      <c r="M32" s="521"/>
      <c r="N32" s="1190"/>
      <c r="O32" s="521"/>
      <c r="P32" s="1190"/>
      <c r="Q32" s="1192"/>
      <c r="R32" s="521"/>
      <c r="S32" s="521"/>
      <c r="T32" s="521"/>
      <c r="U32" s="521"/>
      <c r="V32" s="521"/>
      <c r="W32" s="521"/>
      <c r="X32" s="776"/>
      <c r="Y32" s="776"/>
      <c r="Z32" s="1194" t="s">
        <v>1892</v>
      </c>
    </row>
    <row r="33" spans="1:26">
      <c r="A33" s="521">
        <v>13</v>
      </c>
      <c r="B33" s="318" t="s">
        <v>1900</v>
      </c>
      <c r="C33" s="318" t="s">
        <v>146</v>
      </c>
      <c r="D33" s="521" t="s">
        <v>1871</v>
      </c>
      <c r="E33" s="1190"/>
      <c r="F33" s="1481"/>
      <c r="G33" s="521">
        <v>13</v>
      </c>
      <c r="H33" s="318" t="s">
        <v>1151</v>
      </c>
      <c r="I33" s="318" t="s">
        <v>146</v>
      </c>
      <c r="J33" s="521">
        <v>71.95</v>
      </c>
      <c r="K33" s="1190"/>
      <c r="L33" s="1431"/>
      <c r="M33" s="1190">
        <f>M31+K32</f>
        <v>4317.7380000000003</v>
      </c>
      <c r="N33" s="1190">
        <v>247.06100000000001</v>
      </c>
      <c r="O33" s="521" t="s">
        <v>1871</v>
      </c>
      <c r="P33" s="1190">
        <v>784.74</v>
      </c>
      <c r="Q33" s="1192">
        <v>392.37</v>
      </c>
      <c r="R33" s="521">
        <v>177</v>
      </c>
      <c r="S33" s="521">
        <v>188</v>
      </c>
      <c r="T33" s="521">
        <v>365</v>
      </c>
      <c r="U33" s="521">
        <v>184</v>
      </c>
      <c r="V33" s="521">
        <v>190</v>
      </c>
      <c r="W33" s="521">
        <v>374</v>
      </c>
      <c r="X33" s="776">
        <v>725827.72</v>
      </c>
      <c r="Y33" s="776">
        <v>2907496.139</v>
      </c>
      <c r="Z33" s="1194"/>
    </row>
    <row r="34" spans="1:26">
      <c r="A34" s="521"/>
      <c r="B34" s="318"/>
      <c r="C34" s="318"/>
      <c r="D34" s="521"/>
      <c r="E34" s="1190">
        <v>375</v>
      </c>
      <c r="F34" s="1481"/>
      <c r="G34" s="521"/>
      <c r="H34" s="318"/>
      <c r="I34" s="318"/>
      <c r="J34" s="521"/>
      <c r="K34" s="1190">
        <v>387.65800000000002</v>
      </c>
      <c r="L34" s="1431"/>
      <c r="M34" s="521"/>
      <c r="N34" s="1190"/>
      <c r="O34" s="521"/>
      <c r="P34" s="1190"/>
      <c r="Q34" s="1192"/>
      <c r="R34" s="521"/>
      <c r="S34" s="521"/>
      <c r="T34" s="521"/>
      <c r="U34" s="521"/>
      <c r="V34" s="521"/>
      <c r="W34" s="521"/>
      <c r="X34" s="776"/>
      <c r="Y34" s="776"/>
      <c r="Z34" s="1194"/>
    </row>
    <row r="35" spans="1:26">
      <c r="A35" s="521">
        <v>14</v>
      </c>
      <c r="B35" s="318" t="s">
        <v>1901</v>
      </c>
      <c r="C35" s="318" t="s">
        <v>1890</v>
      </c>
      <c r="D35" s="521" t="s">
        <v>1871</v>
      </c>
      <c r="E35" s="1190"/>
      <c r="F35" s="1481"/>
      <c r="G35" s="521">
        <v>14</v>
      </c>
      <c r="H35" s="318" t="s">
        <v>1152</v>
      </c>
      <c r="I35" s="318" t="s">
        <v>146</v>
      </c>
      <c r="J35" s="521">
        <v>71.95</v>
      </c>
      <c r="K35" s="1190"/>
      <c r="L35" s="1431"/>
      <c r="M35" s="1190">
        <f>M33+K34</f>
        <v>4705.3960000000006</v>
      </c>
      <c r="N35" s="1190">
        <v>248.274</v>
      </c>
      <c r="O35" s="521" t="s">
        <v>1871</v>
      </c>
      <c r="P35" s="1190">
        <v>787.54</v>
      </c>
      <c r="Q35" s="1192">
        <v>393.77</v>
      </c>
      <c r="R35" s="521">
        <v>201</v>
      </c>
      <c r="S35" s="521">
        <v>183</v>
      </c>
      <c r="T35" s="521">
        <v>384</v>
      </c>
      <c r="U35" s="521">
        <v>199</v>
      </c>
      <c r="V35" s="521">
        <v>188</v>
      </c>
      <c r="W35" s="521">
        <v>387</v>
      </c>
      <c r="X35" s="776">
        <v>725542.23499999999</v>
      </c>
      <c r="Y35" s="776">
        <v>2907233.8849999998</v>
      </c>
      <c r="Z35" s="1194"/>
    </row>
    <row r="36" spans="1:26">
      <c r="A36" s="521"/>
      <c r="B36" s="318"/>
      <c r="C36" s="318"/>
      <c r="D36" s="521"/>
      <c r="E36" s="1190">
        <v>385</v>
      </c>
      <c r="F36" s="1481"/>
      <c r="G36" s="521"/>
      <c r="H36" s="318"/>
      <c r="I36" s="318"/>
      <c r="J36" s="521"/>
      <c r="K36" s="1190">
        <v>399.88200000000001</v>
      </c>
      <c r="L36" s="1431"/>
      <c r="M36" s="521"/>
      <c r="N36" s="1190"/>
      <c r="O36" s="521"/>
      <c r="P36" s="1190"/>
      <c r="Q36" s="1192"/>
      <c r="R36" s="521"/>
      <c r="S36" s="521"/>
      <c r="T36" s="521"/>
      <c r="U36" s="521"/>
      <c r="V36" s="521"/>
      <c r="W36" s="521"/>
      <c r="X36" s="776"/>
      <c r="Y36" s="776"/>
      <c r="Z36" s="1194"/>
    </row>
    <row r="37" spans="1:26">
      <c r="A37" s="521">
        <v>15</v>
      </c>
      <c r="B37" s="318" t="s">
        <v>1902</v>
      </c>
      <c r="C37" s="318" t="s">
        <v>146</v>
      </c>
      <c r="D37" s="521" t="s">
        <v>1871</v>
      </c>
      <c r="E37" s="1190"/>
      <c r="F37" s="1481"/>
      <c r="G37" s="521">
        <v>15</v>
      </c>
      <c r="H37" s="318" t="s">
        <v>1659</v>
      </c>
      <c r="I37" s="318" t="s">
        <v>1807</v>
      </c>
      <c r="J37" s="521">
        <v>70.75</v>
      </c>
      <c r="K37" s="1190"/>
      <c r="L37" s="1431"/>
      <c r="M37" s="1190">
        <f>M35+K36</f>
        <v>5105.2780000000002</v>
      </c>
      <c r="N37" s="1190">
        <v>250.99199999999999</v>
      </c>
      <c r="O37" s="521" t="s">
        <v>1903</v>
      </c>
      <c r="P37" s="1190">
        <v>765.029</v>
      </c>
      <c r="Q37" s="1192">
        <v>382.5145</v>
      </c>
      <c r="R37" s="521">
        <v>217</v>
      </c>
      <c r="S37" s="521">
        <v>172</v>
      </c>
      <c r="T37" s="521">
        <v>389</v>
      </c>
      <c r="U37" s="521">
        <v>213</v>
      </c>
      <c r="V37" s="521">
        <v>176</v>
      </c>
      <c r="W37" s="521">
        <v>389</v>
      </c>
      <c r="X37" s="776">
        <v>725247.74899999995</v>
      </c>
      <c r="Y37" s="776">
        <v>2906963.361</v>
      </c>
      <c r="Z37" s="1194"/>
    </row>
    <row r="38" spans="1:26">
      <c r="A38" s="521"/>
      <c r="B38" s="318"/>
      <c r="C38" s="318"/>
      <c r="D38" s="521"/>
      <c r="E38" s="1190">
        <v>365</v>
      </c>
      <c r="F38" s="1481"/>
      <c r="G38" s="521"/>
      <c r="H38" s="318"/>
      <c r="I38" s="318"/>
      <c r="J38" s="521"/>
      <c r="K38" s="1190">
        <v>365.14699999999999</v>
      </c>
      <c r="L38" s="1431"/>
      <c r="M38" s="521"/>
      <c r="N38" s="1190"/>
      <c r="O38" s="521"/>
      <c r="P38" s="1190"/>
      <c r="Q38" s="1192"/>
      <c r="R38" s="521"/>
      <c r="S38" s="521"/>
      <c r="T38" s="521"/>
      <c r="U38" s="521"/>
      <c r="V38" s="521"/>
      <c r="W38" s="521"/>
      <c r="X38" s="776"/>
      <c r="Y38" s="776"/>
      <c r="Z38" s="1194" t="s">
        <v>454</v>
      </c>
    </row>
    <row r="39" spans="1:26">
      <c r="A39" s="521">
        <v>16</v>
      </c>
      <c r="B39" s="318" t="s">
        <v>1904</v>
      </c>
      <c r="C39" s="318" t="s">
        <v>146</v>
      </c>
      <c r="D39" s="521" t="s">
        <v>1871</v>
      </c>
      <c r="E39" s="1190"/>
      <c r="F39" s="1481"/>
      <c r="G39" s="521">
        <v>16</v>
      </c>
      <c r="H39" s="318" t="s">
        <v>498</v>
      </c>
      <c r="I39" s="318" t="s">
        <v>146</v>
      </c>
      <c r="J39" s="521">
        <v>71.95</v>
      </c>
      <c r="K39" s="1190"/>
      <c r="L39" s="1431"/>
      <c r="M39" s="1190">
        <f>M37+K38</f>
        <v>5470.4250000000002</v>
      </c>
      <c r="N39" s="1190">
        <v>253.37</v>
      </c>
      <c r="O39" s="521" t="s">
        <v>1871</v>
      </c>
      <c r="P39" s="1190">
        <v>752.23299999999995</v>
      </c>
      <c r="Q39" s="1192">
        <v>376.11649999999997</v>
      </c>
      <c r="R39" s="521">
        <v>193</v>
      </c>
      <c r="S39" s="521">
        <v>197</v>
      </c>
      <c r="T39" s="521">
        <v>390</v>
      </c>
      <c r="U39" s="521">
        <v>190</v>
      </c>
      <c r="V39" s="521">
        <v>196</v>
      </c>
      <c r="W39" s="521">
        <v>386</v>
      </c>
      <c r="X39" s="776">
        <v>725117.36499999999</v>
      </c>
      <c r="Y39" s="776">
        <v>2906622.2859999998</v>
      </c>
      <c r="Z39" s="1194"/>
    </row>
    <row r="40" spans="1:26">
      <c r="A40" s="521"/>
      <c r="B40" s="318"/>
      <c r="C40" s="318"/>
      <c r="D40" s="521"/>
      <c r="E40" s="1190">
        <v>380</v>
      </c>
      <c r="F40" s="1481"/>
      <c r="G40" s="521"/>
      <c r="H40" s="318"/>
      <c r="I40" s="318"/>
      <c r="J40" s="521"/>
      <c r="K40" s="1190">
        <v>387.08600000000001</v>
      </c>
      <c r="L40" s="1431"/>
      <c r="M40" s="521"/>
      <c r="N40" s="1190"/>
      <c r="O40" s="521"/>
      <c r="P40" s="1190"/>
      <c r="Q40" s="1192"/>
      <c r="R40" s="521"/>
      <c r="S40" s="521"/>
      <c r="T40" s="521"/>
      <c r="U40" s="521"/>
      <c r="V40" s="521"/>
      <c r="W40" s="521"/>
      <c r="X40" s="776"/>
      <c r="Y40" s="776"/>
      <c r="Z40" s="1194" t="s">
        <v>1905</v>
      </c>
    </row>
    <row r="41" spans="1:26">
      <c r="A41" s="521">
        <v>17</v>
      </c>
      <c r="B41" s="318" t="s">
        <v>1906</v>
      </c>
      <c r="C41" s="318" t="s">
        <v>1890</v>
      </c>
      <c r="D41" s="521" t="s">
        <v>1871</v>
      </c>
      <c r="E41" s="1190"/>
      <c r="F41" s="1481"/>
      <c r="G41" s="521">
        <v>17</v>
      </c>
      <c r="H41" s="318" t="s">
        <v>499</v>
      </c>
      <c r="I41" s="318" t="s">
        <v>146</v>
      </c>
      <c r="J41" s="521">
        <v>71.95</v>
      </c>
      <c r="K41" s="1190"/>
      <c r="L41" s="1431"/>
      <c r="M41" s="1190">
        <f>M39+K40</f>
        <v>5857.5110000000004</v>
      </c>
      <c r="N41" s="1190">
        <v>252.87200000000001</v>
      </c>
      <c r="O41" s="521" t="s">
        <v>1871</v>
      </c>
      <c r="P41" s="1190">
        <v>751.78700000000003</v>
      </c>
      <c r="Q41" s="1192">
        <v>375.89350000000002</v>
      </c>
      <c r="R41" s="521">
        <v>191</v>
      </c>
      <c r="S41" s="521">
        <v>189</v>
      </c>
      <c r="T41" s="521">
        <v>380</v>
      </c>
      <c r="U41" s="521">
        <v>192</v>
      </c>
      <c r="V41" s="521">
        <v>187</v>
      </c>
      <c r="W41" s="521">
        <v>380</v>
      </c>
      <c r="X41" s="776">
        <v>724979.147</v>
      </c>
      <c r="Y41" s="776">
        <v>2906260.7179999999</v>
      </c>
      <c r="Z41" s="1194"/>
    </row>
    <row r="42" spans="1:26">
      <c r="A42" s="521"/>
      <c r="B42" s="318"/>
      <c r="C42" s="318"/>
      <c r="D42" s="521"/>
      <c r="E42" s="1190">
        <v>358.02600000000001</v>
      </c>
      <c r="F42" s="1476"/>
      <c r="G42" s="521"/>
      <c r="H42" s="318"/>
      <c r="I42" s="318"/>
      <c r="J42" s="521"/>
      <c r="K42" s="1190">
        <v>364.70100000000002</v>
      </c>
      <c r="L42" s="1431"/>
      <c r="M42" s="521"/>
      <c r="N42" s="1190"/>
      <c r="O42" s="521"/>
      <c r="P42" s="1190"/>
      <c r="Q42" s="1192"/>
      <c r="R42" s="521"/>
      <c r="S42" s="521"/>
      <c r="T42" s="521"/>
      <c r="U42" s="521"/>
      <c r="V42" s="521"/>
      <c r="W42" s="521"/>
      <c r="X42" s="776"/>
      <c r="Y42" s="776"/>
      <c r="Z42" s="1194" t="s">
        <v>454</v>
      </c>
    </row>
    <row r="43" spans="1:26">
      <c r="A43" s="521">
        <v>18</v>
      </c>
      <c r="B43" s="318" t="s">
        <v>1907</v>
      </c>
      <c r="C43" s="318" t="s">
        <v>1803</v>
      </c>
      <c r="D43" s="521" t="s">
        <v>1908</v>
      </c>
      <c r="E43" s="1190"/>
      <c r="F43" s="1475">
        <f>SUM(E44:E48)</f>
        <v>1171.2570000000001</v>
      </c>
      <c r="G43" s="521">
        <v>18</v>
      </c>
      <c r="H43" s="318" t="s">
        <v>1907</v>
      </c>
      <c r="I43" s="318" t="s">
        <v>1803</v>
      </c>
      <c r="J43" s="521">
        <v>70.75</v>
      </c>
      <c r="K43" s="1190"/>
      <c r="L43" s="1431">
        <f>SUM(K44:K48)</f>
        <v>1120.4360000000001</v>
      </c>
      <c r="M43" s="1190">
        <f>M41+K42</f>
        <v>6222.2120000000004</v>
      </c>
      <c r="N43" s="1190">
        <v>251.08500000000001</v>
      </c>
      <c r="O43" s="521" t="s">
        <v>1909</v>
      </c>
      <c r="P43" s="1190">
        <v>738.28099999999995</v>
      </c>
      <c r="Q43" s="1192">
        <v>369.14049999999997</v>
      </c>
      <c r="R43" s="521">
        <v>176</v>
      </c>
      <c r="S43" s="521">
        <v>188</v>
      </c>
      <c r="T43" s="521">
        <v>364</v>
      </c>
      <c r="U43" s="521">
        <v>178</v>
      </c>
      <c r="V43" s="521">
        <v>188</v>
      </c>
      <c r="W43" s="521">
        <v>366</v>
      </c>
      <c r="X43" s="776">
        <v>724848.92200000002</v>
      </c>
      <c r="Y43" s="776">
        <v>2905920.0589999999</v>
      </c>
      <c r="Z43" s="1194"/>
    </row>
    <row r="44" spans="1:26">
      <c r="A44" s="521"/>
      <c r="B44" s="318"/>
      <c r="C44" s="318"/>
      <c r="D44" s="521"/>
      <c r="E44" s="1190">
        <v>390</v>
      </c>
      <c r="F44" s="1481"/>
      <c r="G44" s="521"/>
      <c r="H44" s="318"/>
      <c r="I44" s="318"/>
      <c r="J44" s="521"/>
      <c r="K44" s="1190">
        <v>373.58</v>
      </c>
      <c r="L44" s="1431"/>
      <c r="M44" s="521"/>
      <c r="N44" s="1190"/>
      <c r="O44" s="521"/>
      <c r="P44" s="1190"/>
      <c r="Q44" s="1192"/>
      <c r="R44" s="521"/>
      <c r="S44" s="521"/>
      <c r="T44" s="521"/>
      <c r="U44" s="521"/>
      <c r="V44" s="521"/>
      <c r="W44" s="521"/>
      <c r="X44" s="776"/>
      <c r="Y44" s="776"/>
      <c r="Z44" s="1194" t="s">
        <v>454</v>
      </c>
    </row>
    <row r="45" spans="1:26">
      <c r="A45" s="521">
        <v>19</v>
      </c>
      <c r="B45" s="318" t="s">
        <v>1910</v>
      </c>
      <c r="C45" s="318" t="s">
        <v>146</v>
      </c>
      <c r="D45" s="521" t="s">
        <v>1871</v>
      </c>
      <c r="E45" s="1190"/>
      <c r="F45" s="1481"/>
      <c r="G45" s="521">
        <v>19</v>
      </c>
      <c r="H45" s="318" t="s">
        <v>1910</v>
      </c>
      <c r="I45" s="318" t="s">
        <v>146</v>
      </c>
      <c r="J45" s="521">
        <v>71.95</v>
      </c>
      <c r="K45" s="1190"/>
      <c r="L45" s="1431"/>
      <c r="M45" s="1190">
        <f>M43+K44</f>
        <v>6595.7920000000004</v>
      </c>
      <c r="N45" s="1190">
        <v>251.566</v>
      </c>
      <c r="O45" s="521" t="s">
        <v>1871</v>
      </c>
      <c r="P45" s="1190">
        <v>754.58600000000001</v>
      </c>
      <c r="Q45" s="1192">
        <v>377.29300000000001</v>
      </c>
      <c r="R45" s="521">
        <v>186</v>
      </c>
      <c r="S45" s="521">
        <v>188</v>
      </c>
      <c r="T45" s="521">
        <v>374</v>
      </c>
      <c r="U45" s="521">
        <v>187</v>
      </c>
      <c r="V45" s="521">
        <v>189</v>
      </c>
      <c r="W45" s="521">
        <v>376</v>
      </c>
      <c r="X45" s="776">
        <v>724536.62800000003</v>
      </c>
      <c r="Y45" s="776">
        <v>2905715.0359999998</v>
      </c>
      <c r="Z45" s="1194"/>
    </row>
    <row r="46" spans="1:26">
      <c r="A46" s="521"/>
      <c r="B46" s="318"/>
      <c r="C46" s="318"/>
      <c r="D46" s="521"/>
      <c r="E46" s="1190">
        <v>390</v>
      </c>
      <c r="F46" s="1481"/>
      <c r="G46" s="521"/>
      <c r="H46" s="318"/>
      <c r="I46" s="318"/>
      <c r="J46" s="521"/>
      <c r="K46" s="1190">
        <v>381.00599999999997</v>
      </c>
      <c r="L46" s="1431"/>
      <c r="M46" s="521"/>
      <c r="N46" s="1190"/>
      <c r="O46" s="521"/>
      <c r="P46" s="1190"/>
      <c r="Q46" s="1192"/>
      <c r="R46" s="521"/>
      <c r="S46" s="521"/>
      <c r="T46" s="521"/>
      <c r="U46" s="521"/>
      <c r="V46" s="521"/>
      <c r="W46" s="521"/>
      <c r="X46" s="776"/>
      <c r="Y46" s="776"/>
      <c r="Z46" s="1194" t="s">
        <v>454</v>
      </c>
    </row>
    <row r="47" spans="1:26">
      <c r="A47" s="521">
        <v>20</v>
      </c>
      <c r="B47" s="318" t="s">
        <v>1911</v>
      </c>
      <c r="C47" s="318" t="s">
        <v>146</v>
      </c>
      <c r="D47" s="521" t="s">
        <v>1871</v>
      </c>
      <c r="E47" s="1190"/>
      <c r="F47" s="1481"/>
      <c r="G47" s="521">
        <v>20</v>
      </c>
      <c r="H47" s="318" t="s">
        <v>1911</v>
      </c>
      <c r="I47" s="318" t="s">
        <v>146</v>
      </c>
      <c r="J47" s="521">
        <v>71.95</v>
      </c>
      <c r="K47" s="1190"/>
      <c r="L47" s="1431"/>
      <c r="M47" s="1190">
        <f>M45+K46</f>
        <v>6976.7980000000007</v>
      </c>
      <c r="N47" s="1190">
        <v>252.108</v>
      </c>
      <c r="O47" s="521" t="s">
        <v>1871</v>
      </c>
      <c r="P47" s="1190">
        <f>K46+K48</f>
        <v>746.85599999999999</v>
      </c>
      <c r="Q47" s="1192">
        <f>P47/2</f>
        <v>373.428</v>
      </c>
      <c r="R47" s="521">
        <v>194</v>
      </c>
      <c r="S47" s="521">
        <v>125</v>
      </c>
      <c r="T47" s="521">
        <v>318</v>
      </c>
      <c r="U47" s="521">
        <v>193</v>
      </c>
      <c r="V47" s="521">
        <v>145</v>
      </c>
      <c r="W47" s="521">
        <v>338</v>
      </c>
      <c r="X47" s="776">
        <v>724218.12600000005</v>
      </c>
      <c r="Y47" s="776">
        <v>2905505.9380000001</v>
      </c>
      <c r="Z47" s="1194"/>
    </row>
    <row r="48" spans="1:26">
      <c r="A48" s="521"/>
      <c r="B48" s="318"/>
      <c r="C48" s="318"/>
      <c r="D48" s="521"/>
      <c r="E48" s="1190">
        <v>391.25700000000001</v>
      </c>
      <c r="F48" s="1476"/>
      <c r="G48" s="521"/>
      <c r="H48" s="318"/>
      <c r="I48" s="318"/>
      <c r="J48" s="521"/>
      <c r="K48" s="1190">
        <v>365.85</v>
      </c>
      <c r="L48" s="1431"/>
      <c r="M48" s="521"/>
      <c r="N48" s="1190"/>
      <c r="O48" s="521"/>
      <c r="P48" s="1190"/>
      <c r="Q48" s="1192"/>
      <c r="R48" s="521"/>
      <c r="S48" s="521"/>
      <c r="T48" s="521"/>
      <c r="U48" s="521"/>
      <c r="V48" s="521"/>
      <c r="W48" s="521"/>
      <c r="X48" s="776"/>
      <c r="Y48" s="776"/>
      <c r="Z48" s="1194" t="s">
        <v>454</v>
      </c>
    </row>
    <row r="49" spans="1:26" ht="52">
      <c r="A49" s="521">
        <v>21</v>
      </c>
      <c r="B49" s="318" t="s">
        <v>1912</v>
      </c>
      <c r="C49" s="318" t="s">
        <v>1808</v>
      </c>
      <c r="D49" s="521" t="s">
        <v>1913</v>
      </c>
      <c r="E49" s="1190"/>
      <c r="F49" s="1475">
        <f>E50</f>
        <v>201.71</v>
      </c>
      <c r="G49" s="521">
        <v>21</v>
      </c>
      <c r="H49" s="318" t="s">
        <v>1912</v>
      </c>
      <c r="I49" s="318" t="s">
        <v>1914</v>
      </c>
      <c r="J49" s="521">
        <v>79.75</v>
      </c>
      <c r="K49" s="1190"/>
      <c r="L49" s="1431">
        <f>K50</f>
        <v>214</v>
      </c>
      <c r="M49" s="1190">
        <f>M47+K48</f>
        <v>7342.648000000001</v>
      </c>
      <c r="N49" s="1190">
        <v>252.39</v>
      </c>
      <c r="O49" s="521" t="s">
        <v>1915</v>
      </c>
      <c r="P49" s="1190">
        <f>K50+K48</f>
        <v>579.85</v>
      </c>
      <c r="Q49" s="1192">
        <v>291</v>
      </c>
      <c r="R49" s="521">
        <v>242</v>
      </c>
      <c r="S49" s="521">
        <v>151</v>
      </c>
      <c r="T49" s="521">
        <v>393</v>
      </c>
      <c r="U49" s="521">
        <v>222</v>
      </c>
      <c r="V49" s="521">
        <v>150</v>
      </c>
      <c r="W49" s="521">
        <v>373</v>
      </c>
      <c r="X49" s="776">
        <v>723912.29</v>
      </c>
      <c r="Y49" s="776">
        <v>2905305.1609999998</v>
      </c>
      <c r="Z49" s="1195" t="s">
        <v>1916</v>
      </c>
    </row>
    <row r="50" spans="1:26">
      <c r="A50" s="521"/>
      <c r="B50" s="318"/>
      <c r="C50" s="318"/>
      <c r="D50" s="521"/>
      <c r="E50" s="1190">
        <v>201.71</v>
      </c>
      <c r="F50" s="1476"/>
      <c r="G50" s="521"/>
      <c r="H50" s="318"/>
      <c r="I50" s="318"/>
      <c r="J50" s="521"/>
      <c r="K50" s="1190">
        <v>214</v>
      </c>
      <c r="L50" s="1431"/>
      <c r="M50" s="1196" t="s">
        <v>1917</v>
      </c>
      <c r="N50" s="521"/>
      <c r="O50" s="521"/>
      <c r="P50" s="1190"/>
      <c r="Q50" s="1190"/>
      <c r="R50" s="1197"/>
      <c r="S50" s="1197"/>
      <c r="T50" s="1197"/>
      <c r="U50" s="1197"/>
      <c r="V50" s="1197"/>
      <c r="W50" s="1197"/>
      <c r="X50" s="1197"/>
      <c r="Y50" s="1197"/>
      <c r="Z50" s="1197"/>
    </row>
    <row r="51" spans="1:26">
      <c r="A51" s="521">
        <v>22</v>
      </c>
      <c r="B51" s="318" t="s">
        <v>1810</v>
      </c>
      <c r="C51" s="318" t="s">
        <v>1810</v>
      </c>
      <c r="D51" s="521" t="s">
        <v>1871</v>
      </c>
      <c r="E51" s="1190"/>
      <c r="F51" s="1191"/>
      <c r="G51" s="521">
        <v>22</v>
      </c>
      <c r="H51" s="318" t="s">
        <v>1810</v>
      </c>
      <c r="I51" s="318" t="s">
        <v>1810</v>
      </c>
      <c r="J51" s="521">
        <v>46.3</v>
      </c>
      <c r="K51" s="1190"/>
      <c r="L51" s="1191"/>
      <c r="M51" s="1190">
        <f>M49+K50</f>
        <v>7556.648000000001</v>
      </c>
      <c r="N51" s="1190">
        <v>254.05</v>
      </c>
      <c r="O51" s="521" t="s">
        <v>1871</v>
      </c>
      <c r="P51" s="1190">
        <v>214</v>
      </c>
      <c r="Q51" s="1190">
        <v>108</v>
      </c>
      <c r="R51" s="521">
        <v>0</v>
      </c>
      <c r="S51" s="521">
        <v>109</v>
      </c>
      <c r="T51" s="521">
        <v>109</v>
      </c>
      <c r="U51" s="521">
        <v>0</v>
      </c>
      <c r="V51" s="521">
        <v>109</v>
      </c>
      <c r="W51" s="521">
        <v>109</v>
      </c>
      <c r="X51" s="776">
        <v>723745</v>
      </c>
      <c r="Y51" s="776">
        <v>2905438</v>
      </c>
      <c r="Z51" s="1194" t="s">
        <v>1918</v>
      </c>
    </row>
    <row r="52" spans="1:26">
      <c r="A52" s="521"/>
      <c r="B52" s="318"/>
      <c r="C52" s="318"/>
      <c r="D52" s="521"/>
      <c r="E52" s="1190"/>
      <c r="F52" s="1191"/>
      <c r="G52" s="521"/>
      <c r="H52" s="318"/>
      <c r="I52" s="318"/>
      <c r="J52" s="540" t="s">
        <v>1919</v>
      </c>
      <c r="K52" s="1198">
        <f>SUM(K9:K51)</f>
        <v>7556.648000000001</v>
      </c>
      <c r="L52" s="1191"/>
      <c r="M52" s="1190"/>
      <c r="N52" s="1190"/>
      <c r="O52" s="521"/>
      <c r="P52" s="1190"/>
      <c r="Q52" s="1190"/>
      <c r="R52" s="521"/>
      <c r="S52" s="521"/>
      <c r="T52" s="521"/>
      <c r="U52" s="521"/>
      <c r="V52" s="521"/>
      <c r="W52" s="521"/>
      <c r="X52" s="776"/>
      <c r="Y52" s="776"/>
      <c r="Z52" s="1194"/>
    </row>
    <row r="53" spans="1:26">
      <c r="A53" s="1436" t="s">
        <v>1920</v>
      </c>
      <c r="B53" s="1436"/>
      <c r="C53" s="1436"/>
      <c r="D53" s="1436"/>
      <c r="E53" s="1436"/>
      <c r="F53" s="1436"/>
      <c r="G53" s="1436"/>
      <c r="H53" s="1436"/>
      <c r="I53" s="1436"/>
      <c r="J53" s="1436"/>
      <c r="K53" s="1436"/>
      <c r="L53" s="1436"/>
      <c r="M53" s="1436"/>
      <c r="N53" s="1436"/>
      <c r="O53" s="1436"/>
      <c r="P53" s="1436"/>
      <c r="Q53" s="1436"/>
      <c r="R53" s="1436"/>
      <c r="S53" s="1436"/>
      <c r="T53" s="1436"/>
      <c r="U53" s="1436"/>
      <c r="V53" s="1436"/>
      <c r="W53" s="1436"/>
      <c r="X53" s="1436"/>
      <c r="Y53" s="1436"/>
      <c r="Z53" s="1436"/>
    </row>
    <row r="54" spans="1:26" ht="21">
      <c r="A54" s="1437" t="s">
        <v>966</v>
      </c>
      <c r="B54" s="1437"/>
      <c r="C54" s="1437"/>
      <c r="D54" s="1437"/>
      <c r="E54" s="1437"/>
      <c r="F54" s="1437"/>
      <c r="G54" s="1437"/>
      <c r="H54" s="1437"/>
      <c r="I54" s="1437"/>
      <c r="J54" s="1437"/>
      <c r="K54" s="1437"/>
      <c r="L54" s="1437"/>
      <c r="M54" s="1437"/>
      <c r="N54" s="1437"/>
      <c r="O54" s="1437"/>
      <c r="P54" s="1437"/>
      <c r="Q54" s="1437"/>
      <c r="R54" s="1437"/>
      <c r="S54" s="1482" t="s">
        <v>967</v>
      </c>
      <c r="T54" s="1482"/>
      <c r="U54" s="1482"/>
      <c r="V54" s="1482"/>
      <c r="W54" s="1482"/>
      <c r="X54" s="1482"/>
      <c r="Y54" s="1482"/>
      <c r="Z54" s="1482"/>
    </row>
    <row r="55" spans="1:26" ht="15.5">
      <c r="A55" s="1483" t="s">
        <v>968</v>
      </c>
      <c r="B55" s="1484"/>
      <c r="C55" s="1484"/>
      <c r="D55" s="1485"/>
      <c r="E55" s="1202" t="s">
        <v>969</v>
      </c>
      <c r="F55" s="1202"/>
      <c r="G55" s="1486" t="s">
        <v>1921</v>
      </c>
      <c r="H55" s="1487"/>
      <c r="I55" s="1488"/>
      <c r="J55" s="1486" t="s">
        <v>970</v>
      </c>
      <c r="K55" s="1487"/>
      <c r="L55" s="1487"/>
      <c r="M55" s="1488"/>
      <c r="N55" s="1489" t="s">
        <v>969</v>
      </c>
      <c r="O55" s="1490"/>
      <c r="P55" s="1490"/>
      <c r="Q55" s="1490"/>
      <c r="R55" s="1491"/>
      <c r="S55" s="1492" t="s">
        <v>969</v>
      </c>
      <c r="T55" s="1492"/>
      <c r="U55" s="1492"/>
      <c r="V55" s="1492"/>
      <c r="W55" s="1492"/>
      <c r="X55" s="1492"/>
      <c r="Y55" s="1493" t="s">
        <v>972</v>
      </c>
      <c r="Z55" s="1493"/>
    </row>
    <row r="56" spans="1:26">
      <c r="A56" s="1451"/>
      <c r="B56" s="1457"/>
      <c r="C56" s="1457"/>
      <c r="D56" s="1452"/>
      <c r="E56" s="1451"/>
      <c r="F56" s="1452"/>
      <c r="G56" s="1451"/>
      <c r="H56" s="1457"/>
      <c r="I56" s="1452"/>
      <c r="J56" s="1451"/>
      <c r="K56" s="1457"/>
      <c r="L56" s="1457"/>
      <c r="M56" s="1452"/>
      <c r="N56" s="1451"/>
      <c r="O56" s="1457"/>
      <c r="P56" s="1457"/>
      <c r="Q56" s="1457"/>
      <c r="R56" s="1452"/>
      <c r="S56" s="1451"/>
      <c r="T56" s="1457"/>
      <c r="U56" s="1457"/>
      <c r="V56" s="1457"/>
      <c r="W56" s="1457"/>
      <c r="X56" s="1452"/>
      <c r="Y56" s="1451"/>
      <c r="Z56" s="1452"/>
    </row>
    <row r="57" spans="1:26">
      <c r="A57" s="1453"/>
      <c r="B57" s="1458"/>
      <c r="C57" s="1458"/>
      <c r="D57" s="1454"/>
      <c r="E57" s="1453"/>
      <c r="F57" s="1454"/>
      <c r="G57" s="1453"/>
      <c r="H57" s="1458"/>
      <c r="I57" s="1454"/>
      <c r="J57" s="1453"/>
      <c r="K57" s="1458"/>
      <c r="L57" s="1458"/>
      <c r="M57" s="1454"/>
      <c r="N57" s="1453"/>
      <c r="O57" s="1458"/>
      <c r="P57" s="1458"/>
      <c r="Q57" s="1458"/>
      <c r="R57" s="1454"/>
      <c r="S57" s="1453"/>
      <c r="T57" s="1458"/>
      <c r="U57" s="1458"/>
      <c r="V57" s="1458"/>
      <c r="W57" s="1458"/>
      <c r="X57" s="1454"/>
      <c r="Y57" s="1453"/>
      <c r="Z57" s="1454"/>
    </row>
    <row r="58" spans="1:26">
      <c r="A58" s="1453"/>
      <c r="B58" s="1458"/>
      <c r="C58" s="1458"/>
      <c r="D58" s="1454"/>
      <c r="E58" s="1453"/>
      <c r="F58" s="1454"/>
      <c r="G58" s="1453"/>
      <c r="H58" s="1458"/>
      <c r="I58" s="1454"/>
      <c r="J58" s="1453"/>
      <c r="K58" s="1458"/>
      <c r="L58" s="1458"/>
      <c r="M58" s="1454"/>
      <c r="N58" s="1453"/>
      <c r="O58" s="1458"/>
      <c r="P58" s="1458"/>
      <c r="Q58" s="1458"/>
      <c r="R58" s="1454"/>
      <c r="S58" s="1453"/>
      <c r="T58" s="1458"/>
      <c r="U58" s="1458"/>
      <c r="V58" s="1458"/>
      <c r="W58" s="1458"/>
      <c r="X58" s="1454"/>
      <c r="Y58" s="1453"/>
      <c r="Z58" s="1454"/>
    </row>
    <row r="59" spans="1:26">
      <c r="A59" s="1453"/>
      <c r="B59" s="1458"/>
      <c r="C59" s="1458"/>
      <c r="D59" s="1454"/>
      <c r="E59" s="1453"/>
      <c r="F59" s="1454"/>
      <c r="G59" s="1453"/>
      <c r="H59" s="1458"/>
      <c r="I59" s="1454"/>
      <c r="J59" s="1453"/>
      <c r="K59" s="1458"/>
      <c r="L59" s="1458"/>
      <c r="M59" s="1454"/>
      <c r="N59" s="1453"/>
      <c r="O59" s="1458"/>
      <c r="P59" s="1458"/>
      <c r="Q59" s="1458"/>
      <c r="R59" s="1454"/>
      <c r="S59" s="1453"/>
      <c r="T59" s="1458"/>
      <c r="U59" s="1458"/>
      <c r="V59" s="1458"/>
      <c r="W59" s="1458"/>
      <c r="X59" s="1454"/>
      <c r="Y59" s="1453"/>
      <c r="Z59" s="1454"/>
    </row>
    <row r="60" spans="1:26">
      <c r="A60" s="1453"/>
      <c r="B60" s="1458"/>
      <c r="C60" s="1458"/>
      <c r="D60" s="1454"/>
      <c r="E60" s="1453"/>
      <c r="F60" s="1454"/>
      <c r="G60" s="1453"/>
      <c r="H60" s="1458"/>
      <c r="I60" s="1454"/>
      <c r="J60" s="1453"/>
      <c r="K60" s="1458"/>
      <c r="L60" s="1458"/>
      <c r="M60" s="1454"/>
      <c r="N60" s="1453"/>
      <c r="O60" s="1458"/>
      <c r="P60" s="1458"/>
      <c r="Q60" s="1458"/>
      <c r="R60" s="1454"/>
      <c r="S60" s="1453"/>
      <c r="T60" s="1458"/>
      <c r="U60" s="1458"/>
      <c r="V60" s="1458"/>
      <c r="W60" s="1458"/>
      <c r="X60" s="1454"/>
      <c r="Y60" s="1453"/>
      <c r="Z60" s="1454"/>
    </row>
    <row r="61" spans="1:26">
      <c r="A61" s="1455"/>
      <c r="B61" s="1459"/>
      <c r="C61" s="1459"/>
      <c r="D61" s="1456"/>
      <c r="E61" s="1455"/>
      <c r="F61" s="1456"/>
      <c r="G61" s="1455"/>
      <c r="H61" s="1459"/>
      <c r="I61" s="1456"/>
      <c r="J61" s="1455"/>
      <c r="K61" s="1459"/>
      <c r="L61" s="1459"/>
      <c r="M61" s="1456"/>
      <c r="N61" s="1455"/>
      <c r="O61" s="1459"/>
      <c r="P61" s="1459"/>
      <c r="Q61" s="1459"/>
      <c r="R61" s="1456"/>
      <c r="S61" s="1455"/>
      <c r="T61" s="1459"/>
      <c r="U61" s="1459"/>
      <c r="V61" s="1459"/>
      <c r="W61" s="1459"/>
      <c r="X61" s="1456"/>
      <c r="Y61" s="1455"/>
      <c r="Z61" s="1456"/>
    </row>
    <row r="64" spans="1:26" ht="17">
      <c r="K64" s="1200" t="s">
        <v>1922</v>
      </c>
      <c r="L64" s="310"/>
      <c r="M64" s="310"/>
    </row>
    <row r="65" spans="11:13" ht="34">
      <c r="K65" s="1201" t="s">
        <v>75</v>
      </c>
      <c r="L65" s="310"/>
      <c r="M65" s="1201" t="s">
        <v>1923</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1890</v>
      </c>
      <c r="L69" s="310" t="s">
        <v>965</v>
      </c>
      <c r="M69" s="310">
        <f t="shared" si="0"/>
        <v>0</v>
      </c>
    </row>
    <row r="70" spans="11:13">
      <c r="K70" s="310" t="s">
        <v>1818</v>
      </c>
      <c r="L70" s="310" t="s">
        <v>965</v>
      </c>
      <c r="M70" s="310">
        <f t="shared" si="0"/>
        <v>0</v>
      </c>
    </row>
    <row r="71" spans="11:13">
      <c r="K71" s="310" t="s">
        <v>1884</v>
      </c>
      <c r="L71" s="310" t="s">
        <v>965</v>
      </c>
      <c r="M71" s="310">
        <f t="shared" si="0"/>
        <v>0</v>
      </c>
    </row>
    <row r="72" spans="11:13">
      <c r="K72" s="310" t="s">
        <v>1805</v>
      </c>
      <c r="L72" s="310" t="s">
        <v>965</v>
      </c>
      <c r="M72" s="310">
        <f t="shared" si="0"/>
        <v>1</v>
      </c>
    </row>
    <row r="73" spans="11:13">
      <c r="K73" s="310" t="s">
        <v>1924</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1914</v>
      </c>
      <c r="L80" s="310" t="s">
        <v>965</v>
      </c>
      <c r="M80" s="310">
        <f t="shared" si="0"/>
        <v>1</v>
      </c>
    </row>
    <row r="81" spans="11:13" ht="17">
      <c r="K81" s="1200" t="s">
        <v>1925</v>
      </c>
      <c r="L81" s="310"/>
      <c r="M81" s="1200">
        <f>SUM(M66:M80)</f>
        <v>20</v>
      </c>
    </row>
  </sheetData>
  <mergeCells count="60">
    <mergeCell ref="A56:D61"/>
    <mergeCell ref="S56:X61"/>
    <mergeCell ref="Y56:Z61"/>
    <mergeCell ref="N56:R61"/>
    <mergeCell ref="J56:M61"/>
    <mergeCell ref="G56:I61"/>
    <mergeCell ref="E56:F61"/>
    <mergeCell ref="A53:Z53"/>
    <mergeCell ref="A54:R54"/>
    <mergeCell ref="S54:Z54"/>
    <mergeCell ref="A55:D55"/>
    <mergeCell ref="G55:I55"/>
    <mergeCell ref="J55:M55"/>
    <mergeCell ref="N55:R55"/>
    <mergeCell ref="S55:X55"/>
    <mergeCell ref="Y55:Z55"/>
    <mergeCell ref="F27:F42"/>
    <mergeCell ref="L27:L42"/>
    <mergeCell ref="F43:F48"/>
    <mergeCell ref="L43:L48"/>
    <mergeCell ref="F49:F50"/>
    <mergeCell ref="L49:L50"/>
    <mergeCell ref="F13:F14"/>
    <mergeCell ref="L13:L14"/>
    <mergeCell ref="F15:F18"/>
    <mergeCell ref="L15:L18"/>
    <mergeCell ref="F19:F26"/>
    <mergeCell ref="L19:L26"/>
    <mergeCell ref="U7:W7"/>
    <mergeCell ref="X7:Y7"/>
    <mergeCell ref="Z7:Z8"/>
    <mergeCell ref="F9:F10"/>
    <mergeCell ref="L9:L10"/>
    <mergeCell ref="P7:P8"/>
    <mergeCell ref="Q7:Q8"/>
    <mergeCell ref="R7:T7"/>
    <mergeCell ref="F11:F12"/>
    <mergeCell ref="L11:L12"/>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0" t="s">
        <v>1522</v>
      </c>
    </row>
    <row r="4" spans="3:19">
      <c r="C4" s="802" t="s">
        <v>1081</v>
      </c>
      <c r="D4" s="802" t="s">
        <v>1055</v>
      </c>
      <c r="E4" s="802" t="s">
        <v>1513</v>
      </c>
      <c r="F4" s="802" t="s">
        <v>1084</v>
      </c>
    </row>
    <row r="5" spans="3:19">
      <c r="C5" s="590" t="s">
        <v>440</v>
      </c>
      <c r="D5" s="590" t="s">
        <v>205</v>
      </c>
      <c r="E5" s="793">
        <v>1.86</v>
      </c>
      <c r="F5" s="793">
        <v>12.47</v>
      </c>
      <c r="O5" s="590" t="s">
        <v>1309</v>
      </c>
      <c r="P5" s="590" t="s">
        <v>79</v>
      </c>
      <c r="Q5" s="315">
        <v>1.6</v>
      </c>
      <c r="R5" s="315">
        <v>13.129999999999999</v>
      </c>
    </row>
    <row r="6" spans="3:19">
      <c r="C6" s="803" t="s">
        <v>1310</v>
      </c>
      <c r="D6" s="803" t="s">
        <v>107</v>
      </c>
      <c r="E6" s="797">
        <v>2.93</v>
      </c>
      <c r="F6" s="797">
        <v>20.34</v>
      </c>
      <c r="O6" s="590" t="s">
        <v>1311</v>
      </c>
      <c r="P6" s="590" t="s">
        <v>89</v>
      </c>
      <c r="Q6" s="315">
        <v>2.93</v>
      </c>
      <c r="R6" s="315">
        <v>20.34</v>
      </c>
    </row>
    <row r="7" spans="3:19">
      <c r="C7" s="310"/>
      <c r="D7" s="804" t="s">
        <v>1512</v>
      </c>
      <c r="E7" s="310">
        <f>SUM(E5:E6)</f>
        <v>4.79</v>
      </c>
      <c r="F7" s="310">
        <f>SUM(F5:F6)</f>
        <v>32.81</v>
      </c>
      <c r="G7" s="804"/>
      <c r="J7" s="805" t="s">
        <v>1524</v>
      </c>
      <c r="O7" s="590" t="s">
        <v>123</v>
      </c>
      <c r="P7" s="590" t="s">
        <v>79</v>
      </c>
      <c r="Q7" s="315">
        <v>1.6</v>
      </c>
      <c r="R7" s="315">
        <v>13.129999999999999</v>
      </c>
    </row>
    <row r="8" spans="3:19">
      <c r="C8" s="804" t="s">
        <v>1512</v>
      </c>
      <c r="D8" s="804" t="s">
        <v>1514</v>
      </c>
      <c r="E8" s="310">
        <f>E7*1.54*6/10</f>
        <v>4.4259599999999999</v>
      </c>
      <c r="F8" s="310">
        <f>F7*1.54*3/5.5</f>
        <v>27.560400000000005</v>
      </c>
      <c r="G8" s="310">
        <f>SUM(E8:F8)</f>
        <v>31.986360000000005</v>
      </c>
      <c r="J8" s="806" t="s">
        <v>1523</v>
      </c>
      <c r="O8" s="590" t="s">
        <v>121</v>
      </c>
      <c r="P8" s="590" t="s">
        <v>96</v>
      </c>
      <c r="Q8" s="594">
        <v>1.68</v>
      </c>
      <c r="R8" s="594">
        <v>12.41</v>
      </c>
    </row>
    <row r="9" spans="3:19">
      <c r="C9" s="804" t="s">
        <v>1512</v>
      </c>
      <c r="D9" s="804" t="s">
        <v>1515</v>
      </c>
      <c r="E9" s="310">
        <f>E8*1.54*3/10</f>
        <v>2.0447935199999998</v>
      </c>
      <c r="F9" s="310">
        <f>F8*1.54*1.5/5.5</f>
        <v>11.575368000000003</v>
      </c>
      <c r="G9" s="310">
        <f>SUM(E9:F9)</f>
        <v>13.620161520000003</v>
      </c>
      <c r="J9" s="310">
        <v>18.48</v>
      </c>
      <c r="O9" s="604" t="s">
        <v>1431</v>
      </c>
      <c r="P9" s="604" t="s">
        <v>83</v>
      </c>
      <c r="Q9" s="594">
        <v>1.68</v>
      </c>
      <c r="R9" s="594">
        <v>12.41</v>
      </c>
    </row>
    <row r="10" spans="3:19">
      <c r="C10" s="804" t="s">
        <v>1516</v>
      </c>
      <c r="D10" s="804" t="s">
        <v>1514</v>
      </c>
      <c r="E10" s="310"/>
      <c r="F10" s="310"/>
      <c r="G10" s="310">
        <f>G8*1600/1000</f>
        <v>51.178176000000008</v>
      </c>
      <c r="H10" s="802" t="s">
        <v>1517</v>
      </c>
      <c r="J10" s="310">
        <v>14.67</v>
      </c>
      <c r="O10" s="587" t="s">
        <v>335</v>
      </c>
      <c r="P10" s="587" t="s">
        <v>149</v>
      </c>
      <c r="Q10" s="793">
        <v>1.86</v>
      </c>
      <c r="R10" s="793">
        <v>12.47</v>
      </c>
    </row>
    <row r="11" spans="3:19">
      <c r="C11" s="804" t="s">
        <v>1516</v>
      </c>
      <c r="D11" s="804" t="s">
        <v>1515</v>
      </c>
      <c r="E11" s="310"/>
      <c r="F11" s="310"/>
      <c r="G11" s="310">
        <f>G9*1600/1000</f>
        <v>21.792258432000008</v>
      </c>
      <c r="H11" s="802" t="s">
        <v>1517</v>
      </c>
      <c r="J11" s="310">
        <f>SUM(J9:J10)</f>
        <v>33.15</v>
      </c>
      <c r="Q11">
        <f>SUM(Q5:Q10)</f>
        <v>11.35</v>
      </c>
      <c r="R11">
        <f>SUM(R5:R10)</f>
        <v>83.889999999999986</v>
      </c>
    </row>
    <row r="12" spans="3:19">
      <c r="O12" s="804" t="s">
        <v>1512</v>
      </c>
      <c r="P12" s="804" t="s">
        <v>1514</v>
      </c>
      <c r="Q12" s="310">
        <f>Q11*1.54*6/10</f>
        <v>10.487399999999999</v>
      </c>
      <c r="R12" s="310">
        <f>R11*1.54*3/5.5</f>
        <v>70.46759999999999</v>
      </c>
      <c r="S12" s="310">
        <f>SUM(Q12:R12)</f>
        <v>80.954999999999984</v>
      </c>
    </row>
    <row r="13" spans="3:19">
      <c r="O13" s="804" t="s">
        <v>1512</v>
      </c>
      <c r="P13" s="804" t="s">
        <v>1515</v>
      </c>
      <c r="Q13" s="310">
        <f>Q12*1.54*3/10</f>
        <v>4.8451788000000002</v>
      </c>
      <c r="R13" s="310">
        <f>R12*1.54*1.5/5.5</f>
        <v>29.596391999999994</v>
      </c>
      <c r="S13" s="310">
        <f>SUM(Q13:R13)</f>
        <v>34.441570799999994</v>
      </c>
    </row>
    <row r="14" spans="3:19">
      <c r="C14" s="505" t="s">
        <v>178</v>
      </c>
      <c r="D14" s="505" t="s">
        <v>146</v>
      </c>
      <c r="E14" s="793">
        <v>1.57</v>
      </c>
      <c r="F14" s="793">
        <v>11.05</v>
      </c>
      <c r="O14" s="804" t="s">
        <v>1516</v>
      </c>
      <c r="P14" s="804" t="s">
        <v>1514</v>
      </c>
      <c r="Q14" s="310"/>
      <c r="R14" s="310"/>
      <c r="S14" s="310">
        <f>S12*1600/1000</f>
        <v>129.52799999999996</v>
      </c>
    </row>
    <row r="15" spans="3:19">
      <c r="C15" s="505" t="s">
        <v>203</v>
      </c>
      <c r="D15" s="505" t="s">
        <v>149</v>
      </c>
      <c r="E15" s="793">
        <v>1.86</v>
      </c>
      <c r="F15" s="793">
        <v>12.47</v>
      </c>
      <c r="O15" s="804" t="s">
        <v>1516</v>
      </c>
      <c r="P15" s="804"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2"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4"/>
      <c r="P25" s="804" t="s">
        <v>1512</v>
      </c>
      <c r="Q25" s="804" t="s">
        <v>1514</v>
      </c>
      <c r="R25" s="310">
        <f>R24*1.54*6/10</f>
        <v>7.5490799999999991</v>
      </c>
      <c r="S25" s="310">
        <f>S24*1.54*3/5.5</f>
        <v>49.35</v>
      </c>
      <c r="T25" s="310">
        <f>SUM(R25:S25)</f>
        <v>56.899079999999998</v>
      </c>
    </row>
    <row r="26" spans="3:21">
      <c r="C26" s="589" t="s">
        <v>355</v>
      </c>
      <c r="D26" s="589" t="s">
        <v>205</v>
      </c>
      <c r="E26" s="793">
        <v>1.86</v>
      </c>
      <c r="F26" s="793">
        <v>12.47</v>
      </c>
      <c r="O26" s="804"/>
      <c r="P26" s="804" t="s">
        <v>1512</v>
      </c>
      <c r="Q26" s="804" t="s">
        <v>1515</v>
      </c>
      <c r="R26" s="310">
        <f>R25*1.54*3/10</f>
        <v>3.4876749599999997</v>
      </c>
      <c r="S26" s="310">
        <f>S25*1.54*1.5/5.5</f>
        <v>20.727</v>
      </c>
      <c r="T26" s="310">
        <f>SUM(R26:S26)</f>
        <v>24.21467496</v>
      </c>
    </row>
    <row r="27" spans="3:21">
      <c r="C27" s="576" t="s">
        <v>1262</v>
      </c>
      <c r="D27" s="576" t="s">
        <v>89</v>
      </c>
      <c r="E27" s="315">
        <v>2.93</v>
      </c>
      <c r="F27" s="315">
        <v>20.34</v>
      </c>
      <c r="O27" s="804"/>
      <c r="P27" s="804" t="s">
        <v>1516</v>
      </c>
      <c r="Q27" s="804" t="s">
        <v>1514</v>
      </c>
      <c r="R27" s="310"/>
      <c r="S27" s="310"/>
      <c r="T27" s="310">
        <f>T25*1600/1000</f>
        <v>91.038527999999985</v>
      </c>
    </row>
    <row r="28" spans="3:21">
      <c r="C28" s="799" t="s">
        <v>1505</v>
      </c>
      <c r="D28" s="587" t="s">
        <v>79</v>
      </c>
      <c r="E28" s="315">
        <v>1.6</v>
      </c>
      <c r="F28" s="315">
        <v>13.129999999999999</v>
      </c>
      <c r="O28" s="804"/>
      <c r="P28" s="804" t="s">
        <v>1516</v>
      </c>
      <c r="Q28" s="804" t="s">
        <v>1515</v>
      </c>
      <c r="R28" s="310"/>
      <c r="S28" s="310"/>
      <c r="T28" s="310">
        <f>T26*1600/1000</f>
        <v>38.743479936</v>
      </c>
    </row>
    <row r="29" spans="3:21">
      <c r="E29">
        <f>SUM(E14:E28)</f>
        <v>26.220000000000002</v>
      </c>
      <c r="F29">
        <f>SUM(F14:F28)</f>
        <v>185.35</v>
      </c>
      <c r="U29" t="s">
        <v>820</v>
      </c>
    </row>
    <row r="30" spans="3:21">
      <c r="C30" s="804" t="s">
        <v>1512</v>
      </c>
      <c r="D30" s="804" t="s">
        <v>1514</v>
      </c>
      <c r="E30" s="310">
        <f>E29*1.54*6/10</f>
        <v>24.22728</v>
      </c>
      <c r="F30" s="310">
        <f>F29*1.54*3/5.5</f>
        <v>155.69399999999999</v>
      </c>
      <c r="G30" s="310">
        <f>SUM(E30:F30)</f>
        <v>179.92128</v>
      </c>
      <c r="O30" t="s">
        <v>64</v>
      </c>
      <c r="P30" s="804" t="s">
        <v>1516</v>
      </c>
      <c r="Q30" s="804" t="s">
        <v>1514</v>
      </c>
      <c r="T30">
        <f>16.74+14.83+18.51+18.5</f>
        <v>68.58</v>
      </c>
      <c r="U30">
        <f>T27-T30</f>
        <v>22.458527999999987</v>
      </c>
    </row>
    <row r="31" spans="3:21">
      <c r="C31" s="804" t="s">
        <v>1512</v>
      </c>
      <c r="D31" s="804" t="s">
        <v>1515</v>
      </c>
      <c r="E31" s="310">
        <f>E30*1.54*3/10</f>
        <v>11.193003360000001</v>
      </c>
      <c r="F31" s="310">
        <f>F30*1.54*1.5/5.5</f>
        <v>65.391480000000001</v>
      </c>
      <c r="G31" s="310">
        <f>SUM(E31:F31)</f>
        <v>76.584483360000007</v>
      </c>
    </row>
    <row r="32" spans="3:21">
      <c r="C32" s="804" t="s">
        <v>1516</v>
      </c>
      <c r="D32" s="804" t="s">
        <v>1514</v>
      </c>
      <c r="E32" s="310"/>
      <c r="F32" s="310"/>
      <c r="G32" s="310">
        <f>G30*1600/1000</f>
        <v>287.87404800000002</v>
      </c>
    </row>
    <row r="33" spans="3:7">
      <c r="C33" s="804" t="s">
        <v>1516</v>
      </c>
      <c r="D33" s="804" t="s">
        <v>1515</v>
      </c>
      <c r="E33" s="310"/>
      <c r="F33" s="310"/>
      <c r="G33" s="310">
        <f>G31*1600/1000</f>
        <v>122.535173376</v>
      </c>
    </row>
  </sheetData>
  <conditionalFormatting sqref="C5">
    <cfRule type="duplicateValues" dxfId="251" priority="17"/>
    <cfRule type="duplicateValues" dxfId="250" priority="18"/>
    <cfRule type="duplicateValues" dxfId="249" priority="19" stopIfTrue="1"/>
  </conditionalFormatting>
  <conditionalFormatting sqref="C6">
    <cfRule type="duplicateValues" dxfId="248" priority="14"/>
    <cfRule type="duplicateValues" dxfId="247" priority="15"/>
    <cfRule type="duplicateValues" dxfId="246" priority="16" stopIfTrue="1"/>
  </conditionalFormatting>
  <conditionalFormatting sqref="C14:C17">
    <cfRule type="duplicateValues" dxfId="245" priority="12"/>
  </conditionalFormatting>
  <conditionalFormatting sqref="C14:C27">
    <cfRule type="duplicateValues" dxfId="244" priority="10"/>
    <cfRule type="duplicateValues" dxfId="243" priority="11"/>
    <cfRule type="duplicateValues" dxfId="242" priority="13" stopIfTrue="1"/>
  </conditionalFormatting>
  <conditionalFormatting sqref="C14:C28">
    <cfRule type="duplicateValues" dxfId="241" priority="9"/>
  </conditionalFormatting>
  <conditionalFormatting sqref="O5:O10">
    <cfRule type="duplicateValues" dxfId="240" priority="5"/>
    <cfRule type="duplicateValues" dxfId="239" priority="6"/>
    <cfRule type="duplicateValues" dxfId="238" priority="7"/>
    <cfRule type="duplicateValues" dxfId="237" priority="8" stopIfTrue="1"/>
  </conditionalFormatting>
  <conditionalFormatting sqref="P19:P23">
    <cfRule type="duplicateValues" dxfId="236" priority="1"/>
    <cfRule type="duplicateValues" dxfId="235" priority="2" stopIfTrue="1"/>
    <cfRule type="duplicateValues" dxfId="234" priority="3"/>
    <cfRule type="duplicateValues" dxfId="233" priority="4"/>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2"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7"/>
      <c r="E4" s="797"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0"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799" t="s">
        <v>782</v>
      </c>
      <c r="C9" s="587" t="s">
        <v>146</v>
      </c>
      <c r="D9" s="795"/>
      <c r="E9" s="795"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2" t="s">
        <v>1561</v>
      </c>
      <c r="I10" s="506" t="s">
        <v>174</v>
      </c>
    </row>
    <row r="11" spans="1:9">
      <c r="A11" s="507">
        <f t="shared" si="0"/>
        <v>10</v>
      </c>
      <c r="B11" s="799" t="s">
        <v>753</v>
      </c>
      <c r="C11" s="587" t="s">
        <v>146</v>
      </c>
      <c r="D11" s="795"/>
      <c r="E11" s="795" t="s">
        <v>173</v>
      </c>
      <c r="F11" s="601">
        <v>45845</v>
      </c>
      <c r="G11" s="789">
        <v>45849</v>
      </c>
      <c r="H11" s="799"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799" t="s">
        <v>754</v>
      </c>
      <c r="C13" s="587" t="s">
        <v>205</v>
      </c>
      <c r="D13" s="795"/>
      <c r="E13" s="795" t="s">
        <v>173</v>
      </c>
      <c r="F13" s="601">
        <v>45847</v>
      </c>
      <c r="G13" s="601">
        <v>45851</v>
      </c>
      <c r="H13" s="799"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799" t="s">
        <v>1504</v>
      </c>
      <c r="C18" s="587" t="s">
        <v>131</v>
      </c>
      <c r="D18" s="315"/>
      <c r="E18" s="315" t="s">
        <v>173</v>
      </c>
      <c r="F18" s="510">
        <v>45847</v>
      </c>
      <c r="G18" s="601">
        <v>45854</v>
      </c>
      <c r="H18" s="354" t="s">
        <v>1506</v>
      </c>
      <c r="I18" s="506" t="s">
        <v>174</v>
      </c>
    </row>
    <row r="19" spans="1:9">
      <c r="A19" s="507">
        <f t="shared" si="0"/>
        <v>18</v>
      </c>
      <c r="B19" s="799"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799"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0"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7" t="s">
        <v>1503</v>
      </c>
      <c r="I30" s="506" t="s">
        <v>174</v>
      </c>
    </row>
    <row r="31" spans="1:9">
      <c r="A31" s="507">
        <f t="shared" si="0"/>
        <v>30</v>
      </c>
      <c r="B31" s="514" t="s">
        <v>130</v>
      </c>
      <c r="C31" s="514" t="s">
        <v>131</v>
      </c>
      <c r="D31" s="514"/>
      <c r="E31" s="514" t="s">
        <v>173</v>
      </c>
      <c r="F31" s="606">
        <v>45851</v>
      </c>
      <c r="G31" s="601">
        <v>45862</v>
      </c>
      <c r="H31" s="832"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8">
        <v>45860</v>
      </c>
      <c r="G35" s="601">
        <v>45864</v>
      </c>
      <c r="H35" s="829" t="s">
        <v>1493</v>
      </c>
      <c r="I35" s="506" t="s">
        <v>174</v>
      </c>
    </row>
    <row r="36" spans="1:9">
      <c r="A36" s="507">
        <f t="shared" si="0"/>
        <v>35</v>
      </c>
      <c r="B36" s="514" t="s">
        <v>348</v>
      </c>
      <c r="C36" s="514" t="s">
        <v>146</v>
      </c>
      <c r="D36" s="514"/>
      <c r="E36" s="514" t="s">
        <v>173</v>
      </c>
      <c r="F36" s="606">
        <v>45849</v>
      </c>
      <c r="G36" s="601">
        <v>45865</v>
      </c>
      <c r="H36" s="827"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0" t="s">
        <v>694</v>
      </c>
      <c r="C39" s="587" t="s">
        <v>79</v>
      </c>
      <c r="D39" s="514"/>
      <c r="E39" s="514" t="s">
        <v>173</v>
      </c>
      <c r="F39" s="606">
        <v>45859</v>
      </c>
      <c r="G39" s="601">
        <v>45866</v>
      </c>
      <c r="H39" s="827"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0"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0"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3" t="s">
        <v>138</v>
      </c>
      <c r="C48" s="587" t="s">
        <v>1541</v>
      </c>
      <c r="D48" s="514"/>
      <c r="E48" s="514" t="s">
        <v>173</v>
      </c>
      <c r="F48" s="606">
        <v>45855</v>
      </c>
      <c r="G48" s="601">
        <v>45869</v>
      </c>
      <c r="H48" s="827" t="s">
        <v>1520</v>
      </c>
      <c r="I48" s="506" t="s">
        <v>174</v>
      </c>
    </row>
    <row r="49" spans="1:9">
      <c r="A49" s="507">
        <f t="shared" si="0"/>
        <v>48</v>
      </c>
      <c r="B49" s="598" t="s">
        <v>385</v>
      </c>
      <c r="C49" s="587" t="s">
        <v>89</v>
      </c>
      <c r="D49" s="587"/>
      <c r="E49" s="587" t="s">
        <v>255</v>
      </c>
      <c r="F49" s="789">
        <v>45818</v>
      </c>
      <c r="G49" s="601">
        <v>45869</v>
      </c>
      <c r="H49" s="830" t="s">
        <v>1558</v>
      </c>
      <c r="I49" s="506" t="s">
        <v>174</v>
      </c>
    </row>
    <row r="50" spans="1:9">
      <c r="A50" s="507">
        <f t="shared" si="0"/>
        <v>49</v>
      </c>
      <c r="B50" s="834" t="s">
        <v>122</v>
      </c>
      <c r="C50" s="791" t="s">
        <v>79</v>
      </c>
      <c r="D50" s="791"/>
      <c r="E50" s="791" t="s">
        <v>173</v>
      </c>
      <c r="F50" s="831">
        <v>45862</v>
      </c>
      <c r="G50" s="601">
        <v>45869</v>
      </c>
      <c r="H50" s="832" t="s">
        <v>1561</v>
      </c>
      <c r="I50" s="506" t="s">
        <v>174</v>
      </c>
    </row>
    <row r="51" spans="1:9">
      <c r="A51" s="507">
        <f t="shared" si="0"/>
        <v>50</v>
      </c>
      <c r="B51" s="599" t="s">
        <v>1559</v>
      </c>
      <c r="C51" s="514" t="s">
        <v>89</v>
      </c>
      <c r="D51" s="514"/>
      <c r="E51" s="514" t="s">
        <v>173</v>
      </c>
      <c r="F51" s="606">
        <v>45861</v>
      </c>
      <c r="G51" s="601">
        <v>45869</v>
      </c>
      <c r="H51" s="827" t="s">
        <v>1521</v>
      </c>
      <c r="I51" s="506" t="s">
        <v>174</v>
      </c>
    </row>
  </sheetData>
  <conditionalFormatting sqref="B2:B8 B10 B12 B14:B17 B20:B22 B24:B29 B31:B37 B40:B42 B44:B47 B49:B50">
    <cfRule type="duplicateValues" dxfId="232" priority="9"/>
    <cfRule type="duplicateValues" dxfId="231" priority="11" stopIfTrue="1"/>
  </conditionalFormatting>
  <conditionalFormatting sqref="B2:B8">
    <cfRule type="duplicateValues" dxfId="230" priority="10"/>
  </conditionalFormatting>
  <conditionalFormatting sqref="B2:B37 B39:B42 B44:B51">
    <cfRule type="duplicateValues" dxfId="229" priority="7"/>
    <cfRule type="duplicateValues" dxfId="228" priority="8"/>
  </conditionalFormatting>
  <conditionalFormatting sqref="B30">
    <cfRule type="duplicateValues" dxfId="227" priority="4"/>
    <cfRule type="duplicateValues" dxfId="226" priority="5"/>
    <cfRule type="duplicateValues" dxfId="225" priority="6" stopIfTrue="1"/>
  </conditionalFormatting>
  <conditionalFormatting sqref="B51">
    <cfRule type="duplicateValues" dxfId="224" priority="1"/>
    <cfRule type="duplicateValues" dxfId="223" priority="2"/>
    <cfRule type="duplicateValues" dxfId="222"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21" priority="1" stopIfTrue="1"/>
    <cfRule type="duplicateValues" dxfId="220" priority="2"/>
    <cfRule type="duplicateValues" dxfId="219" priority="3"/>
    <cfRule type="duplicateValues" dxfId="218" priority="4"/>
    <cfRule type="duplicateValues" dxfId="217" priority="5"/>
    <cfRule type="duplicateValues" dxfId="216" priority="6"/>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18" sqref="F18"/>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0" t="s">
        <v>1626</v>
      </c>
      <c r="B1" s="880" t="s">
        <v>1627</v>
      </c>
      <c r="C1" s="880" t="s">
        <v>1628</v>
      </c>
      <c r="D1" s="880" t="s">
        <v>1629</v>
      </c>
      <c r="E1" s="880" t="s">
        <v>1630</v>
      </c>
      <c r="F1" s="880" t="s">
        <v>1631</v>
      </c>
      <c r="G1" s="880" t="s">
        <v>1632</v>
      </c>
      <c r="H1" s="880" t="s">
        <v>1633</v>
      </c>
      <c r="I1" s="880" t="s">
        <v>1634</v>
      </c>
      <c r="J1" s="880" t="s">
        <v>1635</v>
      </c>
      <c r="K1" s="880" t="s">
        <v>1636</v>
      </c>
    </row>
    <row r="2" spans="1:11" ht="26">
      <c r="A2" s="881" t="s">
        <v>1637</v>
      </c>
      <c r="B2" s="882" t="s">
        <v>1638</v>
      </c>
      <c r="C2" s="882" t="s">
        <v>1639</v>
      </c>
      <c r="D2" s="883">
        <v>45632</v>
      </c>
      <c r="E2" s="883">
        <v>46178</v>
      </c>
      <c r="F2" s="883" t="s">
        <v>1972</v>
      </c>
      <c r="G2" s="883" t="s">
        <v>1973</v>
      </c>
      <c r="H2" s="882"/>
      <c r="I2" s="882" t="s">
        <v>1971</v>
      </c>
      <c r="J2" s="928" t="s">
        <v>1974</v>
      </c>
      <c r="K2" s="882"/>
    </row>
    <row r="3" spans="1:11">
      <c r="A3" s="881"/>
      <c r="B3" s="882"/>
      <c r="C3" s="882"/>
      <c r="D3" s="883"/>
      <c r="E3" s="883"/>
      <c r="F3" s="883"/>
      <c r="G3" s="883"/>
      <c r="H3" s="882"/>
      <c r="I3" s="882"/>
      <c r="J3" s="882"/>
      <c r="K3" s="882"/>
    </row>
    <row r="4" spans="1:11">
      <c r="A4" s="882"/>
      <c r="B4" s="882"/>
      <c r="C4" s="882"/>
      <c r="D4" s="882"/>
      <c r="E4" s="882"/>
      <c r="F4" s="882"/>
      <c r="G4" s="882"/>
      <c r="H4" s="882"/>
      <c r="I4" s="882"/>
      <c r="J4" s="882"/>
      <c r="K4" s="882"/>
    </row>
    <row r="5" spans="1:11">
      <c r="A5" s="882"/>
      <c r="B5" s="882"/>
      <c r="C5" s="882"/>
      <c r="D5" s="882"/>
      <c r="E5" s="882"/>
      <c r="F5" s="882"/>
      <c r="G5" s="882"/>
      <c r="H5" s="882"/>
      <c r="I5" s="882"/>
      <c r="J5" s="882"/>
      <c r="K5" s="882"/>
    </row>
    <row r="6" spans="1:11">
      <c r="A6" s="882"/>
      <c r="B6" s="882"/>
      <c r="C6" s="882"/>
      <c r="D6" s="882"/>
      <c r="E6" s="882"/>
      <c r="F6" s="882"/>
      <c r="G6" s="882"/>
      <c r="H6" s="882"/>
      <c r="I6" s="882"/>
      <c r="J6" s="882"/>
      <c r="K6" s="882"/>
    </row>
    <row r="7" spans="1:11">
      <c r="A7" s="882"/>
      <c r="B7" s="882"/>
      <c r="C7" s="882"/>
      <c r="D7" s="882"/>
      <c r="E7" s="882"/>
      <c r="F7" s="882"/>
      <c r="G7" s="882"/>
      <c r="H7" s="882"/>
      <c r="I7" s="882"/>
      <c r="J7" s="882"/>
      <c r="K7" s="882"/>
    </row>
    <row r="8" spans="1:11">
      <c r="A8" s="882"/>
      <c r="B8" s="882"/>
      <c r="C8" s="882"/>
      <c r="D8" s="882"/>
      <c r="E8" s="882"/>
      <c r="F8" s="882"/>
      <c r="G8" s="882"/>
      <c r="H8" s="882"/>
      <c r="I8" s="882"/>
      <c r="J8" s="882"/>
      <c r="K8" s="882"/>
    </row>
    <row r="9" spans="1:11">
      <c r="A9" s="882"/>
      <c r="B9" s="882"/>
      <c r="C9" s="882"/>
      <c r="D9" s="882"/>
      <c r="E9" s="882"/>
      <c r="F9" s="882"/>
      <c r="G9" s="882"/>
      <c r="H9" s="882"/>
      <c r="I9" s="882"/>
      <c r="J9" s="882"/>
      <c r="K9" s="882"/>
    </row>
    <row r="10" spans="1:11">
      <c r="A10" s="882"/>
      <c r="B10" s="882"/>
      <c r="C10" s="882"/>
      <c r="D10" s="882"/>
      <c r="E10" s="882"/>
      <c r="F10" s="882"/>
      <c r="G10" s="1159"/>
      <c r="H10" s="882"/>
      <c r="I10" s="882"/>
      <c r="J10" s="882"/>
      <c r="K10" s="882"/>
    </row>
    <row r="11" spans="1:11">
      <c r="A11" s="882"/>
      <c r="B11" s="882"/>
      <c r="C11" s="882"/>
      <c r="D11" s="882"/>
      <c r="E11" s="882"/>
      <c r="F11" s="882"/>
      <c r="G11" s="1159"/>
      <c r="H11" s="882"/>
      <c r="I11" s="882"/>
      <c r="J11" s="852"/>
      <c r="K11" s="882"/>
    </row>
    <row r="12" spans="1:11">
      <c r="A12" s="852"/>
      <c r="B12" s="852"/>
      <c r="C12" s="852"/>
      <c r="D12" s="852"/>
      <c r="E12" s="852"/>
      <c r="F12" s="852"/>
      <c r="G12" s="1159"/>
      <c r="H12" s="852"/>
      <c r="I12" s="852"/>
      <c r="J12" s="852"/>
      <c r="K12" s="882"/>
    </row>
    <row r="13" spans="1:11">
      <c r="A13" s="852"/>
      <c r="B13" s="852"/>
      <c r="C13" s="852"/>
      <c r="D13" s="852"/>
      <c r="E13" s="852"/>
      <c r="F13" s="852"/>
      <c r="G13" s="1159"/>
      <c r="H13" s="852"/>
      <c r="I13" s="852"/>
      <c r="J13" s="852"/>
      <c r="K13" s="88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I50"/>
  <sheetViews>
    <sheetView topLeftCell="A33" zoomScale="85" zoomScaleNormal="85" zoomScaleSheetLayoutView="90" workbookViewId="0">
      <selection activeCell="R50" sqref="R50"/>
    </sheetView>
  </sheetViews>
  <sheetFormatPr defaultColWidth="9" defaultRowHeight="14.5"/>
  <cols>
    <col min="1" max="1" width="4.1796875" style="1027" customWidth="1"/>
    <col min="2" max="2" width="8.453125" style="798" customWidth="1"/>
    <col min="3" max="3" width="1" style="1027" hidden="1" customWidth="1"/>
    <col min="4" max="4" width="7" style="1027" customWidth="1"/>
    <col min="5" max="5" width="15.453125" style="1027" bestFit="1" customWidth="1"/>
    <col min="6" max="6" width="4.6328125" style="1027" customWidth="1"/>
    <col min="7" max="7" width="7.90625" style="1027" bestFit="1" customWidth="1"/>
    <col min="8" max="8" width="9.36328125" style="1027" customWidth="1"/>
    <col min="9" max="9" width="12.81640625" style="1027" customWidth="1"/>
    <col min="10" max="10" width="4.54296875" style="1027" customWidth="1"/>
    <col min="11" max="11" width="3.08984375" style="1027" customWidth="1"/>
    <col min="12" max="12" width="9.81640625" style="1027" customWidth="1"/>
    <col min="13" max="13" width="14.90625" style="357" customWidth="1"/>
    <col min="14" max="14" width="12" style="357" customWidth="1"/>
    <col min="15" max="15" width="31.36328125" style="1027" bestFit="1" customWidth="1"/>
    <col min="16" max="16" width="15.1796875" style="1027" hidden="1" customWidth="1"/>
    <col min="17" max="17" width="15.1796875" style="1027" customWidth="1"/>
    <col min="18" max="18" width="37.6328125" style="1027" bestFit="1" customWidth="1"/>
    <col min="19" max="247" width="30.54296875" style="1027" customWidth="1"/>
    <col min="248" max="248" width="6.54296875" style="1027" customWidth="1"/>
    <col min="249" max="249" width="7.54296875" style="1027" customWidth="1"/>
    <col min="250" max="250" width="4.81640625" style="1027" customWidth="1"/>
    <col min="251" max="251" width="11.81640625" style="1027" customWidth="1"/>
    <col min="252" max="252" width="9.81640625" style="1027" customWidth="1"/>
    <col min="253" max="253" width="3" style="1027" customWidth="1"/>
    <col min="254" max="254" width="7.1796875" style="1027" customWidth="1"/>
    <col min="255" max="255" width="22.81640625" style="1027" customWidth="1"/>
    <col min="256" max="256" width="7.1796875" style="1027" customWidth="1"/>
    <col min="257" max="257" width="9" style="1027" hidden="1" customWidth="1"/>
    <col min="258" max="258" width="8.81640625" style="1027" customWidth="1"/>
    <col min="259" max="259" width="9.81640625" style="1027" customWidth="1"/>
    <col min="260" max="260" width="10.54296875" style="1027" customWidth="1"/>
    <col min="261" max="261" width="12.1796875" style="1027" customWidth="1"/>
    <col min="262" max="262" width="11.1796875" style="1027" customWidth="1"/>
    <col min="263" max="263" width="6.81640625" style="1027" customWidth="1"/>
    <col min="264" max="503" width="30.54296875" style="1027" customWidth="1"/>
    <col min="504" max="504" width="6.54296875" style="1027" customWidth="1"/>
    <col min="505" max="505" width="7.54296875" style="1027" customWidth="1"/>
    <col min="506" max="506" width="4.81640625" style="1027" customWidth="1"/>
    <col min="507" max="507" width="11.81640625" style="1027" customWidth="1"/>
    <col min="508" max="508" width="9.81640625" style="1027" customWidth="1"/>
    <col min="509" max="509" width="3" style="1027" customWidth="1"/>
    <col min="510" max="510" width="7.1796875" style="1027" customWidth="1"/>
    <col min="511" max="511" width="22.81640625" style="1027" customWidth="1"/>
    <col min="512" max="512" width="7.1796875" style="1027" customWidth="1"/>
    <col min="513" max="513" width="9" style="1027" hidden="1" customWidth="1"/>
    <col min="514" max="514" width="8.81640625" style="1027" customWidth="1"/>
    <col min="515" max="515" width="9.81640625" style="1027" customWidth="1"/>
    <col min="516" max="516" width="10.54296875" style="1027" customWidth="1"/>
    <col min="517" max="517" width="12.1796875" style="1027" customWidth="1"/>
    <col min="518" max="518" width="11.1796875" style="1027" customWidth="1"/>
    <col min="519" max="519" width="6.81640625" style="1027" customWidth="1"/>
    <col min="520" max="759" width="30.54296875" style="1027" customWidth="1"/>
    <col min="760" max="760" width="6.54296875" style="1027" customWidth="1"/>
    <col min="761" max="761" width="7.54296875" style="1027" customWidth="1"/>
    <col min="762" max="762" width="4.81640625" style="1027" customWidth="1"/>
    <col min="763" max="763" width="11.81640625" style="1027" customWidth="1"/>
    <col min="764" max="764" width="9.81640625" style="1027" customWidth="1"/>
    <col min="765" max="765" width="3" style="1027" customWidth="1"/>
    <col min="766" max="766" width="7.1796875" style="1027" customWidth="1"/>
    <col min="767" max="767" width="22.81640625" style="1027" customWidth="1"/>
    <col min="768" max="768" width="7.1796875" style="1027" customWidth="1"/>
    <col min="769" max="769" width="9" style="1027" hidden="1" customWidth="1"/>
    <col min="770" max="770" width="8.81640625" style="1027" customWidth="1"/>
    <col min="771" max="771" width="9.81640625" style="1027" customWidth="1"/>
    <col min="772" max="772" width="10.54296875" style="1027" customWidth="1"/>
    <col min="773" max="773" width="12.1796875" style="1027" customWidth="1"/>
    <col min="774" max="774" width="11.1796875" style="1027" customWidth="1"/>
    <col min="775" max="775" width="6.81640625" style="1027" customWidth="1"/>
    <col min="776" max="1015" width="30.54296875" style="1027" customWidth="1"/>
    <col min="1016" max="1016" width="6.54296875" style="1027" customWidth="1"/>
    <col min="1017" max="1017" width="7.54296875" style="1027" customWidth="1"/>
    <col min="1018" max="1018" width="4.81640625" style="1027" customWidth="1"/>
    <col min="1019" max="1019" width="11.81640625" style="1027" customWidth="1"/>
    <col min="1020" max="1020" width="9.81640625" style="1027" customWidth="1"/>
    <col min="1021" max="1021" width="3" style="1027" customWidth="1"/>
    <col min="1022" max="1022" width="7.1796875" style="1027" customWidth="1"/>
    <col min="1023" max="1023" width="22.81640625" style="1027" customWidth="1"/>
    <col min="1024" max="1024" width="7.1796875" style="1027" customWidth="1"/>
    <col min="1025" max="1025" width="9" style="1027" hidden="1" customWidth="1"/>
    <col min="1026" max="1026" width="8.81640625" style="1027" customWidth="1"/>
    <col min="1027" max="1027" width="9.81640625" style="1027" customWidth="1"/>
    <col min="1028" max="1028" width="10.54296875" style="1027" customWidth="1"/>
    <col min="1029" max="1029" width="12.1796875" style="1027" customWidth="1"/>
    <col min="1030" max="1030" width="11.1796875" style="1027" customWidth="1"/>
    <col min="1031" max="1031" width="6.81640625" style="1027" customWidth="1"/>
    <col min="1032" max="1271" width="30.54296875" style="1027" customWidth="1"/>
    <col min="1272" max="1272" width="6.54296875" style="1027" customWidth="1"/>
    <col min="1273" max="1273" width="7.54296875" style="1027" customWidth="1"/>
    <col min="1274" max="1274" width="4.81640625" style="1027" customWidth="1"/>
    <col min="1275" max="1275" width="11.81640625" style="1027" customWidth="1"/>
    <col min="1276" max="1276" width="9.81640625" style="1027" customWidth="1"/>
    <col min="1277" max="1277" width="3" style="1027" customWidth="1"/>
    <col min="1278" max="1278" width="7.1796875" style="1027" customWidth="1"/>
    <col min="1279" max="1279" width="22.81640625" style="1027" customWidth="1"/>
    <col min="1280" max="1280" width="7.1796875" style="1027" customWidth="1"/>
    <col min="1281" max="1281" width="9" style="1027" hidden="1" customWidth="1"/>
    <col min="1282" max="1282" width="8.81640625" style="1027" customWidth="1"/>
    <col min="1283" max="1283" width="9.81640625" style="1027" customWidth="1"/>
    <col min="1284" max="1284" width="10.54296875" style="1027" customWidth="1"/>
    <col min="1285" max="1285" width="12.1796875" style="1027" customWidth="1"/>
    <col min="1286" max="1286" width="11.1796875" style="1027" customWidth="1"/>
    <col min="1287" max="1287" width="6.81640625" style="1027" customWidth="1"/>
    <col min="1288" max="1527" width="30.54296875" style="1027" customWidth="1"/>
    <col min="1528" max="1528" width="6.54296875" style="1027" customWidth="1"/>
    <col min="1529" max="1529" width="7.54296875" style="1027" customWidth="1"/>
    <col min="1530" max="1530" width="4.81640625" style="1027" customWidth="1"/>
    <col min="1531" max="1531" width="11.81640625" style="1027" customWidth="1"/>
    <col min="1532" max="1532" width="9.81640625" style="1027" customWidth="1"/>
    <col min="1533" max="1533" width="3" style="1027" customWidth="1"/>
    <col min="1534" max="1534" width="7.1796875" style="1027" customWidth="1"/>
    <col min="1535" max="1535" width="22.81640625" style="1027" customWidth="1"/>
    <col min="1536" max="1536" width="7.1796875" style="1027" customWidth="1"/>
    <col min="1537" max="1537" width="9" style="1027" hidden="1" customWidth="1"/>
    <col min="1538" max="1538" width="8.81640625" style="1027" customWidth="1"/>
    <col min="1539" max="1539" width="9.81640625" style="1027" customWidth="1"/>
    <col min="1540" max="1540" width="10.54296875" style="1027" customWidth="1"/>
    <col min="1541" max="1541" width="12.1796875" style="1027" customWidth="1"/>
    <col min="1542" max="1542" width="11.1796875" style="1027" customWidth="1"/>
    <col min="1543" max="1543" width="6.81640625" style="1027" customWidth="1"/>
    <col min="1544" max="1783" width="30.54296875" style="1027" customWidth="1"/>
    <col min="1784" max="1784" width="6.54296875" style="1027" customWidth="1"/>
    <col min="1785" max="1785" width="7.54296875" style="1027" customWidth="1"/>
    <col min="1786" max="1786" width="4.81640625" style="1027" customWidth="1"/>
    <col min="1787" max="1787" width="11.81640625" style="1027" customWidth="1"/>
    <col min="1788" max="1788" width="9.81640625" style="1027" customWidth="1"/>
    <col min="1789" max="1789" width="3" style="1027" customWidth="1"/>
    <col min="1790" max="1790" width="7.1796875" style="1027" customWidth="1"/>
    <col min="1791" max="1791" width="22.81640625" style="1027" customWidth="1"/>
    <col min="1792" max="1792" width="7.1796875" style="1027" customWidth="1"/>
    <col min="1793" max="1793" width="9" style="1027" hidden="1" customWidth="1"/>
    <col min="1794" max="1794" width="8.81640625" style="1027" customWidth="1"/>
    <col min="1795" max="1795" width="9.81640625" style="1027" customWidth="1"/>
    <col min="1796" max="1796" width="10.54296875" style="1027" customWidth="1"/>
    <col min="1797" max="1797" width="12.1796875" style="1027" customWidth="1"/>
    <col min="1798" max="1798" width="11.1796875" style="1027" customWidth="1"/>
    <col min="1799" max="1799" width="6.81640625" style="1027" customWidth="1"/>
    <col min="1800" max="2039" width="30.54296875" style="1027" customWidth="1"/>
    <col min="2040" max="2040" width="6.54296875" style="1027" customWidth="1"/>
    <col min="2041" max="2041" width="7.54296875" style="1027" customWidth="1"/>
    <col min="2042" max="2042" width="4.81640625" style="1027" customWidth="1"/>
    <col min="2043" max="2043" width="11.81640625" style="1027" customWidth="1"/>
    <col min="2044" max="2044" width="9.81640625" style="1027" customWidth="1"/>
    <col min="2045" max="2045" width="3" style="1027" customWidth="1"/>
    <col min="2046" max="2046" width="7.1796875" style="1027" customWidth="1"/>
    <col min="2047" max="2047" width="22.81640625" style="1027" customWidth="1"/>
    <col min="2048" max="2048" width="7.1796875" style="1027" customWidth="1"/>
    <col min="2049" max="2049" width="9" style="1027" hidden="1" customWidth="1"/>
    <col min="2050" max="2050" width="8.81640625" style="1027" customWidth="1"/>
    <col min="2051" max="2051" width="9.81640625" style="1027" customWidth="1"/>
    <col min="2052" max="2052" width="10.54296875" style="1027" customWidth="1"/>
    <col min="2053" max="2053" width="12.1796875" style="1027" customWidth="1"/>
    <col min="2054" max="2054" width="11.1796875" style="1027" customWidth="1"/>
    <col min="2055" max="2055" width="6.81640625" style="1027" customWidth="1"/>
    <col min="2056" max="2295" width="30.54296875" style="1027" customWidth="1"/>
    <col min="2296" max="2296" width="6.54296875" style="1027" customWidth="1"/>
    <col min="2297" max="2297" width="7.54296875" style="1027" customWidth="1"/>
    <col min="2298" max="2298" width="4.81640625" style="1027" customWidth="1"/>
    <col min="2299" max="2299" width="11.81640625" style="1027" customWidth="1"/>
    <col min="2300" max="2300" width="9.81640625" style="1027" customWidth="1"/>
    <col min="2301" max="2301" width="3" style="1027" customWidth="1"/>
    <col min="2302" max="2302" width="7.1796875" style="1027" customWidth="1"/>
    <col min="2303" max="2303" width="22.81640625" style="1027" customWidth="1"/>
    <col min="2304" max="2304" width="7.1796875" style="1027" customWidth="1"/>
    <col min="2305" max="2305" width="9" style="1027" hidden="1" customWidth="1"/>
    <col min="2306" max="2306" width="8.81640625" style="1027" customWidth="1"/>
    <col min="2307" max="2307" width="9.81640625" style="1027" customWidth="1"/>
    <col min="2308" max="2308" width="10.54296875" style="1027" customWidth="1"/>
    <col min="2309" max="2309" width="12.1796875" style="1027" customWidth="1"/>
    <col min="2310" max="2310" width="11.1796875" style="1027" customWidth="1"/>
    <col min="2311" max="2311" width="6.81640625" style="1027" customWidth="1"/>
    <col min="2312" max="2551" width="30.54296875" style="1027" customWidth="1"/>
    <col min="2552" max="2552" width="6.54296875" style="1027" customWidth="1"/>
    <col min="2553" max="2553" width="7.54296875" style="1027" customWidth="1"/>
    <col min="2554" max="2554" width="4.81640625" style="1027" customWidth="1"/>
    <col min="2555" max="2555" width="11.81640625" style="1027" customWidth="1"/>
    <col min="2556" max="2556" width="9.81640625" style="1027" customWidth="1"/>
    <col min="2557" max="2557" width="3" style="1027" customWidth="1"/>
    <col min="2558" max="2558" width="7.1796875" style="1027" customWidth="1"/>
    <col min="2559" max="2559" width="22.81640625" style="1027" customWidth="1"/>
    <col min="2560" max="2560" width="7.1796875" style="1027" customWidth="1"/>
    <col min="2561" max="2561" width="9" style="1027" hidden="1" customWidth="1"/>
    <col min="2562" max="2562" width="8.81640625" style="1027" customWidth="1"/>
    <col min="2563" max="2563" width="9.81640625" style="1027" customWidth="1"/>
    <col min="2564" max="2564" width="10.54296875" style="1027" customWidth="1"/>
    <col min="2565" max="2565" width="12.1796875" style="1027" customWidth="1"/>
    <col min="2566" max="2566" width="11.1796875" style="1027" customWidth="1"/>
    <col min="2567" max="2567" width="6.81640625" style="1027" customWidth="1"/>
    <col min="2568" max="2807" width="30.54296875" style="1027" customWidth="1"/>
    <col min="2808" max="2808" width="6.54296875" style="1027" customWidth="1"/>
    <col min="2809" max="2809" width="7.54296875" style="1027" customWidth="1"/>
    <col min="2810" max="2810" width="4.81640625" style="1027" customWidth="1"/>
    <col min="2811" max="2811" width="11.81640625" style="1027" customWidth="1"/>
    <col min="2812" max="2812" width="9.81640625" style="1027" customWidth="1"/>
    <col min="2813" max="2813" width="3" style="1027" customWidth="1"/>
    <col min="2814" max="2814" width="7.1796875" style="1027" customWidth="1"/>
    <col min="2815" max="2815" width="22.81640625" style="1027" customWidth="1"/>
    <col min="2816" max="2816" width="7.1796875" style="1027" customWidth="1"/>
    <col min="2817" max="2817" width="9" style="1027" hidden="1" customWidth="1"/>
    <col min="2818" max="2818" width="8.81640625" style="1027" customWidth="1"/>
    <col min="2819" max="2819" width="9.81640625" style="1027" customWidth="1"/>
    <col min="2820" max="2820" width="10.54296875" style="1027" customWidth="1"/>
    <col min="2821" max="2821" width="12.1796875" style="1027" customWidth="1"/>
    <col min="2822" max="2822" width="11.1796875" style="1027" customWidth="1"/>
    <col min="2823" max="2823" width="6.81640625" style="1027" customWidth="1"/>
    <col min="2824" max="3063" width="30.54296875" style="1027" customWidth="1"/>
    <col min="3064" max="3064" width="6.54296875" style="1027" customWidth="1"/>
    <col min="3065" max="3065" width="7.54296875" style="1027" customWidth="1"/>
    <col min="3066" max="3066" width="4.81640625" style="1027" customWidth="1"/>
    <col min="3067" max="3067" width="11.81640625" style="1027" customWidth="1"/>
    <col min="3068" max="3068" width="9.81640625" style="1027" customWidth="1"/>
    <col min="3069" max="3069" width="3" style="1027" customWidth="1"/>
    <col min="3070" max="3070" width="7.1796875" style="1027" customWidth="1"/>
    <col min="3071" max="3071" width="22.81640625" style="1027" customWidth="1"/>
    <col min="3072" max="3072" width="7.1796875" style="1027" customWidth="1"/>
    <col min="3073" max="3073" width="9" style="1027" hidden="1" customWidth="1"/>
    <col min="3074" max="3074" width="8.81640625" style="1027" customWidth="1"/>
    <col min="3075" max="3075" width="9.81640625" style="1027" customWidth="1"/>
    <col min="3076" max="3076" width="10.54296875" style="1027" customWidth="1"/>
    <col min="3077" max="3077" width="12.1796875" style="1027" customWidth="1"/>
    <col min="3078" max="3078" width="11.1796875" style="1027" customWidth="1"/>
    <col min="3079" max="3079" width="6.81640625" style="1027" customWidth="1"/>
    <col min="3080" max="3319" width="30.54296875" style="1027" customWidth="1"/>
    <col min="3320" max="3320" width="6.54296875" style="1027" customWidth="1"/>
    <col min="3321" max="3321" width="7.54296875" style="1027" customWidth="1"/>
    <col min="3322" max="3322" width="4.81640625" style="1027" customWidth="1"/>
    <col min="3323" max="3323" width="11.81640625" style="1027" customWidth="1"/>
    <col min="3324" max="3324" width="9.81640625" style="1027" customWidth="1"/>
    <col min="3325" max="3325" width="3" style="1027" customWidth="1"/>
    <col min="3326" max="3326" width="7.1796875" style="1027" customWidth="1"/>
    <col min="3327" max="3327" width="22.81640625" style="1027" customWidth="1"/>
    <col min="3328" max="3328" width="7.1796875" style="1027" customWidth="1"/>
    <col min="3329" max="3329" width="9" style="1027" hidden="1" customWidth="1"/>
    <col min="3330" max="3330" width="8.81640625" style="1027" customWidth="1"/>
    <col min="3331" max="3331" width="9.81640625" style="1027" customWidth="1"/>
    <col min="3332" max="3332" width="10.54296875" style="1027" customWidth="1"/>
    <col min="3333" max="3333" width="12.1796875" style="1027" customWidth="1"/>
    <col min="3334" max="3334" width="11.1796875" style="1027" customWidth="1"/>
    <col min="3335" max="3335" width="6.81640625" style="1027" customWidth="1"/>
    <col min="3336" max="3575" width="30.54296875" style="1027" customWidth="1"/>
    <col min="3576" max="3576" width="6.54296875" style="1027" customWidth="1"/>
    <col min="3577" max="3577" width="7.54296875" style="1027" customWidth="1"/>
    <col min="3578" max="3578" width="4.81640625" style="1027" customWidth="1"/>
    <col min="3579" max="3579" width="11.81640625" style="1027" customWidth="1"/>
    <col min="3580" max="3580" width="9.81640625" style="1027" customWidth="1"/>
    <col min="3581" max="3581" width="3" style="1027" customWidth="1"/>
    <col min="3582" max="3582" width="7.1796875" style="1027" customWidth="1"/>
    <col min="3583" max="3583" width="22.81640625" style="1027" customWidth="1"/>
    <col min="3584" max="3584" width="7.1796875" style="1027" customWidth="1"/>
    <col min="3585" max="3585" width="9" style="1027" hidden="1" customWidth="1"/>
    <col min="3586" max="3586" width="8.81640625" style="1027" customWidth="1"/>
    <col min="3587" max="3587" width="9.81640625" style="1027" customWidth="1"/>
    <col min="3588" max="3588" width="10.54296875" style="1027" customWidth="1"/>
    <col min="3589" max="3589" width="12.1796875" style="1027" customWidth="1"/>
    <col min="3590" max="3590" width="11.1796875" style="1027" customWidth="1"/>
    <col min="3591" max="3591" width="6.81640625" style="1027" customWidth="1"/>
    <col min="3592" max="3831" width="30.54296875" style="1027" customWidth="1"/>
    <col min="3832" max="3832" width="6.54296875" style="1027" customWidth="1"/>
    <col min="3833" max="3833" width="7.54296875" style="1027" customWidth="1"/>
    <col min="3834" max="3834" width="4.81640625" style="1027" customWidth="1"/>
    <col min="3835" max="3835" width="11.81640625" style="1027" customWidth="1"/>
    <col min="3836" max="3836" width="9.81640625" style="1027" customWidth="1"/>
    <col min="3837" max="3837" width="3" style="1027" customWidth="1"/>
    <col min="3838" max="3838" width="7.1796875" style="1027" customWidth="1"/>
    <col min="3839" max="3839" width="22.81640625" style="1027" customWidth="1"/>
    <col min="3840" max="3840" width="7.1796875" style="1027" customWidth="1"/>
    <col min="3841" max="3841" width="9" style="1027" hidden="1" customWidth="1"/>
    <col min="3842" max="3842" width="8.81640625" style="1027" customWidth="1"/>
    <col min="3843" max="3843" width="9.81640625" style="1027" customWidth="1"/>
    <col min="3844" max="3844" width="10.54296875" style="1027" customWidth="1"/>
    <col min="3845" max="3845" width="12.1796875" style="1027" customWidth="1"/>
    <col min="3846" max="3846" width="11.1796875" style="1027" customWidth="1"/>
    <col min="3847" max="3847" width="6.81640625" style="1027" customWidth="1"/>
    <col min="3848" max="4087" width="30.54296875" style="1027" customWidth="1"/>
    <col min="4088" max="4088" width="6.54296875" style="1027" customWidth="1"/>
    <col min="4089" max="4089" width="7.54296875" style="1027" customWidth="1"/>
    <col min="4090" max="4090" width="4.81640625" style="1027" customWidth="1"/>
    <col min="4091" max="4091" width="11.81640625" style="1027" customWidth="1"/>
    <col min="4092" max="4092" width="9.81640625" style="1027" customWidth="1"/>
    <col min="4093" max="4093" width="3" style="1027" customWidth="1"/>
    <col min="4094" max="4094" width="7.1796875" style="1027" customWidth="1"/>
    <col min="4095" max="4095" width="22.81640625" style="1027" customWidth="1"/>
    <col min="4096" max="4096" width="7.1796875" style="1027" customWidth="1"/>
    <col min="4097" max="4097" width="9" style="1027" hidden="1" customWidth="1"/>
    <col min="4098" max="4098" width="8.81640625" style="1027" customWidth="1"/>
    <col min="4099" max="4099" width="9.81640625" style="1027" customWidth="1"/>
    <col min="4100" max="4100" width="10.54296875" style="1027" customWidth="1"/>
    <col min="4101" max="4101" width="12.1796875" style="1027" customWidth="1"/>
    <col min="4102" max="4102" width="11.1796875" style="1027" customWidth="1"/>
    <col min="4103" max="4103" width="6.81640625" style="1027" customWidth="1"/>
    <col min="4104" max="4343" width="30.54296875" style="1027" customWidth="1"/>
    <col min="4344" max="4344" width="6.54296875" style="1027" customWidth="1"/>
    <col min="4345" max="4345" width="7.54296875" style="1027" customWidth="1"/>
    <col min="4346" max="4346" width="4.81640625" style="1027" customWidth="1"/>
    <col min="4347" max="4347" width="11.81640625" style="1027" customWidth="1"/>
    <col min="4348" max="4348" width="9.81640625" style="1027" customWidth="1"/>
    <col min="4349" max="4349" width="3" style="1027" customWidth="1"/>
    <col min="4350" max="4350" width="7.1796875" style="1027" customWidth="1"/>
    <col min="4351" max="4351" width="22.81640625" style="1027" customWidth="1"/>
    <col min="4352" max="4352" width="7.1796875" style="1027" customWidth="1"/>
    <col min="4353" max="4353" width="9" style="1027" hidden="1" customWidth="1"/>
    <col min="4354" max="4354" width="8.81640625" style="1027" customWidth="1"/>
    <col min="4355" max="4355" width="9.81640625" style="1027" customWidth="1"/>
    <col min="4356" max="4356" width="10.54296875" style="1027" customWidth="1"/>
    <col min="4357" max="4357" width="12.1796875" style="1027" customWidth="1"/>
    <col min="4358" max="4358" width="11.1796875" style="1027" customWidth="1"/>
    <col min="4359" max="4359" width="6.81640625" style="1027" customWidth="1"/>
    <col min="4360" max="4599" width="30.54296875" style="1027" customWidth="1"/>
    <col min="4600" max="4600" width="6.54296875" style="1027" customWidth="1"/>
    <col min="4601" max="4601" width="7.54296875" style="1027" customWidth="1"/>
    <col min="4602" max="4602" width="4.81640625" style="1027" customWidth="1"/>
    <col min="4603" max="4603" width="11.81640625" style="1027" customWidth="1"/>
    <col min="4604" max="4604" width="9.81640625" style="1027" customWidth="1"/>
    <col min="4605" max="4605" width="3" style="1027" customWidth="1"/>
    <col min="4606" max="4606" width="7.1796875" style="1027" customWidth="1"/>
    <col min="4607" max="4607" width="22.81640625" style="1027" customWidth="1"/>
    <col min="4608" max="4608" width="7.1796875" style="1027" customWidth="1"/>
    <col min="4609" max="4609" width="9" style="1027" hidden="1" customWidth="1"/>
    <col min="4610" max="4610" width="8.81640625" style="1027" customWidth="1"/>
    <col min="4611" max="4611" width="9.81640625" style="1027" customWidth="1"/>
    <col min="4612" max="4612" width="10.54296875" style="1027" customWidth="1"/>
    <col min="4613" max="4613" width="12.1796875" style="1027" customWidth="1"/>
    <col min="4614" max="4614" width="11.1796875" style="1027" customWidth="1"/>
    <col min="4615" max="4615" width="6.81640625" style="1027" customWidth="1"/>
    <col min="4616" max="4855" width="30.54296875" style="1027" customWidth="1"/>
    <col min="4856" max="4856" width="6.54296875" style="1027" customWidth="1"/>
    <col min="4857" max="4857" width="7.54296875" style="1027" customWidth="1"/>
    <col min="4858" max="4858" width="4.81640625" style="1027" customWidth="1"/>
    <col min="4859" max="4859" width="11.81640625" style="1027" customWidth="1"/>
    <col min="4860" max="4860" width="9.81640625" style="1027" customWidth="1"/>
    <col min="4861" max="4861" width="3" style="1027" customWidth="1"/>
    <col min="4862" max="4862" width="7.1796875" style="1027" customWidth="1"/>
    <col min="4863" max="4863" width="22.81640625" style="1027" customWidth="1"/>
    <col min="4864" max="4864" width="7.1796875" style="1027" customWidth="1"/>
    <col min="4865" max="4865" width="9" style="1027" hidden="1" customWidth="1"/>
    <col min="4866" max="4866" width="8.81640625" style="1027" customWidth="1"/>
    <col min="4867" max="4867" width="9.81640625" style="1027" customWidth="1"/>
    <col min="4868" max="4868" width="10.54296875" style="1027" customWidth="1"/>
    <col min="4869" max="4869" width="12.1796875" style="1027" customWidth="1"/>
    <col min="4870" max="4870" width="11.1796875" style="1027" customWidth="1"/>
    <col min="4871" max="4871" width="6.81640625" style="1027" customWidth="1"/>
    <col min="4872" max="5111" width="30.54296875" style="1027" customWidth="1"/>
    <col min="5112" max="5112" width="6.54296875" style="1027" customWidth="1"/>
    <col min="5113" max="5113" width="7.54296875" style="1027" customWidth="1"/>
    <col min="5114" max="5114" width="4.81640625" style="1027" customWidth="1"/>
    <col min="5115" max="5115" width="11.81640625" style="1027" customWidth="1"/>
    <col min="5116" max="5116" width="9.81640625" style="1027" customWidth="1"/>
    <col min="5117" max="5117" width="3" style="1027" customWidth="1"/>
    <col min="5118" max="5118" width="7.1796875" style="1027" customWidth="1"/>
    <col min="5119" max="5119" width="22.81640625" style="1027" customWidth="1"/>
    <col min="5120" max="5120" width="7.1796875" style="1027" customWidth="1"/>
    <col min="5121" max="5121" width="9" style="1027" hidden="1" customWidth="1"/>
    <col min="5122" max="5122" width="8.81640625" style="1027" customWidth="1"/>
    <col min="5123" max="5123" width="9.81640625" style="1027" customWidth="1"/>
    <col min="5124" max="5124" width="10.54296875" style="1027" customWidth="1"/>
    <col min="5125" max="5125" width="12.1796875" style="1027" customWidth="1"/>
    <col min="5126" max="5126" width="11.1796875" style="1027" customWidth="1"/>
    <col min="5127" max="5127" width="6.81640625" style="1027" customWidth="1"/>
    <col min="5128" max="5367" width="30.54296875" style="1027" customWidth="1"/>
    <col min="5368" max="5368" width="6.54296875" style="1027" customWidth="1"/>
    <col min="5369" max="5369" width="7.54296875" style="1027" customWidth="1"/>
    <col min="5370" max="5370" width="4.81640625" style="1027" customWidth="1"/>
    <col min="5371" max="5371" width="11.81640625" style="1027" customWidth="1"/>
    <col min="5372" max="5372" width="9.81640625" style="1027" customWidth="1"/>
    <col min="5373" max="5373" width="3" style="1027" customWidth="1"/>
    <col min="5374" max="5374" width="7.1796875" style="1027" customWidth="1"/>
    <col min="5375" max="5375" width="22.81640625" style="1027" customWidth="1"/>
    <col min="5376" max="5376" width="7.1796875" style="1027" customWidth="1"/>
    <col min="5377" max="5377" width="9" style="1027" hidden="1" customWidth="1"/>
    <col min="5378" max="5378" width="8.81640625" style="1027" customWidth="1"/>
    <col min="5379" max="5379" width="9.81640625" style="1027" customWidth="1"/>
    <col min="5380" max="5380" width="10.54296875" style="1027" customWidth="1"/>
    <col min="5381" max="5381" width="12.1796875" style="1027" customWidth="1"/>
    <col min="5382" max="5382" width="11.1796875" style="1027" customWidth="1"/>
    <col min="5383" max="5383" width="6.81640625" style="1027" customWidth="1"/>
    <col min="5384" max="5623" width="30.54296875" style="1027" customWidth="1"/>
    <col min="5624" max="5624" width="6.54296875" style="1027" customWidth="1"/>
    <col min="5625" max="5625" width="7.54296875" style="1027" customWidth="1"/>
    <col min="5626" max="5626" width="4.81640625" style="1027" customWidth="1"/>
    <col min="5627" max="5627" width="11.81640625" style="1027" customWidth="1"/>
    <col min="5628" max="5628" width="9.81640625" style="1027" customWidth="1"/>
    <col min="5629" max="5629" width="3" style="1027" customWidth="1"/>
    <col min="5630" max="5630" width="7.1796875" style="1027" customWidth="1"/>
    <col min="5631" max="5631" width="22.81640625" style="1027" customWidth="1"/>
    <col min="5632" max="5632" width="7.1796875" style="1027" customWidth="1"/>
    <col min="5633" max="5633" width="9" style="1027" hidden="1" customWidth="1"/>
    <col min="5634" max="5634" width="8.81640625" style="1027" customWidth="1"/>
    <col min="5635" max="5635" width="9.81640625" style="1027" customWidth="1"/>
    <col min="5636" max="5636" width="10.54296875" style="1027" customWidth="1"/>
    <col min="5637" max="5637" width="12.1796875" style="1027" customWidth="1"/>
    <col min="5638" max="5638" width="11.1796875" style="1027" customWidth="1"/>
    <col min="5639" max="5639" width="6.81640625" style="1027" customWidth="1"/>
    <col min="5640" max="5879" width="30.54296875" style="1027" customWidth="1"/>
    <col min="5880" max="5880" width="6.54296875" style="1027" customWidth="1"/>
    <col min="5881" max="5881" width="7.54296875" style="1027" customWidth="1"/>
    <col min="5882" max="5882" width="4.81640625" style="1027" customWidth="1"/>
    <col min="5883" max="5883" width="11.81640625" style="1027" customWidth="1"/>
    <col min="5884" max="5884" width="9.81640625" style="1027" customWidth="1"/>
    <col min="5885" max="5885" width="3" style="1027" customWidth="1"/>
    <col min="5886" max="5886" width="7.1796875" style="1027" customWidth="1"/>
    <col min="5887" max="5887" width="22.81640625" style="1027" customWidth="1"/>
    <col min="5888" max="5888" width="7.1796875" style="1027" customWidth="1"/>
    <col min="5889" max="5889" width="9" style="1027" hidden="1" customWidth="1"/>
    <col min="5890" max="5890" width="8.81640625" style="1027" customWidth="1"/>
    <col min="5891" max="5891" width="9.81640625" style="1027" customWidth="1"/>
    <col min="5892" max="5892" width="10.54296875" style="1027" customWidth="1"/>
    <col min="5893" max="5893" width="12.1796875" style="1027" customWidth="1"/>
    <col min="5894" max="5894" width="11.1796875" style="1027" customWidth="1"/>
    <col min="5895" max="5895" width="6.81640625" style="1027" customWidth="1"/>
    <col min="5896" max="6135" width="30.54296875" style="1027" customWidth="1"/>
    <col min="6136" max="6136" width="6.54296875" style="1027" customWidth="1"/>
    <col min="6137" max="6137" width="7.54296875" style="1027" customWidth="1"/>
    <col min="6138" max="6138" width="4.81640625" style="1027" customWidth="1"/>
    <col min="6139" max="6139" width="11.81640625" style="1027" customWidth="1"/>
    <col min="6140" max="6140" width="9.81640625" style="1027" customWidth="1"/>
    <col min="6141" max="6141" width="3" style="1027" customWidth="1"/>
    <col min="6142" max="6142" width="7.1796875" style="1027" customWidth="1"/>
    <col min="6143" max="6143" width="22.81640625" style="1027" customWidth="1"/>
    <col min="6144" max="6144" width="7.1796875" style="1027" customWidth="1"/>
    <col min="6145" max="6145" width="9" style="1027" hidden="1" customWidth="1"/>
    <col min="6146" max="6146" width="8.81640625" style="1027" customWidth="1"/>
    <col min="6147" max="6147" width="9.81640625" style="1027" customWidth="1"/>
    <col min="6148" max="6148" width="10.54296875" style="1027" customWidth="1"/>
    <col min="6149" max="6149" width="12.1796875" style="1027" customWidth="1"/>
    <col min="6150" max="6150" width="11.1796875" style="1027" customWidth="1"/>
    <col min="6151" max="6151" width="6.81640625" style="1027" customWidth="1"/>
    <col min="6152" max="6391" width="30.54296875" style="1027" customWidth="1"/>
    <col min="6392" max="6392" width="6.54296875" style="1027" customWidth="1"/>
    <col min="6393" max="6393" width="7.54296875" style="1027" customWidth="1"/>
    <col min="6394" max="6394" width="4.81640625" style="1027" customWidth="1"/>
    <col min="6395" max="6395" width="11.81640625" style="1027" customWidth="1"/>
    <col min="6396" max="6396" width="9.81640625" style="1027" customWidth="1"/>
    <col min="6397" max="6397" width="3" style="1027" customWidth="1"/>
    <col min="6398" max="6398" width="7.1796875" style="1027" customWidth="1"/>
    <col min="6399" max="6399" width="22.81640625" style="1027" customWidth="1"/>
    <col min="6400" max="6400" width="7.1796875" style="1027" customWidth="1"/>
    <col min="6401" max="6401" width="9" style="1027" hidden="1" customWidth="1"/>
    <col min="6402" max="6402" width="8.81640625" style="1027" customWidth="1"/>
    <col min="6403" max="6403" width="9.81640625" style="1027" customWidth="1"/>
    <col min="6404" max="6404" width="10.54296875" style="1027" customWidth="1"/>
    <col min="6405" max="6405" width="12.1796875" style="1027" customWidth="1"/>
    <col min="6406" max="6406" width="11.1796875" style="1027" customWidth="1"/>
    <col min="6407" max="6407" width="6.81640625" style="1027" customWidth="1"/>
    <col min="6408" max="6647" width="30.54296875" style="1027" customWidth="1"/>
    <col min="6648" max="6648" width="6.54296875" style="1027" customWidth="1"/>
    <col min="6649" max="6649" width="7.54296875" style="1027" customWidth="1"/>
    <col min="6650" max="6650" width="4.81640625" style="1027" customWidth="1"/>
    <col min="6651" max="6651" width="11.81640625" style="1027" customWidth="1"/>
    <col min="6652" max="6652" width="9.81640625" style="1027" customWidth="1"/>
    <col min="6653" max="6653" width="3" style="1027" customWidth="1"/>
    <col min="6654" max="6654" width="7.1796875" style="1027" customWidth="1"/>
    <col min="6655" max="6655" width="22.81640625" style="1027" customWidth="1"/>
    <col min="6656" max="6656" width="7.1796875" style="1027" customWidth="1"/>
    <col min="6657" max="6657" width="9" style="1027" hidden="1" customWidth="1"/>
    <col min="6658" max="6658" width="8.81640625" style="1027" customWidth="1"/>
    <col min="6659" max="6659" width="9.81640625" style="1027" customWidth="1"/>
    <col min="6660" max="6660" width="10.54296875" style="1027" customWidth="1"/>
    <col min="6661" max="6661" width="12.1796875" style="1027" customWidth="1"/>
    <col min="6662" max="6662" width="11.1796875" style="1027" customWidth="1"/>
    <col min="6663" max="6663" width="6.81640625" style="1027" customWidth="1"/>
    <col min="6664" max="6903" width="30.54296875" style="1027" customWidth="1"/>
    <col min="6904" max="6904" width="6.54296875" style="1027" customWidth="1"/>
    <col min="6905" max="6905" width="7.54296875" style="1027" customWidth="1"/>
    <col min="6906" max="6906" width="4.81640625" style="1027" customWidth="1"/>
    <col min="6907" max="6907" width="11.81640625" style="1027" customWidth="1"/>
    <col min="6908" max="6908" width="9.81640625" style="1027" customWidth="1"/>
    <col min="6909" max="6909" width="3" style="1027" customWidth="1"/>
    <col min="6910" max="6910" width="7.1796875" style="1027" customWidth="1"/>
    <col min="6911" max="6911" width="22.81640625" style="1027" customWidth="1"/>
    <col min="6912" max="6912" width="7.1796875" style="1027" customWidth="1"/>
    <col min="6913" max="6913" width="9" style="1027" hidden="1" customWidth="1"/>
    <col min="6914" max="6914" width="8.81640625" style="1027" customWidth="1"/>
    <col min="6915" max="6915" width="9.81640625" style="1027" customWidth="1"/>
    <col min="6916" max="6916" width="10.54296875" style="1027" customWidth="1"/>
    <col min="6917" max="6917" width="12.1796875" style="1027" customWidth="1"/>
    <col min="6918" max="6918" width="11.1796875" style="1027" customWidth="1"/>
    <col min="6919" max="6919" width="6.81640625" style="1027" customWidth="1"/>
    <col min="6920" max="7159" width="30.54296875" style="1027" customWidth="1"/>
    <col min="7160" max="7160" width="6.54296875" style="1027" customWidth="1"/>
    <col min="7161" max="7161" width="7.54296875" style="1027" customWidth="1"/>
    <col min="7162" max="7162" width="4.81640625" style="1027" customWidth="1"/>
    <col min="7163" max="7163" width="11.81640625" style="1027" customWidth="1"/>
    <col min="7164" max="7164" width="9.81640625" style="1027" customWidth="1"/>
    <col min="7165" max="7165" width="3" style="1027" customWidth="1"/>
    <col min="7166" max="7166" width="7.1796875" style="1027" customWidth="1"/>
    <col min="7167" max="7167" width="22.81640625" style="1027" customWidth="1"/>
    <col min="7168" max="7168" width="7.1796875" style="1027" customWidth="1"/>
    <col min="7169" max="7169" width="9" style="1027" hidden="1" customWidth="1"/>
    <col min="7170" max="7170" width="8.81640625" style="1027" customWidth="1"/>
    <col min="7171" max="7171" width="9.81640625" style="1027" customWidth="1"/>
    <col min="7172" max="7172" width="10.54296875" style="1027" customWidth="1"/>
    <col min="7173" max="7173" width="12.1796875" style="1027" customWidth="1"/>
    <col min="7174" max="7174" width="11.1796875" style="1027" customWidth="1"/>
    <col min="7175" max="7175" width="6.81640625" style="1027" customWidth="1"/>
    <col min="7176" max="7415" width="30.54296875" style="1027" customWidth="1"/>
    <col min="7416" max="7416" width="6.54296875" style="1027" customWidth="1"/>
    <col min="7417" max="7417" width="7.54296875" style="1027" customWidth="1"/>
    <col min="7418" max="7418" width="4.81640625" style="1027" customWidth="1"/>
    <col min="7419" max="7419" width="11.81640625" style="1027" customWidth="1"/>
    <col min="7420" max="7420" width="9.81640625" style="1027" customWidth="1"/>
    <col min="7421" max="7421" width="3" style="1027" customWidth="1"/>
    <col min="7422" max="7422" width="7.1796875" style="1027" customWidth="1"/>
    <col min="7423" max="7423" width="22.81640625" style="1027" customWidth="1"/>
    <col min="7424" max="7424" width="7.1796875" style="1027" customWidth="1"/>
    <col min="7425" max="7425" width="9" style="1027" hidden="1" customWidth="1"/>
    <col min="7426" max="7426" width="8.81640625" style="1027" customWidth="1"/>
    <col min="7427" max="7427" width="9.81640625" style="1027" customWidth="1"/>
    <col min="7428" max="7428" width="10.54296875" style="1027" customWidth="1"/>
    <col min="7429" max="7429" width="12.1796875" style="1027" customWidth="1"/>
    <col min="7430" max="7430" width="11.1796875" style="1027" customWidth="1"/>
    <col min="7431" max="7431" width="6.81640625" style="1027" customWidth="1"/>
    <col min="7432" max="7671" width="30.54296875" style="1027" customWidth="1"/>
    <col min="7672" max="7672" width="6.54296875" style="1027" customWidth="1"/>
    <col min="7673" max="7673" width="7.54296875" style="1027" customWidth="1"/>
    <col min="7674" max="7674" width="4.81640625" style="1027" customWidth="1"/>
    <col min="7675" max="7675" width="11.81640625" style="1027" customWidth="1"/>
    <col min="7676" max="7676" width="9.81640625" style="1027" customWidth="1"/>
    <col min="7677" max="7677" width="3" style="1027" customWidth="1"/>
    <col min="7678" max="7678" width="7.1796875" style="1027" customWidth="1"/>
    <col min="7679" max="7679" width="22.81640625" style="1027" customWidth="1"/>
    <col min="7680" max="7680" width="7.1796875" style="1027" customWidth="1"/>
    <col min="7681" max="7681" width="9" style="1027" hidden="1" customWidth="1"/>
    <col min="7682" max="7682" width="8.81640625" style="1027" customWidth="1"/>
    <col min="7683" max="7683" width="9.81640625" style="1027" customWidth="1"/>
    <col min="7684" max="7684" width="10.54296875" style="1027" customWidth="1"/>
    <col min="7685" max="7685" width="12.1796875" style="1027" customWidth="1"/>
    <col min="7686" max="7686" width="11.1796875" style="1027" customWidth="1"/>
    <col min="7687" max="7687" width="6.81640625" style="1027" customWidth="1"/>
    <col min="7688" max="7927" width="30.54296875" style="1027" customWidth="1"/>
    <col min="7928" max="7928" width="6.54296875" style="1027" customWidth="1"/>
    <col min="7929" max="7929" width="7.54296875" style="1027" customWidth="1"/>
    <col min="7930" max="7930" width="4.81640625" style="1027" customWidth="1"/>
    <col min="7931" max="7931" width="11.81640625" style="1027" customWidth="1"/>
    <col min="7932" max="7932" width="9.81640625" style="1027" customWidth="1"/>
    <col min="7933" max="7933" width="3" style="1027" customWidth="1"/>
    <col min="7934" max="7934" width="7.1796875" style="1027" customWidth="1"/>
    <col min="7935" max="7935" width="22.81640625" style="1027" customWidth="1"/>
    <col min="7936" max="7936" width="7.1796875" style="1027" customWidth="1"/>
    <col min="7937" max="7937" width="9" style="1027" hidden="1" customWidth="1"/>
    <col min="7938" max="7938" width="8.81640625" style="1027" customWidth="1"/>
    <col min="7939" max="7939" width="9.81640625" style="1027" customWidth="1"/>
    <col min="7940" max="7940" width="10.54296875" style="1027" customWidth="1"/>
    <col min="7941" max="7941" width="12.1796875" style="1027" customWidth="1"/>
    <col min="7942" max="7942" width="11.1796875" style="1027" customWidth="1"/>
    <col min="7943" max="7943" width="6.81640625" style="1027" customWidth="1"/>
    <col min="7944" max="8183" width="30.54296875" style="1027" customWidth="1"/>
    <col min="8184" max="8184" width="6.54296875" style="1027" customWidth="1"/>
    <col min="8185" max="8185" width="7.54296875" style="1027" customWidth="1"/>
    <col min="8186" max="8186" width="4.81640625" style="1027" customWidth="1"/>
    <col min="8187" max="8187" width="11.81640625" style="1027" customWidth="1"/>
    <col min="8188" max="8188" width="9.81640625" style="1027" customWidth="1"/>
    <col min="8189" max="8189" width="3" style="1027" customWidth="1"/>
    <col min="8190" max="8190" width="7.1796875" style="1027" customWidth="1"/>
    <col min="8191" max="8191" width="22.81640625" style="1027" customWidth="1"/>
    <col min="8192" max="8192" width="7.1796875" style="1027" customWidth="1"/>
    <col min="8193" max="8193" width="9" style="1027" hidden="1" customWidth="1"/>
    <col min="8194" max="8194" width="8.81640625" style="1027" customWidth="1"/>
    <col min="8195" max="8195" width="9.81640625" style="1027" customWidth="1"/>
    <col min="8196" max="8196" width="10.54296875" style="1027" customWidth="1"/>
    <col min="8197" max="8197" width="12.1796875" style="1027" customWidth="1"/>
    <col min="8198" max="8198" width="11.1796875" style="1027" customWidth="1"/>
    <col min="8199" max="8199" width="6.81640625" style="1027" customWidth="1"/>
    <col min="8200" max="8439" width="30.54296875" style="1027" customWidth="1"/>
    <col min="8440" max="8440" width="6.54296875" style="1027" customWidth="1"/>
    <col min="8441" max="8441" width="7.54296875" style="1027" customWidth="1"/>
    <col min="8442" max="8442" width="4.81640625" style="1027" customWidth="1"/>
    <col min="8443" max="8443" width="11.81640625" style="1027" customWidth="1"/>
    <col min="8444" max="8444" width="9.81640625" style="1027" customWidth="1"/>
    <col min="8445" max="8445" width="3" style="1027" customWidth="1"/>
    <col min="8446" max="8446" width="7.1796875" style="1027" customWidth="1"/>
    <col min="8447" max="8447" width="22.81640625" style="1027" customWidth="1"/>
    <col min="8448" max="8448" width="7.1796875" style="1027" customWidth="1"/>
    <col min="8449" max="8449" width="9" style="1027" hidden="1" customWidth="1"/>
    <col min="8450" max="8450" width="8.81640625" style="1027" customWidth="1"/>
    <col min="8451" max="8451" width="9.81640625" style="1027" customWidth="1"/>
    <col min="8452" max="8452" width="10.54296875" style="1027" customWidth="1"/>
    <col min="8453" max="8453" width="12.1796875" style="1027" customWidth="1"/>
    <col min="8454" max="8454" width="11.1796875" style="1027" customWidth="1"/>
    <col min="8455" max="8455" width="6.81640625" style="1027" customWidth="1"/>
    <col min="8456" max="8695" width="30.54296875" style="1027" customWidth="1"/>
    <col min="8696" max="8696" width="6.54296875" style="1027" customWidth="1"/>
    <col min="8697" max="8697" width="7.54296875" style="1027" customWidth="1"/>
    <col min="8698" max="8698" width="4.81640625" style="1027" customWidth="1"/>
    <col min="8699" max="8699" width="11.81640625" style="1027" customWidth="1"/>
    <col min="8700" max="8700" width="9.81640625" style="1027" customWidth="1"/>
    <col min="8701" max="8701" width="3" style="1027" customWidth="1"/>
    <col min="8702" max="8702" width="7.1796875" style="1027" customWidth="1"/>
    <col min="8703" max="8703" width="22.81640625" style="1027" customWidth="1"/>
    <col min="8704" max="8704" width="7.1796875" style="1027" customWidth="1"/>
    <col min="8705" max="8705" width="9" style="1027" hidden="1" customWidth="1"/>
    <col min="8706" max="8706" width="8.81640625" style="1027" customWidth="1"/>
    <col min="8707" max="8707" width="9.81640625" style="1027" customWidth="1"/>
    <col min="8708" max="8708" width="10.54296875" style="1027" customWidth="1"/>
    <col min="8709" max="8709" width="12.1796875" style="1027" customWidth="1"/>
    <col min="8710" max="8710" width="11.1796875" style="1027" customWidth="1"/>
    <col min="8711" max="8711" width="6.81640625" style="1027" customWidth="1"/>
    <col min="8712" max="8951" width="30.54296875" style="1027" customWidth="1"/>
    <col min="8952" max="8952" width="6.54296875" style="1027" customWidth="1"/>
    <col min="8953" max="8953" width="7.54296875" style="1027" customWidth="1"/>
    <col min="8954" max="8954" width="4.81640625" style="1027" customWidth="1"/>
    <col min="8955" max="8955" width="11.81640625" style="1027" customWidth="1"/>
    <col min="8956" max="8956" width="9.81640625" style="1027" customWidth="1"/>
    <col min="8957" max="8957" width="3" style="1027" customWidth="1"/>
    <col min="8958" max="8958" width="7.1796875" style="1027" customWidth="1"/>
    <col min="8959" max="8959" width="22.81640625" style="1027" customWidth="1"/>
    <col min="8960" max="8960" width="7.1796875" style="1027" customWidth="1"/>
    <col min="8961" max="8961" width="9" style="1027" hidden="1" customWidth="1"/>
    <col min="8962" max="8962" width="8.81640625" style="1027" customWidth="1"/>
    <col min="8963" max="8963" width="9.81640625" style="1027" customWidth="1"/>
    <col min="8964" max="8964" width="10.54296875" style="1027" customWidth="1"/>
    <col min="8965" max="8965" width="12.1796875" style="1027" customWidth="1"/>
    <col min="8966" max="8966" width="11.1796875" style="1027" customWidth="1"/>
    <col min="8967" max="8967" width="6.81640625" style="1027" customWidth="1"/>
    <col min="8968" max="9207" width="30.54296875" style="1027" customWidth="1"/>
    <col min="9208" max="9208" width="6.54296875" style="1027" customWidth="1"/>
    <col min="9209" max="9209" width="7.54296875" style="1027" customWidth="1"/>
    <col min="9210" max="9210" width="4.81640625" style="1027" customWidth="1"/>
    <col min="9211" max="9211" width="11.81640625" style="1027" customWidth="1"/>
    <col min="9212" max="9212" width="9.81640625" style="1027" customWidth="1"/>
    <col min="9213" max="9213" width="3" style="1027" customWidth="1"/>
    <col min="9214" max="9214" width="7.1796875" style="1027" customWidth="1"/>
    <col min="9215" max="9215" width="22.81640625" style="1027" customWidth="1"/>
    <col min="9216" max="9216" width="7.1796875" style="1027" customWidth="1"/>
    <col min="9217" max="9217" width="9" style="1027" hidden="1" customWidth="1"/>
    <col min="9218" max="9218" width="8.81640625" style="1027" customWidth="1"/>
    <col min="9219" max="9219" width="9.81640625" style="1027" customWidth="1"/>
    <col min="9220" max="9220" width="10.54296875" style="1027" customWidth="1"/>
    <col min="9221" max="9221" width="12.1796875" style="1027" customWidth="1"/>
    <col min="9222" max="9222" width="11.1796875" style="1027" customWidth="1"/>
    <col min="9223" max="9223" width="6.81640625" style="1027" customWidth="1"/>
    <col min="9224" max="9463" width="30.54296875" style="1027" customWidth="1"/>
    <col min="9464" max="9464" width="6.54296875" style="1027" customWidth="1"/>
    <col min="9465" max="9465" width="7.54296875" style="1027" customWidth="1"/>
    <col min="9466" max="9466" width="4.81640625" style="1027" customWidth="1"/>
    <col min="9467" max="9467" width="11.81640625" style="1027" customWidth="1"/>
    <col min="9468" max="9468" width="9.81640625" style="1027" customWidth="1"/>
    <col min="9469" max="9469" width="3" style="1027" customWidth="1"/>
    <col min="9470" max="9470" width="7.1796875" style="1027" customWidth="1"/>
    <col min="9471" max="9471" width="22.81640625" style="1027" customWidth="1"/>
    <col min="9472" max="9472" width="7.1796875" style="1027" customWidth="1"/>
    <col min="9473" max="9473" width="9" style="1027" hidden="1" customWidth="1"/>
    <col min="9474" max="9474" width="8.81640625" style="1027" customWidth="1"/>
    <col min="9475" max="9475" width="9.81640625" style="1027" customWidth="1"/>
    <col min="9476" max="9476" width="10.54296875" style="1027" customWidth="1"/>
    <col min="9477" max="9477" width="12.1796875" style="1027" customWidth="1"/>
    <col min="9478" max="9478" width="11.1796875" style="1027" customWidth="1"/>
    <col min="9479" max="9479" width="6.81640625" style="1027" customWidth="1"/>
    <col min="9480" max="9719" width="30.54296875" style="1027" customWidth="1"/>
    <col min="9720" max="9720" width="6.54296875" style="1027" customWidth="1"/>
    <col min="9721" max="9721" width="7.54296875" style="1027" customWidth="1"/>
    <col min="9722" max="9722" width="4.81640625" style="1027" customWidth="1"/>
    <col min="9723" max="9723" width="11.81640625" style="1027" customWidth="1"/>
    <col min="9724" max="9724" width="9.81640625" style="1027" customWidth="1"/>
    <col min="9725" max="9725" width="3" style="1027" customWidth="1"/>
    <col min="9726" max="9726" width="7.1796875" style="1027" customWidth="1"/>
    <col min="9727" max="9727" width="22.81640625" style="1027" customWidth="1"/>
    <col min="9728" max="9728" width="7.1796875" style="1027" customWidth="1"/>
    <col min="9729" max="9729" width="9" style="1027" hidden="1" customWidth="1"/>
    <col min="9730" max="9730" width="8.81640625" style="1027" customWidth="1"/>
    <col min="9731" max="9731" width="9.81640625" style="1027" customWidth="1"/>
    <col min="9732" max="9732" width="10.54296875" style="1027" customWidth="1"/>
    <col min="9733" max="9733" width="12.1796875" style="1027" customWidth="1"/>
    <col min="9734" max="9734" width="11.1796875" style="1027" customWidth="1"/>
    <col min="9735" max="9735" width="6.81640625" style="1027" customWidth="1"/>
    <col min="9736" max="9975" width="30.54296875" style="1027" customWidth="1"/>
    <col min="9976" max="9976" width="6.54296875" style="1027" customWidth="1"/>
    <col min="9977" max="9977" width="7.54296875" style="1027" customWidth="1"/>
    <col min="9978" max="9978" width="4.81640625" style="1027" customWidth="1"/>
    <col min="9979" max="9979" width="11.81640625" style="1027" customWidth="1"/>
    <col min="9980" max="9980" width="9.81640625" style="1027" customWidth="1"/>
    <col min="9981" max="9981" width="3" style="1027" customWidth="1"/>
    <col min="9982" max="9982" width="7.1796875" style="1027" customWidth="1"/>
    <col min="9983" max="9983" width="22.81640625" style="1027" customWidth="1"/>
    <col min="9984" max="9984" width="7.1796875" style="1027" customWidth="1"/>
    <col min="9985" max="9985" width="9" style="1027" hidden="1" customWidth="1"/>
    <col min="9986" max="9986" width="8.81640625" style="1027" customWidth="1"/>
    <col min="9987" max="9987" width="9.81640625" style="1027" customWidth="1"/>
    <col min="9988" max="9988" width="10.54296875" style="1027" customWidth="1"/>
    <col min="9989" max="9989" width="12.1796875" style="1027" customWidth="1"/>
    <col min="9990" max="9990" width="11.1796875" style="1027" customWidth="1"/>
    <col min="9991" max="9991" width="6.81640625" style="1027" customWidth="1"/>
    <col min="9992" max="10231" width="30.54296875" style="1027" customWidth="1"/>
    <col min="10232" max="10232" width="6.54296875" style="1027" customWidth="1"/>
    <col min="10233" max="10233" width="7.54296875" style="1027" customWidth="1"/>
    <col min="10234" max="10234" width="4.81640625" style="1027" customWidth="1"/>
    <col min="10235" max="10235" width="11.81640625" style="1027" customWidth="1"/>
    <col min="10236" max="10236" width="9.81640625" style="1027" customWidth="1"/>
    <col min="10237" max="10237" width="3" style="1027" customWidth="1"/>
    <col min="10238" max="10238" width="7.1796875" style="1027" customWidth="1"/>
    <col min="10239" max="10239" width="22.81640625" style="1027" customWidth="1"/>
    <col min="10240" max="10240" width="7.1796875" style="1027" customWidth="1"/>
    <col min="10241" max="10241" width="9" style="1027" hidden="1" customWidth="1"/>
    <col min="10242" max="10242" width="8.81640625" style="1027" customWidth="1"/>
    <col min="10243" max="10243" width="9.81640625" style="1027" customWidth="1"/>
    <col min="10244" max="10244" width="10.54296875" style="1027" customWidth="1"/>
    <col min="10245" max="10245" width="12.1796875" style="1027" customWidth="1"/>
    <col min="10246" max="10246" width="11.1796875" style="1027" customWidth="1"/>
    <col min="10247" max="10247" width="6.81640625" style="1027" customWidth="1"/>
    <col min="10248" max="10487" width="30.54296875" style="1027" customWidth="1"/>
    <col min="10488" max="10488" width="6.54296875" style="1027" customWidth="1"/>
    <col min="10489" max="10489" width="7.54296875" style="1027" customWidth="1"/>
    <col min="10490" max="10490" width="4.81640625" style="1027" customWidth="1"/>
    <col min="10491" max="10491" width="11.81640625" style="1027" customWidth="1"/>
    <col min="10492" max="10492" width="9.81640625" style="1027" customWidth="1"/>
    <col min="10493" max="10493" width="3" style="1027" customWidth="1"/>
    <col min="10494" max="10494" width="7.1796875" style="1027" customWidth="1"/>
    <col min="10495" max="10495" width="22.81640625" style="1027" customWidth="1"/>
    <col min="10496" max="10496" width="7.1796875" style="1027" customWidth="1"/>
    <col min="10497" max="10497" width="9" style="1027" hidden="1" customWidth="1"/>
    <col min="10498" max="10498" width="8.81640625" style="1027" customWidth="1"/>
    <col min="10499" max="10499" width="9.81640625" style="1027" customWidth="1"/>
    <col min="10500" max="10500" width="10.54296875" style="1027" customWidth="1"/>
    <col min="10501" max="10501" width="12.1796875" style="1027" customWidth="1"/>
    <col min="10502" max="10502" width="11.1796875" style="1027" customWidth="1"/>
    <col min="10503" max="10503" width="6.81640625" style="1027" customWidth="1"/>
    <col min="10504" max="10743" width="30.54296875" style="1027" customWidth="1"/>
    <col min="10744" max="10744" width="6.54296875" style="1027" customWidth="1"/>
    <col min="10745" max="10745" width="7.54296875" style="1027" customWidth="1"/>
    <col min="10746" max="10746" width="4.81640625" style="1027" customWidth="1"/>
    <col min="10747" max="10747" width="11.81640625" style="1027" customWidth="1"/>
    <col min="10748" max="10748" width="9.81640625" style="1027" customWidth="1"/>
    <col min="10749" max="10749" width="3" style="1027" customWidth="1"/>
    <col min="10750" max="10750" width="7.1796875" style="1027" customWidth="1"/>
    <col min="10751" max="10751" width="22.81640625" style="1027" customWidth="1"/>
    <col min="10752" max="10752" width="7.1796875" style="1027" customWidth="1"/>
    <col min="10753" max="10753" width="9" style="1027" hidden="1" customWidth="1"/>
    <col min="10754" max="10754" width="8.81640625" style="1027" customWidth="1"/>
    <col min="10755" max="10755" width="9.81640625" style="1027" customWidth="1"/>
    <col min="10756" max="10756" width="10.54296875" style="1027" customWidth="1"/>
    <col min="10757" max="10757" width="12.1796875" style="1027" customWidth="1"/>
    <col min="10758" max="10758" width="11.1796875" style="1027" customWidth="1"/>
    <col min="10759" max="10759" width="6.81640625" style="1027" customWidth="1"/>
    <col min="10760" max="10999" width="30.54296875" style="1027" customWidth="1"/>
    <col min="11000" max="11000" width="6.54296875" style="1027" customWidth="1"/>
    <col min="11001" max="11001" width="7.54296875" style="1027" customWidth="1"/>
    <col min="11002" max="11002" width="4.81640625" style="1027" customWidth="1"/>
    <col min="11003" max="11003" width="11.81640625" style="1027" customWidth="1"/>
    <col min="11004" max="11004" width="9.81640625" style="1027" customWidth="1"/>
    <col min="11005" max="11005" width="3" style="1027" customWidth="1"/>
    <col min="11006" max="11006" width="7.1796875" style="1027" customWidth="1"/>
    <col min="11007" max="11007" width="22.81640625" style="1027" customWidth="1"/>
    <col min="11008" max="11008" width="7.1796875" style="1027" customWidth="1"/>
    <col min="11009" max="11009" width="9" style="1027" hidden="1" customWidth="1"/>
    <col min="11010" max="11010" width="8.81640625" style="1027" customWidth="1"/>
    <col min="11011" max="11011" width="9.81640625" style="1027" customWidth="1"/>
    <col min="11012" max="11012" width="10.54296875" style="1027" customWidth="1"/>
    <col min="11013" max="11013" width="12.1796875" style="1027" customWidth="1"/>
    <col min="11014" max="11014" width="11.1796875" style="1027" customWidth="1"/>
    <col min="11015" max="11015" width="6.81640625" style="1027" customWidth="1"/>
    <col min="11016" max="11255" width="30.54296875" style="1027" customWidth="1"/>
    <col min="11256" max="11256" width="6.54296875" style="1027" customWidth="1"/>
    <col min="11257" max="11257" width="7.54296875" style="1027" customWidth="1"/>
    <col min="11258" max="11258" width="4.81640625" style="1027" customWidth="1"/>
    <col min="11259" max="11259" width="11.81640625" style="1027" customWidth="1"/>
    <col min="11260" max="11260" width="9.81640625" style="1027" customWidth="1"/>
    <col min="11261" max="11261" width="3" style="1027" customWidth="1"/>
    <col min="11262" max="11262" width="7.1796875" style="1027" customWidth="1"/>
    <col min="11263" max="11263" width="22.81640625" style="1027" customWidth="1"/>
    <col min="11264" max="11264" width="7.1796875" style="1027" customWidth="1"/>
    <col min="11265" max="11265" width="9" style="1027" hidden="1" customWidth="1"/>
    <col min="11266" max="11266" width="8.81640625" style="1027" customWidth="1"/>
    <col min="11267" max="11267" width="9.81640625" style="1027" customWidth="1"/>
    <col min="11268" max="11268" width="10.54296875" style="1027" customWidth="1"/>
    <col min="11269" max="11269" width="12.1796875" style="1027" customWidth="1"/>
    <col min="11270" max="11270" width="11.1796875" style="1027" customWidth="1"/>
    <col min="11271" max="11271" width="6.81640625" style="1027" customWidth="1"/>
    <col min="11272" max="11511" width="30.54296875" style="1027" customWidth="1"/>
    <col min="11512" max="11512" width="6.54296875" style="1027" customWidth="1"/>
    <col min="11513" max="11513" width="7.54296875" style="1027" customWidth="1"/>
    <col min="11514" max="11514" width="4.81640625" style="1027" customWidth="1"/>
    <col min="11515" max="11515" width="11.81640625" style="1027" customWidth="1"/>
    <col min="11516" max="11516" width="9.81640625" style="1027" customWidth="1"/>
    <col min="11517" max="11517" width="3" style="1027" customWidth="1"/>
    <col min="11518" max="11518" width="7.1796875" style="1027" customWidth="1"/>
    <col min="11519" max="11519" width="22.81640625" style="1027" customWidth="1"/>
    <col min="11520" max="11520" width="7.1796875" style="1027" customWidth="1"/>
    <col min="11521" max="11521" width="9" style="1027" hidden="1" customWidth="1"/>
    <col min="11522" max="11522" width="8.81640625" style="1027" customWidth="1"/>
    <col min="11523" max="11523" width="9.81640625" style="1027" customWidth="1"/>
    <col min="11524" max="11524" width="10.54296875" style="1027" customWidth="1"/>
    <col min="11525" max="11525" width="12.1796875" style="1027" customWidth="1"/>
    <col min="11526" max="11526" width="11.1796875" style="1027" customWidth="1"/>
    <col min="11527" max="11527" width="6.81640625" style="1027" customWidth="1"/>
    <col min="11528" max="11767" width="30.54296875" style="1027" customWidth="1"/>
    <col min="11768" max="11768" width="6.54296875" style="1027" customWidth="1"/>
    <col min="11769" max="11769" width="7.54296875" style="1027" customWidth="1"/>
    <col min="11770" max="11770" width="4.81640625" style="1027" customWidth="1"/>
    <col min="11771" max="11771" width="11.81640625" style="1027" customWidth="1"/>
    <col min="11772" max="11772" width="9.81640625" style="1027" customWidth="1"/>
    <col min="11773" max="11773" width="3" style="1027" customWidth="1"/>
    <col min="11774" max="11774" width="7.1796875" style="1027" customWidth="1"/>
    <col min="11775" max="11775" width="22.81640625" style="1027" customWidth="1"/>
    <col min="11776" max="11776" width="7.1796875" style="1027" customWidth="1"/>
    <col min="11777" max="11777" width="9" style="1027" hidden="1" customWidth="1"/>
    <col min="11778" max="11778" width="8.81640625" style="1027" customWidth="1"/>
    <col min="11779" max="11779" width="9.81640625" style="1027" customWidth="1"/>
    <col min="11780" max="11780" width="10.54296875" style="1027" customWidth="1"/>
    <col min="11781" max="11781" width="12.1796875" style="1027" customWidth="1"/>
    <col min="11782" max="11782" width="11.1796875" style="1027" customWidth="1"/>
    <col min="11783" max="11783" width="6.81640625" style="1027" customWidth="1"/>
    <col min="11784" max="12023" width="30.54296875" style="1027" customWidth="1"/>
    <col min="12024" max="12024" width="6.54296875" style="1027" customWidth="1"/>
    <col min="12025" max="12025" width="7.54296875" style="1027" customWidth="1"/>
    <col min="12026" max="12026" width="4.81640625" style="1027" customWidth="1"/>
    <col min="12027" max="12027" width="11.81640625" style="1027" customWidth="1"/>
    <col min="12028" max="12028" width="9.81640625" style="1027" customWidth="1"/>
    <col min="12029" max="12029" width="3" style="1027" customWidth="1"/>
    <col min="12030" max="12030" width="7.1796875" style="1027" customWidth="1"/>
    <col min="12031" max="12031" width="22.81640625" style="1027" customWidth="1"/>
    <col min="12032" max="12032" width="7.1796875" style="1027" customWidth="1"/>
    <col min="12033" max="12033" width="9" style="1027" hidden="1" customWidth="1"/>
    <col min="12034" max="12034" width="8.81640625" style="1027" customWidth="1"/>
    <col min="12035" max="12035" width="9.81640625" style="1027" customWidth="1"/>
    <col min="12036" max="12036" width="10.54296875" style="1027" customWidth="1"/>
    <col min="12037" max="12037" width="12.1796875" style="1027" customWidth="1"/>
    <col min="12038" max="12038" width="11.1796875" style="1027" customWidth="1"/>
    <col min="12039" max="12039" width="6.81640625" style="1027" customWidth="1"/>
    <col min="12040" max="12279" width="30.54296875" style="1027" customWidth="1"/>
    <col min="12280" max="12280" width="6.54296875" style="1027" customWidth="1"/>
    <col min="12281" max="12281" width="7.54296875" style="1027" customWidth="1"/>
    <col min="12282" max="12282" width="4.81640625" style="1027" customWidth="1"/>
    <col min="12283" max="12283" width="11.81640625" style="1027" customWidth="1"/>
    <col min="12284" max="12284" width="9.81640625" style="1027" customWidth="1"/>
    <col min="12285" max="12285" width="3" style="1027" customWidth="1"/>
    <col min="12286" max="12286" width="7.1796875" style="1027" customWidth="1"/>
    <col min="12287" max="12287" width="22.81640625" style="1027" customWidth="1"/>
    <col min="12288" max="12288" width="7.1796875" style="1027" customWidth="1"/>
    <col min="12289" max="12289" width="9" style="1027" hidden="1" customWidth="1"/>
    <col min="12290" max="12290" width="8.81640625" style="1027" customWidth="1"/>
    <col min="12291" max="12291" width="9.81640625" style="1027" customWidth="1"/>
    <col min="12292" max="12292" width="10.54296875" style="1027" customWidth="1"/>
    <col min="12293" max="12293" width="12.1796875" style="1027" customWidth="1"/>
    <col min="12294" max="12294" width="11.1796875" style="1027" customWidth="1"/>
    <col min="12295" max="12295" width="6.81640625" style="1027" customWidth="1"/>
    <col min="12296" max="12535" width="30.54296875" style="1027" customWidth="1"/>
    <col min="12536" max="12536" width="6.54296875" style="1027" customWidth="1"/>
    <col min="12537" max="12537" width="7.54296875" style="1027" customWidth="1"/>
    <col min="12538" max="12538" width="4.81640625" style="1027" customWidth="1"/>
    <col min="12539" max="12539" width="11.81640625" style="1027" customWidth="1"/>
    <col min="12540" max="12540" width="9.81640625" style="1027" customWidth="1"/>
    <col min="12541" max="12541" width="3" style="1027" customWidth="1"/>
    <col min="12542" max="12542" width="7.1796875" style="1027" customWidth="1"/>
    <col min="12543" max="12543" width="22.81640625" style="1027" customWidth="1"/>
    <col min="12544" max="12544" width="7.1796875" style="1027" customWidth="1"/>
    <col min="12545" max="12545" width="9" style="1027" hidden="1" customWidth="1"/>
    <col min="12546" max="12546" width="8.81640625" style="1027" customWidth="1"/>
    <col min="12547" max="12547" width="9.81640625" style="1027" customWidth="1"/>
    <col min="12548" max="12548" width="10.54296875" style="1027" customWidth="1"/>
    <col min="12549" max="12549" width="12.1796875" style="1027" customWidth="1"/>
    <col min="12550" max="12550" width="11.1796875" style="1027" customWidth="1"/>
    <col min="12551" max="12551" width="6.81640625" style="1027" customWidth="1"/>
    <col min="12552" max="12791" width="30.54296875" style="1027" customWidth="1"/>
    <col min="12792" max="12792" width="6.54296875" style="1027" customWidth="1"/>
    <col min="12793" max="12793" width="7.54296875" style="1027" customWidth="1"/>
    <col min="12794" max="12794" width="4.81640625" style="1027" customWidth="1"/>
    <col min="12795" max="12795" width="11.81640625" style="1027" customWidth="1"/>
    <col min="12796" max="12796" width="9.81640625" style="1027" customWidth="1"/>
    <col min="12797" max="12797" width="3" style="1027" customWidth="1"/>
    <col min="12798" max="12798" width="7.1796875" style="1027" customWidth="1"/>
    <col min="12799" max="12799" width="22.81640625" style="1027" customWidth="1"/>
    <col min="12800" max="12800" width="7.1796875" style="1027" customWidth="1"/>
    <col min="12801" max="12801" width="9" style="1027" hidden="1" customWidth="1"/>
    <col min="12802" max="12802" width="8.81640625" style="1027" customWidth="1"/>
    <col min="12803" max="12803" width="9.81640625" style="1027" customWidth="1"/>
    <col min="12804" max="12804" width="10.54296875" style="1027" customWidth="1"/>
    <col min="12805" max="12805" width="12.1796875" style="1027" customWidth="1"/>
    <col min="12806" max="12806" width="11.1796875" style="1027" customWidth="1"/>
    <col min="12807" max="12807" width="6.81640625" style="1027" customWidth="1"/>
    <col min="12808" max="13047" width="30.54296875" style="1027" customWidth="1"/>
    <col min="13048" max="13048" width="6.54296875" style="1027" customWidth="1"/>
    <col min="13049" max="13049" width="7.54296875" style="1027" customWidth="1"/>
    <col min="13050" max="13050" width="4.81640625" style="1027" customWidth="1"/>
    <col min="13051" max="13051" width="11.81640625" style="1027" customWidth="1"/>
    <col min="13052" max="13052" width="9.81640625" style="1027" customWidth="1"/>
    <col min="13053" max="13053" width="3" style="1027" customWidth="1"/>
    <col min="13054" max="13054" width="7.1796875" style="1027" customWidth="1"/>
    <col min="13055" max="13055" width="22.81640625" style="1027" customWidth="1"/>
    <col min="13056" max="13056" width="7.1796875" style="1027" customWidth="1"/>
    <col min="13057" max="13057" width="9" style="1027" hidden="1" customWidth="1"/>
    <col min="13058" max="13058" width="8.81640625" style="1027" customWidth="1"/>
    <col min="13059" max="13059" width="9.81640625" style="1027" customWidth="1"/>
    <col min="13060" max="13060" width="10.54296875" style="1027" customWidth="1"/>
    <col min="13061" max="13061" width="12.1796875" style="1027" customWidth="1"/>
    <col min="13062" max="13062" width="11.1796875" style="1027" customWidth="1"/>
    <col min="13063" max="13063" width="6.81640625" style="1027" customWidth="1"/>
    <col min="13064" max="13303" width="30.54296875" style="1027" customWidth="1"/>
    <col min="13304" max="13304" width="6.54296875" style="1027" customWidth="1"/>
    <col min="13305" max="13305" width="7.54296875" style="1027" customWidth="1"/>
    <col min="13306" max="13306" width="4.81640625" style="1027" customWidth="1"/>
    <col min="13307" max="13307" width="11.81640625" style="1027" customWidth="1"/>
    <col min="13308" max="13308" width="9.81640625" style="1027" customWidth="1"/>
    <col min="13309" max="13309" width="3" style="1027" customWidth="1"/>
    <col min="13310" max="13310" width="7.1796875" style="1027" customWidth="1"/>
    <col min="13311" max="13311" width="22.81640625" style="1027" customWidth="1"/>
    <col min="13312" max="13312" width="7.1796875" style="1027" customWidth="1"/>
    <col min="13313" max="13313" width="9" style="1027" hidden="1" customWidth="1"/>
    <col min="13314" max="13314" width="8.81640625" style="1027" customWidth="1"/>
    <col min="13315" max="13315" width="9.81640625" style="1027" customWidth="1"/>
    <col min="13316" max="13316" width="10.54296875" style="1027" customWidth="1"/>
    <col min="13317" max="13317" width="12.1796875" style="1027" customWidth="1"/>
    <col min="13318" max="13318" width="11.1796875" style="1027" customWidth="1"/>
    <col min="13319" max="13319" width="6.81640625" style="1027" customWidth="1"/>
    <col min="13320" max="13559" width="30.54296875" style="1027" customWidth="1"/>
    <col min="13560" max="13560" width="6.54296875" style="1027" customWidth="1"/>
    <col min="13561" max="13561" width="7.54296875" style="1027" customWidth="1"/>
    <col min="13562" max="13562" width="4.81640625" style="1027" customWidth="1"/>
    <col min="13563" max="13563" width="11.81640625" style="1027" customWidth="1"/>
    <col min="13564" max="13564" width="9.81640625" style="1027" customWidth="1"/>
    <col min="13565" max="13565" width="3" style="1027" customWidth="1"/>
    <col min="13566" max="13566" width="7.1796875" style="1027" customWidth="1"/>
    <col min="13567" max="13567" width="22.81640625" style="1027" customWidth="1"/>
    <col min="13568" max="13568" width="7.1796875" style="1027" customWidth="1"/>
    <col min="13569" max="13569" width="9" style="1027" hidden="1" customWidth="1"/>
    <col min="13570" max="13570" width="8.81640625" style="1027" customWidth="1"/>
    <col min="13571" max="13571" width="9.81640625" style="1027" customWidth="1"/>
    <col min="13572" max="13572" width="10.54296875" style="1027" customWidth="1"/>
    <col min="13573" max="13573" width="12.1796875" style="1027" customWidth="1"/>
    <col min="13574" max="13574" width="11.1796875" style="1027" customWidth="1"/>
    <col min="13575" max="13575" width="6.81640625" style="1027" customWidth="1"/>
    <col min="13576" max="13815" width="30.54296875" style="1027" customWidth="1"/>
    <col min="13816" max="13816" width="6.54296875" style="1027" customWidth="1"/>
    <col min="13817" max="13817" width="7.54296875" style="1027" customWidth="1"/>
    <col min="13818" max="13818" width="4.81640625" style="1027" customWidth="1"/>
    <col min="13819" max="13819" width="11.81640625" style="1027" customWidth="1"/>
    <col min="13820" max="13820" width="9.81640625" style="1027" customWidth="1"/>
    <col min="13821" max="13821" width="3" style="1027" customWidth="1"/>
    <col min="13822" max="13822" width="7.1796875" style="1027" customWidth="1"/>
    <col min="13823" max="13823" width="22.81640625" style="1027" customWidth="1"/>
    <col min="13824" max="13824" width="7.1796875" style="1027" customWidth="1"/>
    <col min="13825" max="13825" width="9" style="1027" hidden="1" customWidth="1"/>
    <col min="13826" max="13826" width="8.81640625" style="1027" customWidth="1"/>
    <col min="13827" max="13827" width="9.81640625" style="1027" customWidth="1"/>
    <col min="13828" max="13828" width="10.54296875" style="1027" customWidth="1"/>
    <col min="13829" max="13829" width="12.1796875" style="1027" customWidth="1"/>
    <col min="13830" max="13830" width="11.1796875" style="1027" customWidth="1"/>
    <col min="13831" max="13831" width="6.81640625" style="1027" customWidth="1"/>
    <col min="13832" max="14071" width="30.54296875" style="1027" customWidth="1"/>
    <col min="14072" max="14072" width="6.54296875" style="1027" customWidth="1"/>
    <col min="14073" max="14073" width="7.54296875" style="1027" customWidth="1"/>
    <col min="14074" max="14074" width="4.81640625" style="1027" customWidth="1"/>
    <col min="14075" max="14075" width="11.81640625" style="1027" customWidth="1"/>
    <col min="14076" max="14076" width="9.81640625" style="1027" customWidth="1"/>
    <col min="14077" max="14077" width="3" style="1027" customWidth="1"/>
    <col min="14078" max="14078" width="7.1796875" style="1027" customWidth="1"/>
    <col min="14079" max="14079" width="22.81640625" style="1027" customWidth="1"/>
    <col min="14080" max="14080" width="7.1796875" style="1027" customWidth="1"/>
    <col min="14081" max="14081" width="9" style="1027" hidden="1" customWidth="1"/>
    <col min="14082" max="14082" width="8.81640625" style="1027" customWidth="1"/>
    <col min="14083" max="14083" width="9.81640625" style="1027" customWidth="1"/>
    <col min="14084" max="14084" width="10.54296875" style="1027" customWidth="1"/>
    <col min="14085" max="14085" width="12.1796875" style="1027" customWidth="1"/>
    <col min="14086" max="14086" width="11.1796875" style="1027" customWidth="1"/>
    <col min="14087" max="14087" width="6.81640625" style="1027" customWidth="1"/>
    <col min="14088" max="14327" width="30.54296875" style="1027" customWidth="1"/>
    <col min="14328" max="14328" width="6.54296875" style="1027" customWidth="1"/>
    <col min="14329" max="14329" width="7.54296875" style="1027" customWidth="1"/>
    <col min="14330" max="14330" width="4.81640625" style="1027" customWidth="1"/>
    <col min="14331" max="14331" width="11.81640625" style="1027" customWidth="1"/>
    <col min="14332" max="14332" width="9.81640625" style="1027" customWidth="1"/>
    <col min="14333" max="14333" width="3" style="1027" customWidth="1"/>
    <col min="14334" max="14334" width="7.1796875" style="1027" customWidth="1"/>
    <col min="14335" max="14335" width="22.81640625" style="1027" customWidth="1"/>
    <col min="14336" max="14336" width="7.1796875" style="1027" customWidth="1"/>
    <col min="14337" max="14337" width="9" style="1027" hidden="1" customWidth="1"/>
    <col min="14338" max="14338" width="8.81640625" style="1027" customWidth="1"/>
    <col min="14339" max="14339" width="9.81640625" style="1027" customWidth="1"/>
    <col min="14340" max="14340" width="10.54296875" style="1027" customWidth="1"/>
    <col min="14341" max="14341" width="12.1796875" style="1027" customWidth="1"/>
    <col min="14342" max="14342" width="11.1796875" style="1027" customWidth="1"/>
    <col min="14343" max="14343" width="6.81640625" style="1027" customWidth="1"/>
    <col min="14344" max="14583" width="30.54296875" style="1027" customWidth="1"/>
    <col min="14584" max="14584" width="6.54296875" style="1027" customWidth="1"/>
    <col min="14585" max="14585" width="7.54296875" style="1027" customWidth="1"/>
    <col min="14586" max="14586" width="4.81640625" style="1027" customWidth="1"/>
    <col min="14587" max="14587" width="11.81640625" style="1027" customWidth="1"/>
    <col min="14588" max="14588" width="9.81640625" style="1027" customWidth="1"/>
    <col min="14589" max="14589" width="3" style="1027" customWidth="1"/>
    <col min="14590" max="14590" width="7.1796875" style="1027" customWidth="1"/>
    <col min="14591" max="14591" width="22.81640625" style="1027" customWidth="1"/>
    <col min="14592" max="14592" width="7.1796875" style="1027" customWidth="1"/>
    <col min="14593" max="14593" width="9" style="1027" hidden="1" customWidth="1"/>
    <col min="14594" max="14594" width="8.81640625" style="1027" customWidth="1"/>
    <col min="14595" max="14595" width="9.81640625" style="1027" customWidth="1"/>
    <col min="14596" max="14596" width="10.54296875" style="1027" customWidth="1"/>
    <col min="14597" max="14597" width="12.1796875" style="1027" customWidth="1"/>
    <col min="14598" max="14598" width="11.1796875" style="1027" customWidth="1"/>
    <col min="14599" max="14599" width="6.81640625" style="1027" customWidth="1"/>
    <col min="14600" max="14839" width="30.54296875" style="1027" customWidth="1"/>
    <col min="14840" max="14840" width="6.54296875" style="1027" customWidth="1"/>
    <col min="14841" max="14841" width="7.54296875" style="1027" customWidth="1"/>
    <col min="14842" max="14842" width="4.81640625" style="1027" customWidth="1"/>
    <col min="14843" max="14843" width="11.81640625" style="1027" customWidth="1"/>
    <col min="14844" max="14844" width="9.81640625" style="1027" customWidth="1"/>
    <col min="14845" max="14845" width="3" style="1027" customWidth="1"/>
    <col min="14846" max="14846" width="7.1796875" style="1027" customWidth="1"/>
    <col min="14847" max="14847" width="22.81640625" style="1027" customWidth="1"/>
    <col min="14848" max="14848" width="7.1796875" style="1027" customWidth="1"/>
    <col min="14849" max="14849" width="9" style="1027" hidden="1" customWidth="1"/>
    <col min="14850" max="14850" width="8.81640625" style="1027" customWidth="1"/>
    <col min="14851" max="14851" width="9.81640625" style="1027" customWidth="1"/>
    <col min="14852" max="14852" width="10.54296875" style="1027" customWidth="1"/>
    <col min="14853" max="14853" width="12.1796875" style="1027" customWidth="1"/>
    <col min="14854" max="14854" width="11.1796875" style="1027" customWidth="1"/>
    <col min="14855" max="14855" width="6.81640625" style="1027" customWidth="1"/>
    <col min="14856" max="15095" width="30.54296875" style="1027" customWidth="1"/>
    <col min="15096" max="15096" width="6.54296875" style="1027" customWidth="1"/>
    <col min="15097" max="15097" width="7.54296875" style="1027" customWidth="1"/>
    <col min="15098" max="15098" width="4.81640625" style="1027" customWidth="1"/>
    <col min="15099" max="15099" width="11.81640625" style="1027" customWidth="1"/>
    <col min="15100" max="15100" width="9.81640625" style="1027" customWidth="1"/>
    <col min="15101" max="15101" width="3" style="1027" customWidth="1"/>
    <col min="15102" max="15102" width="7.1796875" style="1027" customWidth="1"/>
    <col min="15103" max="15103" width="22.81640625" style="1027" customWidth="1"/>
    <col min="15104" max="15104" width="7.1796875" style="1027" customWidth="1"/>
    <col min="15105" max="15105" width="9" style="1027" hidden="1" customWidth="1"/>
    <col min="15106" max="15106" width="8.81640625" style="1027" customWidth="1"/>
    <col min="15107" max="15107" width="9.81640625" style="1027" customWidth="1"/>
    <col min="15108" max="15108" width="10.54296875" style="1027" customWidth="1"/>
    <col min="15109" max="15109" width="12.1796875" style="1027" customWidth="1"/>
    <col min="15110" max="15110" width="11.1796875" style="1027" customWidth="1"/>
    <col min="15111" max="15111" width="6.81640625" style="1027" customWidth="1"/>
    <col min="15112" max="15351" width="30.54296875" style="1027" customWidth="1"/>
    <col min="15352" max="15352" width="6.54296875" style="1027" customWidth="1"/>
    <col min="15353" max="15353" width="7.54296875" style="1027" customWidth="1"/>
    <col min="15354" max="15354" width="4.81640625" style="1027" customWidth="1"/>
    <col min="15355" max="15355" width="11.81640625" style="1027" customWidth="1"/>
    <col min="15356" max="15356" width="9.81640625" style="1027" customWidth="1"/>
    <col min="15357" max="15357" width="3" style="1027" customWidth="1"/>
    <col min="15358" max="15358" width="7.1796875" style="1027" customWidth="1"/>
    <col min="15359" max="15359" width="22.81640625" style="1027" customWidth="1"/>
    <col min="15360" max="15360" width="7.1796875" style="1027" customWidth="1"/>
    <col min="15361" max="15361" width="9" style="1027" hidden="1" customWidth="1"/>
    <col min="15362" max="15362" width="8.81640625" style="1027" customWidth="1"/>
    <col min="15363" max="15363" width="9.81640625" style="1027" customWidth="1"/>
    <col min="15364" max="15364" width="10.54296875" style="1027" customWidth="1"/>
    <col min="15365" max="15365" width="12.1796875" style="1027" customWidth="1"/>
    <col min="15366" max="15366" width="11.1796875" style="1027" customWidth="1"/>
    <col min="15367" max="15367" width="6.81640625" style="1027" customWidth="1"/>
    <col min="15368" max="15607" width="30.54296875" style="1027" customWidth="1"/>
    <col min="15608" max="15608" width="6.54296875" style="1027" customWidth="1"/>
    <col min="15609" max="15609" width="7.54296875" style="1027" customWidth="1"/>
    <col min="15610" max="15610" width="4.81640625" style="1027" customWidth="1"/>
    <col min="15611" max="15611" width="11.81640625" style="1027" customWidth="1"/>
    <col min="15612" max="15612" width="9.81640625" style="1027" customWidth="1"/>
    <col min="15613" max="15613" width="3" style="1027" customWidth="1"/>
    <col min="15614" max="15614" width="7.1796875" style="1027" customWidth="1"/>
    <col min="15615" max="15615" width="22.81640625" style="1027" customWidth="1"/>
    <col min="15616" max="15616" width="7.1796875" style="1027" customWidth="1"/>
    <col min="15617" max="15617" width="9" style="1027" hidden="1" customWidth="1"/>
    <col min="15618" max="15618" width="8.81640625" style="1027" customWidth="1"/>
    <col min="15619" max="15619" width="9.81640625" style="1027" customWidth="1"/>
    <col min="15620" max="15620" width="10.54296875" style="1027" customWidth="1"/>
    <col min="15621" max="15621" width="12.1796875" style="1027" customWidth="1"/>
    <col min="15622" max="15622" width="11.1796875" style="1027" customWidth="1"/>
    <col min="15623" max="15623" width="6.81640625" style="1027" customWidth="1"/>
    <col min="15624" max="15863" width="30.54296875" style="1027" customWidth="1"/>
    <col min="15864" max="15864" width="6.54296875" style="1027" customWidth="1"/>
    <col min="15865" max="15865" width="7.54296875" style="1027" customWidth="1"/>
    <col min="15866" max="15866" width="4.81640625" style="1027" customWidth="1"/>
    <col min="15867" max="15867" width="11.81640625" style="1027" customWidth="1"/>
    <col min="15868" max="15868" width="9.81640625" style="1027" customWidth="1"/>
    <col min="15869" max="15869" width="3" style="1027" customWidth="1"/>
    <col min="15870" max="15870" width="7.1796875" style="1027" customWidth="1"/>
    <col min="15871" max="15871" width="22.81640625" style="1027" customWidth="1"/>
    <col min="15872" max="15872" width="7.1796875" style="1027" customWidth="1"/>
    <col min="15873" max="15873" width="9" style="1027" hidden="1" customWidth="1"/>
    <col min="15874" max="15874" width="8.81640625" style="1027" customWidth="1"/>
    <col min="15875" max="15875" width="9.81640625" style="1027" customWidth="1"/>
    <col min="15876" max="15876" width="10.54296875" style="1027" customWidth="1"/>
    <col min="15877" max="15877" width="12.1796875" style="1027" customWidth="1"/>
    <col min="15878" max="15878" width="11.1796875" style="1027" customWidth="1"/>
    <col min="15879" max="15879" width="6.81640625" style="1027" customWidth="1"/>
    <col min="15880" max="16119" width="30.54296875" style="1027" customWidth="1"/>
    <col min="16120" max="16120" width="6.54296875" style="1027" customWidth="1"/>
    <col min="16121" max="16121" width="7.54296875" style="1027" customWidth="1"/>
    <col min="16122" max="16122" width="4.81640625" style="1027" customWidth="1"/>
    <col min="16123" max="16123" width="11.81640625" style="1027" customWidth="1"/>
    <col min="16124" max="16124" width="9.81640625" style="1027" customWidth="1"/>
    <col min="16125" max="16125" width="3" style="1027" customWidth="1"/>
    <col min="16126" max="16126" width="7.1796875" style="1027" customWidth="1"/>
    <col min="16127" max="16127" width="22.81640625" style="1027" customWidth="1"/>
    <col min="16128" max="16128" width="7.1796875" style="1027" customWidth="1"/>
    <col min="16129" max="16129" width="9" style="1027" hidden="1" customWidth="1"/>
    <col min="16130" max="16130" width="8.81640625" style="1027" customWidth="1"/>
    <col min="16131" max="16131" width="9.81640625" style="1027" customWidth="1"/>
    <col min="16132" max="16132" width="10.54296875" style="1027" customWidth="1"/>
    <col min="16133" max="16133" width="12.1796875" style="1027" customWidth="1"/>
    <col min="16134" max="16134" width="11.1796875" style="1027" customWidth="1"/>
    <col min="16135" max="16135" width="6.81640625" style="1027" customWidth="1"/>
    <col min="16136" max="16384" width="30.54296875" style="1027" customWidth="1"/>
  </cols>
  <sheetData>
    <row r="1" spans="1:36" ht="15.5">
      <c r="A1" s="1494" t="s">
        <v>47</v>
      </c>
      <c r="B1" s="1495"/>
      <c r="C1" s="1495"/>
      <c r="D1" s="1495"/>
      <c r="E1" s="1495"/>
      <c r="F1" s="1495"/>
      <c r="G1" s="1495"/>
      <c r="H1" s="1495"/>
      <c r="I1" s="1495"/>
      <c r="J1" s="1495"/>
      <c r="K1" s="1495"/>
      <c r="L1" s="1495"/>
      <c r="M1" s="1495"/>
      <c r="N1" s="1495"/>
      <c r="O1" s="1495"/>
      <c r="P1" s="1495"/>
      <c r="Q1" s="1495"/>
      <c r="R1" s="1495"/>
      <c r="S1" s="1495"/>
      <c r="T1" s="1495"/>
      <c r="U1" s="1495"/>
      <c r="V1" s="1495"/>
      <c r="W1" s="1495"/>
      <c r="X1" s="1495"/>
      <c r="Y1" s="1495"/>
      <c r="Z1" s="1495"/>
      <c r="AA1" s="1495"/>
      <c r="AB1" s="1495"/>
      <c r="AC1" s="1495"/>
      <c r="AD1" s="1495"/>
      <c r="AE1" s="1495"/>
      <c r="AF1" s="1495"/>
      <c r="AG1" s="1495"/>
      <c r="AH1" s="1495"/>
      <c r="AI1" s="1495"/>
      <c r="AJ1" s="1496"/>
    </row>
    <row r="2" spans="1:36" ht="15.5">
      <c r="A2" s="1497" t="s">
        <v>48</v>
      </c>
      <c r="B2" s="1498"/>
      <c r="C2" s="1498"/>
      <c r="D2" s="1498"/>
      <c r="E2" s="1498"/>
      <c r="F2" s="1498"/>
      <c r="G2" s="1498"/>
      <c r="H2" s="1498"/>
      <c r="I2" s="1498"/>
      <c r="J2" s="1498"/>
      <c r="K2" s="1498"/>
      <c r="L2" s="1498"/>
      <c r="M2" s="1498"/>
      <c r="N2" s="1498"/>
      <c r="O2" s="1498"/>
      <c r="P2" s="1498"/>
      <c r="Q2" s="1498"/>
      <c r="R2" s="1498"/>
      <c r="S2" s="1498"/>
      <c r="T2" s="1498"/>
      <c r="U2" s="1498"/>
      <c r="V2" s="1498"/>
      <c r="W2" s="1498"/>
      <c r="X2" s="1498"/>
      <c r="Y2" s="1498"/>
      <c r="Z2" s="1498"/>
      <c r="AA2" s="1498"/>
      <c r="AB2" s="1498"/>
      <c r="AC2" s="1498"/>
      <c r="AD2" s="1498"/>
      <c r="AE2" s="1498"/>
      <c r="AF2" s="1498"/>
      <c r="AG2" s="1498"/>
      <c r="AH2" s="1498"/>
      <c r="AI2" s="1498"/>
      <c r="AJ2" s="1499"/>
    </row>
    <row r="3" spans="1:36" ht="15.5">
      <c r="A3" s="1497" t="s">
        <v>49</v>
      </c>
      <c r="B3" s="1498"/>
      <c r="C3" s="1498"/>
      <c r="D3" s="1498"/>
      <c r="E3" s="1498"/>
      <c r="F3" s="1498"/>
      <c r="G3" s="1498"/>
      <c r="H3" s="1498"/>
      <c r="I3" s="1498"/>
      <c r="J3" s="1498"/>
      <c r="K3" s="1498"/>
      <c r="L3" s="1498"/>
      <c r="M3" s="1498"/>
      <c r="N3" s="1498"/>
      <c r="O3" s="1498"/>
      <c r="P3" s="1498"/>
      <c r="Q3" s="1498"/>
      <c r="R3" s="1498"/>
      <c r="S3" s="1498"/>
      <c r="T3" s="1498"/>
      <c r="U3" s="1498"/>
      <c r="V3" s="1498"/>
      <c r="W3" s="1498"/>
      <c r="X3" s="1498"/>
      <c r="Y3" s="1498"/>
      <c r="Z3" s="1498"/>
      <c r="AA3" s="1498"/>
      <c r="AB3" s="1498"/>
      <c r="AC3" s="1498"/>
      <c r="AD3" s="1498"/>
      <c r="AE3" s="1498"/>
      <c r="AF3" s="1498"/>
      <c r="AG3" s="1498"/>
      <c r="AH3" s="1498"/>
      <c r="AI3" s="1498"/>
      <c r="AJ3" s="1499"/>
    </row>
    <row r="5" spans="1:36">
      <c r="A5" s="1027" t="s">
        <v>181</v>
      </c>
      <c r="O5" s="57"/>
    </row>
    <row r="6" spans="1:36" ht="13">
      <c r="A6" s="1378" t="s">
        <v>166</v>
      </c>
      <c r="B6" s="1500" t="s">
        <v>167</v>
      </c>
      <c r="C6" s="1380" t="s">
        <v>182</v>
      </c>
      <c r="D6" s="1145"/>
      <c r="E6" s="1378" t="s">
        <v>168</v>
      </c>
      <c r="F6" s="1379" t="s">
        <v>1012</v>
      </c>
      <c r="G6" s="1379" t="s">
        <v>1495</v>
      </c>
      <c r="H6" s="1379" t="s">
        <v>1142</v>
      </c>
      <c r="I6" s="1379" t="s">
        <v>1496</v>
      </c>
      <c r="J6" s="1379" t="s">
        <v>1497</v>
      </c>
      <c r="K6" s="1379" t="s">
        <v>183</v>
      </c>
      <c r="L6" s="1378" t="s">
        <v>184</v>
      </c>
      <c r="M6" s="1378"/>
      <c r="N6" s="1378"/>
      <c r="O6" s="1378"/>
      <c r="P6" s="1378"/>
      <c r="Q6" s="1221"/>
    </row>
    <row r="7" spans="1:36" ht="26">
      <c r="A7" s="1379"/>
      <c r="B7" s="1501"/>
      <c r="C7" s="1380"/>
      <c r="D7" s="1146" t="s">
        <v>1838</v>
      </c>
      <c r="E7" s="1379"/>
      <c r="F7" s="1502"/>
      <c r="G7" s="1381"/>
      <c r="H7" s="1381"/>
      <c r="I7" s="1381"/>
      <c r="J7" s="1381"/>
      <c r="K7" s="1381"/>
      <c r="L7" s="1379"/>
      <c r="M7" s="312" t="s">
        <v>185</v>
      </c>
      <c r="N7" s="312" t="s">
        <v>171</v>
      </c>
      <c r="O7" s="311" t="s">
        <v>186</v>
      </c>
      <c r="P7" s="311" t="s">
        <v>187</v>
      </c>
      <c r="Q7" s="311"/>
      <c r="R7" s="311" t="s">
        <v>20</v>
      </c>
    </row>
    <row r="8" spans="1:36" ht="15.5">
      <c r="A8" s="318">
        <v>1</v>
      </c>
      <c r="B8" s="772" t="s">
        <v>82</v>
      </c>
      <c r="C8" s="313"/>
      <c r="D8" s="1147" t="s">
        <v>1603</v>
      </c>
      <c r="E8" s="1155" t="s">
        <v>1808</v>
      </c>
      <c r="F8" s="320">
        <v>10.220000000000001</v>
      </c>
      <c r="G8" s="1257">
        <v>143.9</v>
      </c>
      <c r="H8" s="885"/>
      <c r="I8" s="320">
        <v>2.7120000000000002</v>
      </c>
      <c r="J8" s="885"/>
      <c r="K8" s="794"/>
      <c r="L8" s="1143" t="s">
        <v>255</v>
      </c>
      <c r="M8" s="937">
        <v>46059</v>
      </c>
      <c r="N8" s="1178">
        <v>46064</v>
      </c>
      <c r="O8" s="1144" t="s">
        <v>1835</v>
      </c>
      <c r="P8" s="320"/>
      <c r="Q8" s="320"/>
      <c r="R8" s="884" t="s">
        <v>174</v>
      </c>
    </row>
    <row r="9" spans="1:36">
      <c r="A9" s="318">
        <f>A8+1</f>
        <v>2</v>
      </c>
      <c r="B9" s="1148" t="s">
        <v>1811</v>
      </c>
      <c r="C9" s="320"/>
      <c r="D9" s="320" t="s">
        <v>1604</v>
      </c>
      <c r="E9" s="1155" t="s">
        <v>1818</v>
      </c>
      <c r="F9" s="1142">
        <v>2.74</v>
      </c>
      <c r="G9" s="320">
        <v>30.2</v>
      </c>
      <c r="H9" s="320"/>
      <c r="I9" s="320">
        <v>2.7120000000000002</v>
      </c>
      <c r="J9" s="320"/>
      <c r="K9" s="320"/>
      <c r="L9" s="1143" t="s">
        <v>255</v>
      </c>
      <c r="M9" s="1149">
        <v>46064</v>
      </c>
      <c r="N9" s="1149">
        <v>46067</v>
      </c>
      <c r="O9" s="1144" t="s">
        <v>1835</v>
      </c>
      <c r="P9" s="320"/>
      <c r="Q9" s="320"/>
      <c r="R9" s="884" t="s">
        <v>174</v>
      </c>
    </row>
    <row r="10" spans="1:36">
      <c r="A10" s="318">
        <f t="shared" ref="A10:A50" si="0">A9+1</f>
        <v>3</v>
      </c>
      <c r="B10" s="1148" t="s">
        <v>1162</v>
      </c>
      <c r="C10" s="320"/>
      <c r="D10" s="320" t="s">
        <v>1603</v>
      </c>
      <c r="E10" s="1155" t="s">
        <v>146</v>
      </c>
      <c r="F10" s="1142">
        <v>2.74</v>
      </c>
      <c r="G10" s="320">
        <v>30.2</v>
      </c>
      <c r="H10" s="320"/>
      <c r="I10" s="320">
        <v>2.7120000000000002</v>
      </c>
      <c r="J10" s="320"/>
      <c r="K10" s="320"/>
      <c r="L10" s="1143" t="s">
        <v>255</v>
      </c>
      <c r="M10" s="1149">
        <v>46065</v>
      </c>
      <c r="N10" s="1149">
        <v>46069</v>
      </c>
      <c r="O10" s="1144" t="s">
        <v>1835</v>
      </c>
      <c r="P10" s="320"/>
      <c r="Q10" s="320"/>
      <c r="R10" s="884" t="s">
        <v>174</v>
      </c>
    </row>
    <row r="11" spans="1:36">
      <c r="A11" s="318">
        <f t="shared" si="0"/>
        <v>4</v>
      </c>
      <c r="B11" s="1148" t="s">
        <v>1812</v>
      </c>
      <c r="C11" s="320"/>
      <c r="D11" s="320" t="s">
        <v>1604</v>
      </c>
      <c r="E11" s="1155" t="s">
        <v>1818</v>
      </c>
      <c r="F11" s="1142">
        <v>2.74</v>
      </c>
      <c r="G11" s="320">
        <v>30.2</v>
      </c>
      <c r="H11" s="320"/>
      <c r="I11" s="320">
        <v>2.7120000000000002</v>
      </c>
      <c r="J11" s="320"/>
      <c r="K11" s="320"/>
      <c r="L11" s="1143" t="s">
        <v>255</v>
      </c>
      <c r="M11" s="1149">
        <v>46068</v>
      </c>
      <c r="N11" s="1149">
        <v>46071</v>
      </c>
      <c r="O11" s="1144" t="s">
        <v>1835</v>
      </c>
      <c r="P11" s="320"/>
      <c r="Q11" s="320"/>
      <c r="R11" s="884" t="s">
        <v>174</v>
      </c>
    </row>
    <row r="12" spans="1:36">
      <c r="A12" s="318">
        <f t="shared" si="0"/>
        <v>5</v>
      </c>
      <c r="B12" s="1148" t="s">
        <v>1161</v>
      </c>
      <c r="C12" s="320"/>
      <c r="D12" s="320" t="s">
        <v>1603</v>
      </c>
      <c r="E12" s="320" t="s">
        <v>146</v>
      </c>
      <c r="F12" s="1142">
        <v>2.74</v>
      </c>
      <c r="G12" s="320">
        <v>30.2</v>
      </c>
      <c r="H12" s="320"/>
      <c r="I12" s="320">
        <v>2.7120000000000002</v>
      </c>
      <c r="J12" s="320"/>
      <c r="K12" s="320"/>
      <c r="L12" s="1143" t="s">
        <v>255</v>
      </c>
      <c r="M12" s="1149">
        <v>46070</v>
      </c>
      <c r="N12" s="1149">
        <v>46073</v>
      </c>
      <c r="O12" s="1144" t="s">
        <v>1835</v>
      </c>
      <c r="P12" s="320"/>
      <c r="Q12" s="320"/>
      <c r="R12" s="884" t="s">
        <v>174</v>
      </c>
    </row>
    <row r="13" spans="1:36" ht="15.5">
      <c r="A13" s="318">
        <f t="shared" si="0"/>
        <v>6</v>
      </c>
      <c r="B13" s="1148" t="s">
        <v>465</v>
      </c>
      <c r="C13" s="320"/>
      <c r="D13" s="320" t="s">
        <v>1604</v>
      </c>
      <c r="E13" s="1155" t="s">
        <v>1817</v>
      </c>
      <c r="F13" s="320">
        <v>10.220000000000001</v>
      </c>
      <c r="G13" s="1257">
        <v>143.9</v>
      </c>
      <c r="H13" s="320"/>
      <c r="I13" s="320">
        <v>2.7120000000000002</v>
      </c>
      <c r="J13" s="320"/>
      <c r="K13" s="320"/>
      <c r="L13" s="1143" t="s">
        <v>255</v>
      </c>
      <c r="M13" s="1149">
        <v>46064</v>
      </c>
      <c r="N13" s="1149">
        <v>46081</v>
      </c>
      <c r="O13" s="1144" t="s">
        <v>1835</v>
      </c>
      <c r="P13" s="320"/>
      <c r="Q13" s="320"/>
      <c r="R13" s="884" t="s">
        <v>174</v>
      </c>
      <c r="S13" s="1167"/>
    </row>
    <row r="14" spans="1:36">
      <c r="A14" s="318">
        <f t="shared" si="0"/>
        <v>7</v>
      </c>
      <c r="B14" s="595" t="s">
        <v>80</v>
      </c>
      <c r="C14" s="320"/>
      <c r="D14" s="320" t="s">
        <v>1840</v>
      </c>
      <c r="E14" s="320" t="s">
        <v>1803</v>
      </c>
      <c r="F14" s="320">
        <v>8.3699999999999992</v>
      </c>
      <c r="G14" s="320">
        <v>114.8</v>
      </c>
      <c r="H14" s="320"/>
      <c r="I14" s="320">
        <v>7.585</v>
      </c>
      <c r="J14" s="320"/>
      <c r="K14" s="320"/>
      <c r="L14" s="1143" t="s">
        <v>255</v>
      </c>
      <c r="M14" s="1149">
        <v>46072</v>
      </c>
      <c r="N14" s="1149">
        <v>46081</v>
      </c>
      <c r="O14" s="1144" t="s">
        <v>1835</v>
      </c>
      <c r="P14" s="320"/>
      <c r="Q14" s="320"/>
      <c r="R14" s="884" t="s">
        <v>174</v>
      </c>
      <c r="AE14" s="1027">
        <v>185</v>
      </c>
    </row>
    <row r="15" spans="1:36">
      <c r="A15" s="318">
        <f t="shared" si="0"/>
        <v>8</v>
      </c>
      <c r="B15" s="1239" t="s">
        <v>1700</v>
      </c>
      <c r="C15" s="1225"/>
      <c r="D15" s="1225" t="s">
        <v>1604</v>
      </c>
      <c r="E15" s="1225" t="s">
        <v>146</v>
      </c>
      <c r="F15" s="1312">
        <v>2.74</v>
      </c>
      <c r="G15" s="1225">
        <v>30.2</v>
      </c>
      <c r="H15" s="1225"/>
      <c r="I15" s="1225">
        <v>2.7120000000000002</v>
      </c>
      <c r="J15" s="1225"/>
      <c r="K15" s="1225"/>
      <c r="L15" s="1225" t="s">
        <v>255</v>
      </c>
      <c r="M15" s="1177">
        <v>46089</v>
      </c>
      <c r="N15" s="1177">
        <v>46092</v>
      </c>
      <c r="O15" s="1144" t="s">
        <v>1835</v>
      </c>
      <c r="P15" s="1164"/>
      <c r="Q15" s="1164"/>
      <c r="R15" s="884" t="s">
        <v>174</v>
      </c>
    </row>
    <row r="16" spans="1:36">
      <c r="A16" s="318">
        <f t="shared" si="0"/>
        <v>9</v>
      </c>
      <c r="B16" s="1160" t="s">
        <v>1251</v>
      </c>
      <c r="C16" s="796"/>
      <c r="D16" s="796" t="s">
        <v>1604</v>
      </c>
      <c r="E16" s="796" t="s">
        <v>1819</v>
      </c>
      <c r="F16" s="796">
        <v>5.0599999999999996</v>
      </c>
      <c r="G16" s="796">
        <v>61.79</v>
      </c>
      <c r="H16" s="796"/>
      <c r="I16" s="796">
        <v>5.31</v>
      </c>
      <c r="J16" s="796">
        <v>1828.3000000000002</v>
      </c>
      <c r="K16" s="796"/>
      <c r="L16" s="1161" t="s">
        <v>255</v>
      </c>
      <c r="M16" s="1162">
        <v>46081</v>
      </c>
      <c r="N16" s="1166">
        <v>46094</v>
      </c>
      <c r="O16" s="1163" t="s">
        <v>1835</v>
      </c>
      <c r="R16" s="884" t="s">
        <v>174</v>
      </c>
      <c r="AE16" s="1027">
        <v>5</v>
      </c>
    </row>
    <row r="17" spans="1:19">
      <c r="A17" s="318">
        <f t="shared" si="0"/>
        <v>10</v>
      </c>
      <c r="B17" s="1148" t="s">
        <v>1813</v>
      </c>
      <c r="C17" s="320"/>
      <c r="D17" s="320" t="s">
        <v>1604</v>
      </c>
      <c r="E17" s="320" t="s">
        <v>1818</v>
      </c>
      <c r="F17" s="1142">
        <v>2.74</v>
      </c>
      <c r="G17" s="320">
        <v>30.2</v>
      </c>
      <c r="H17" s="320"/>
      <c r="I17" s="320">
        <v>2.7120000000000002</v>
      </c>
      <c r="J17" s="320"/>
      <c r="K17" s="320"/>
      <c r="L17" s="320" t="s">
        <v>255</v>
      </c>
      <c r="M17" s="1149">
        <v>46093</v>
      </c>
      <c r="N17" s="1149">
        <v>46096</v>
      </c>
      <c r="O17" s="1144" t="s">
        <v>1835</v>
      </c>
      <c r="P17" s="320"/>
      <c r="Q17" s="320"/>
      <c r="R17" s="884" t="s">
        <v>174</v>
      </c>
    </row>
    <row r="18" spans="1:19">
      <c r="A18" s="318">
        <f t="shared" si="0"/>
        <v>11</v>
      </c>
      <c r="B18" s="1168" t="s">
        <v>1814</v>
      </c>
      <c r="C18" s="796"/>
      <c r="D18" s="796" t="s">
        <v>1604</v>
      </c>
      <c r="E18" s="796" t="s">
        <v>146</v>
      </c>
      <c r="F18" s="1142">
        <v>2.74</v>
      </c>
      <c r="G18" s="320">
        <v>30.2</v>
      </c>
      <c r="H18" s="320"/>
      <c r="I18" s="320">
        <v>2.7120000000000002</v>
      </c>
      <c r="J18" s="796"/>
      <c r="K18" s="796"/>
      <c r="L18" s="796" t="s">
        <v>255</v>
      </c>
      <c r="M18" s="1162">
        <v>46094</v>
      </c>
      <c r="N18" s="1162">
        <v>46097</v>
      </c>
      <c r="O18" s="1163" t="s">
        <v>1835</v>
      </c>
      <c r="R18" s="884" t="s">
        <v>174</v>
      </c>
    </row>
    <row r="19" spans="1:19">
      <c r="A19" s="318">
        <f t="shared" si="0"/>
        <v>12</v>
      </c>
      <c r="B19" s="1165" t="s">
        <v>1815</v>
      </c>
      <c r="C19" s="320"/>
      <c r="D19" s="320" t="s">
        <v>1604</v>
      </c>
      <c r="E19" s="320" t="s">
        <v>149</v>
      </c>
      <c r="F19" s="320">
        <v>2.92</v>
      </c>
      <c r="G19" s="320">
        <v>31.5</v>
      </c>
      <c r="H19" s="320"/>
      <c r="I19" s="320">
        <v>2.911</v>
      </c>
      <c r="J19" s="320"/>
      <c r="K19" s="320"/>
      <c r="L19" s="320" t="s">
        <v>255</v>
      </c>
      <c r="M19" s="1149">
        <v>46096</v>
      </c>
      <c r="N19" s="1149">
        <v>46098</v>
      </c>
      <c r="O19" s="1144" t="s">
        <v>1835</v>
      </c>
      <c r="P19" s="320"/>
      <c r="Q19" s="320"/>
      <c r="R19" s="884" t="s">
        <v>174</v>
      </c>
    </row>
    <row r="20" spans="1:19" ht="15.5">
      <c r="A20" s="318">
        <f t="shared" si="0"/>
        <v>13</v>
      </c>
      <c r="B20" s="1165" t="s">
        <v>465</v>
      </c>
      <c r="C20" s="320"/>
      <c r="D20" s="320" t="s">
        <v>1603</v>
      </c>
      <c r="E20" s="320" t="s">
        <v>1802</v>
      </c>
      <c r="F20" s="320">
        <v>10.220000000000001</v>
      </c>
      <c r="G20" s="1257">
        <v>143.9</v>
      </c>
      <c r="H20" s="320"/>
      <c r="I20" s="320">
        <v>2.7120000000000002</v>
      </c>
      <c r="J20" s="320"/>
      <c r="K20" s="320"/>
      <c r="L20" s="320" t="s">
        <v>255</v>
      </c>
      <c r="M20" s="1149">
        <v>46091</v>
      </c>
      <c r="N20" s="1149">
        <v>46103</v>
      </c>
      <c r="O20" s="1144" t="s">
        <v>1835</v>
      </c>
      <c r="P20" s="1164"/>
      <c r="Q20" s="1164"/>
      <c r="R20" s="884" t="s">
        <v>174</v>
      </c>
    </row>
    <row r="21" spans="1:19">
      <c r="A21" s="318">
        <f t="shared" si="0"/>
        <v>14</v>
      </c>
      <c r="B21" s="1148" t="s">
        <v>1816</v>
      </c>
      <c r="C21" s="320"/>
      <c r="D21" s="320" t="s">
        <v>1604</v>
      </c>
      <c r="E21" s="320" t="s">
        <v>1818</v>
      </c>
      <c r="F21" s="1142">
        <v>2.74</v>
      </c>
      <c r="G21" s="320">
        <v>30.2</v>
      </c>
      <c r="H21" s="320"/>
      <c r="I21" s="320">
        <v>2.7120000000000002</v>
      </c>
      <c r="J21" s="320"/>
      <c r="K21" s="320"/>
      <c r="L21" s="320" t="s">
        <v>255</v>
      </c>
      <c r="M21" s="1149">
        <v>46105</v>
      </c>
      <c r="N21" s="1149">
        <v>46108</v>
      </c>
      <c r="O21" s="1144" t="s">
        <v>1835</v>
      </c>
      <c r="R21" s="884" t="s">
        <v>174</v>
      </c>
    </row>
    <row r="22" spans="1:19">
      <c r="A22" s="318">
        <f t="shared" si="0"/>
        <v>15</v>
      </c>
      <c r="B22" s="1148" t="s">
        <v>499</v>
      </c>
      <c r="C22" s="320"/>
      <c r="D22" s="320" t="s">
        <v>1603</v>
      </c>
      <c r="E22" s="320" t="s">
        <v>146</v>
      </c>
      <c r="F22" s="1142">
        <v>2.74</v>
      </c>
      <c r="G22" s="320">
        <v>30.2</v>
      </c>
      <c r="H22" s="320"/>
      <c r="I22" s="320">
        <v>2.7120000000000002</v>
      </c>
      <c r="J22" s="320"/>
      <c r="K22" s="320"/>
      <c r="L22" s="320" t="s">
        <v>255</v>
      </c>
      <c r="M22" s="1149">
        <v>46101</v>
      </c>
      <c r="N22" s="1149">
        <v>46112</v>
      </c>
      <c r="O22" s="1144" t="s">
        <v>1835</v>
      </c>
      <c r="P22" s="320"/>
      <c r="Q22" s="320"/>
      <c r="R22" s="884" t="s">
        <v>174</v>
      </c>
    </row>
    <row r="23" spans="1:19">
      <c r="A23" s="318">
        <f t="shared" si="0"/>
        <v>16</v>
      </c>
      <c r="B23" s="1239" t="s">
        <v>498</v>
      </c>
      <c r="C23" s="1225"/>
      <c r="D23" s="1225" t="s">
        <v>1603</v>
      </c>
      <c r="E23" s="1225" t="s">
        <v>146</v>
      </c>
      <c r="F23" s="1312">
        <v>2.74</v>
      </c>
      <c r="G23" s="1225">
        <v>30.2</v>
      </c>
      <c r="H23" s="1225"/>
      <c r="I23" s="1225">
        <v>2.7120000000000002</v>
      </c>
      <c r="J23" s="1225"/>
      <c r="K23" s="1225"/>
      <c r="L23" s="1225" t="s">
        <v>255</v>
      </c>
      <c r="M23" s="1177">
        <v>46112</v>
      </c>
      <c r="N23" s="1177">
        <v>46114</v>
      </c>
      <c r="O23" s="1226" t="s">
        <v>1835</v>
      </c>
      <c r="P23" s="1225"/>
      <c r="Q23" s="1225"/>
      <c r="R23" s="319" t="s">
        <v>174</v>
      </c>
    </row>
    <row r="24" spans="1:19">
      <c r="A24" s="318">
        <f t="shared" si="0"/>
        <v>17</v>
      </c>
      <c r="B24" s="1168" t="s">
        <v>1148</v>
      </c>
      <c r="C24" s="796"/>
      <c r="D24" s="796" t="s">
        <v>1604</v>
      </c>
      <c r="E24" s="796" t="s">
        <v>149</v>
      </c>
      <c r="F24" s="320">
        <v>2.92</v>
      </c>
      <c r="G24" s="320">
        <v>31.5</v>
      </c>
      <c r="H24" s="320"/>
      <c r="I24" s="320">
        <v>2.911</v>
      </c>
      <c r="J24" s="796"/>
      <c r="K24" s="796"/>
      <c r="L24" s="796" t="s">
        <v>255</v>
      </c>
      <c r="M24" s="1162">
        <v>46108</v>
      </c>
      <c r="N24" s="1162">
        <v>46116</v>
      </c>
      <c r="O24" s="1163" t="s">
        <v>1835</v>
      </c>
      <c r="P24" s="796"/>
      <c r="Q24" s="796"/>
      <c r="R24" s="884" t="s">
        <v>174</v>
      </c>
    </row>
    <row r="25" spans="1:19">
      <c r="A25" s="318">
        <f t="shared" si="0"/>
        <v>18</v>
      </c>
      <c r="B25" s="1165" t="s">
        <v>1659</v>
      </c>
      <c r="C25" s="320"/>
      <c r="D25" s="320" t="s">
        <v>1603</v>
      </c>
      <c r="E25" s="320" t="s">
        <v>1807</v>
      </c>
      <c r="F25" s="320">
        <v>6.05</v>
      </c>
      <c r="G25" s="320">
        <v>74.87</v>
      </c>
      <c r="H25" s="320"/>
      <c r="I25" s="320">
        <v>6.44</v>
      </c>
      <c r="J25" s="320"/>
      <c r="K25" s="320"/>
      <c r="L25" s="320" t="s">
        <v>255</v>
      </c>
      <c r="M25" s="1149">
        <v>46115</v>
      </c>
      <c r="N25" s="1149">
        <v>46124</v>
      </c>
      <c r="O25" s="1144" t="s">
        <v>1835</v>
      </c>
      <c r="P25" s="320"/>
      <c r="Q25" s="320"/>
      <c r="R25" s="884" t="s">
        <v>174</v>
      </c>
    </row>
    <row r="26" spans="1:19">
      <c r="A26" s="318">
        <f t="shared" si="0"/>
        <v>19</v>
      </c>
      <c r="B26" s="1165" t="s">
        <v>1152</v>
      </c>
      <c r="C26" s="320"/>
      <c r="D26" s="320" t="s">
        <v>1603</v>
      </c>
      <c r="E26" s="320" t="s">
        <v>146</v>
      </c>
      <c r="F26" s="1142">
        <v>2.74</v>
      </c>
      <c r="G26" s="320">
        <v>30.2</v>
      </c>
      <c r="H26" s="320"/>
      <c r="I26" s="320">
        <v>2.7120000000000002</v>
      </c>
      <c r="J26" s="320"/>
      <c r="K26" s="320"/>
      <c r="L26" s="320" t="s">
        <v>255</v>
      </c>
      <c r="M26" s="1149">
        <v>46118</v>
      </c>
      <c r="N26" s="1149">
        <v>46128</v>
      </c>
      <c r="O26" s="1144" t="s">
        <v>1835</v>
      </c>
      <c r="P26" s="320"/>
      <c r="Q26" s="320"/>
      <c r="R26" s="884" t="s">
        <v>174</v>
      </c>
    </row>
    <row r="27" spans="1:19">
      <c r="A27" s="318">
        <f t="shared" si="0"/>
        <v>20</v>
      </c>
      <c r="B27" s="1165" t="s">
        <v>488</v>
      </c>
      <c r="C27" s="320"/>
      <c r="D27" s="320" t="s">
        <v>1604</v>
      </c>
      <c r="E27" s="320" t="s">
        <v>149</v>
      </c>
      <c r="F27" s="320">
        <v>2.92</v>
      </c>
      <c r="G27" s="320">
        <v>31.5</v>
      </c>
      <c r="H27" s="320"/>
      <c r="I27" s="320">
        <v>2.911</v>
      </c>
      <c r="J27" s="320"/>
      <c r="K27" s="320"/>
      <c r="L27" s="320" t="s">
        <v>255</v>
      </c>
      <c r="M27" s="1149">
        <v>46122</v>
      </c>
      <c r="N27" s="1149">
        <v>46130</v>
      </c>
      <c r="O27" s="1144" t="s">
        <v>1835</v>
      </c>
      <c r="P27" s="320"/>
      <c r="Q27" s="320"/>
      <c r="R27" s="884" t="s">
        <v>174</v>
      </c>
    </row>
    <row r="28" spans="1:19">
      <c r="A28" s="318">
        <f t="shared" si="0"/>
        <v>21</v>
      </c>
      <c r="B28" s="1148" t="s">
        <v>487</v>
      </c>
      <c r="C28" s="320"/>
      <c r="D28" s="320" t="s">
        <v>1604</v>
      </c>
      <c r="E28" s="320" t="s">
        <v>146</v>
      </c>
      <c r="F28" s="1142">
        <v>2.74</v>
      </c>
      <c r="G28" s="320">
        <v>30.2</v>
      </c>
      <c r="H28" s="320"/>
      <c r="I28" s="320">
        <v>2.7120000000000002</v>
      </c>
      <c r="J28" s="320"/>
      <c r="K28" s="320"/>
      <c r="L28" s="320" t="s">
        <v>255</v>
      </c>
      <c r="M28" s="1149">
        <v>46117</v>
      </c>
      <c r="N28" s="1149">
        <v>46133</v>
      </c>
      <c r="O28" s="1144" t="s">
        <v>1835</v>
      </c>
      <c r="P28" s="320"/>
      <c r="Q28" s="320"/>
      <c r="R28" s="884" t="s">
        <v>174</v>
      </c>
    </row>
    <row r="29" spans="1:19">
      <c r="A29" s="318">
        <f t="shared" si="0"/>
        <v>22</v>
      </c>
      <c r="B29" s="1165" t="s">
        <v>489</v>
      </c>
      <c r="C29" s="320"/>
      <c r="D29" s="320" t="s">
        <v>1604</v>
      </c>
      <c r="E29" s="320" t="s">
        <v>146</v>
      </c>
      <c r="F29" s="1142">
        <v>2.74</v>
      </c>
      <c r="G29" s="320">
        <v>30.2</v>
      </c>
      <c r="H29" s="320"/>
      <c r="I29" s="320">
        <v>2.7120000000000002</v>
      </c>
      <c r="J29" s="320"/>
      <c r="K29" s="320"/>
      <c r="L29" s="320" t="s">
        <v>255</v>
      </c>
      <c r="M29" s="1149">
        <v>46125</v>
      </c>
      <c r="N29" s="1149">
        <v>46141</v>
      </c>
      <c r="O29" s="1144" t="s">
        <v>1835</v>
      </c>
      <c r="P29" s="320"/>
      <c r="Q29" s="320"/>
      <c r="R29" s="884" t="s">
        <v>174</v>
      </c>
      <c r="S29" s="1217"/>
    </row>
    <row r="30" spans="1:19">
      <c r="A30" s="318">
        <f t="shared" si="0"/>
        <v>23</v>
      </c>
      <c r="B30" s="1224" t="s">
        <v>490</v>
      </c>
      <c r="C30" s="1225"/>
      <c r="D30" s="1225" t="s">
        <v>1604</v>
      </c>
      <c r="E30" s="1225" t="s">
        <v>1818</v>
      </c>
      <c r="F30" s="1312">
        <v>2.74</v>
      </c>
      <c r="G30" s="1225">
        <v>30.2</v>
      </c>
      <c r="H30" s="1225"/>
      <c r="I30" s="1225">
        <v>2.7120000000000002</v>
      </c>
      <c r="J30" s="1225"/>
      <c r="K30" s="1225"/>
      <c r="L30" s="1225" t="s">
        <v>255</v>
      </c>
      <c r="M30" s="1177">
        <v>46129</v>
      </c>
      <c r="N30" s="1177">
        <v>46147</v>
      </c>
      <c r="O30" s="1226" t="s">
        <v>1835</v>
      </c>
      <c r="P30" s="1225"/>
      <c r="Q30" s="1225"/>
      <c r="R30" s="884" t="s">
        <v>174</v>
      </c>
      <c r="S30" s="1238"/>
    </row>
    <row r="31" spans="1:19" ht="15.5">
      <c r="A31" s="318">
        <f t="shared" si="0"/>
        <v>24</v>
      </c>
      <c r="B31" s="595" t="s">
        <v>82</v>
      </c>
      <c r="C31" s="320"/>
      <c r="D31" s="320" t="s">
        <v>1604</v>
      </c>
      <c r="E31" s="320" t="s">
        <v>1802</v>
      </c>
      <c r="F31" s="320">
        <v>10.220000000000001</v>
      </c>
      <c r="G31" s="1257">
        <v>143.9</v>
      </c>
      <c r="H31" s="320"/>
      <c r="I31" s="320">
        <v>2.7120000000000002</v>
      </c>
      <c r="J31" s="320"/>
      <c r="K31" s="320"/>
      <c r="L31" s="320" t="s">
        <v>255</v>
      </c>
      <c r="M31" s="1149">
        <v>46101</v>
      </c>
      <c r="N31" s="1149">
        <v>46148</v>
      </c>
      <c r="O31" s="1144" t="s">
        <v>1835</v>
      </c>
      <c r="P31" s="320"/>
      <c r="Q31" s="320"/>
      <c r="R31" s="884" t="s">
        <v>174</v>
      </c>
      <c r="S31" s="798"/>
    </row>
    <row r="32" spans="1:19">
      <c r="A32" s="318">
        <f t="shared" si="0"/>
        <v>25</v>
      </c>
      <c r="B32" s="1165" t="s">
        <v>1149</v>
      </c>
      <c r="C32" s="320"/>
      <c r="D32" s="320" t="s">
        <v>1603</v>
      </c>
      <c r="E32" s="320" t="s">
        <v>149</v>
      </c>
      <c r="F32" s="320">
        <v>2.92</v>
      </c>
      <c r="G32" s="320">
        <v>31.5</v>
      </c>
      <c r="H32" s="320"/>
      <c r="I32" s="320">
        <v>2.911</v>
      </c>
      <c r="J32" s="320"/>
      <c r="K32" s="320"/>
      <c r="L32" s="320" t="s">
        <v>255</v>
      </c>
      <c r="M32" s="1149">
        <v>46147</v>
      </c>
      <c r="N32" s="1149">
        <v>46150</v>
      </c>
      <c r="O32" s="1144" t="s">
        <v>1835</v>
      </c>
      <c r="P32" s="320"/>
      <c r="Q32" s="320"/>
      <c r="R32" s="884" t="s">
        <v>174</v>
      </c>
    </row>
    <row r="33" spans="1:19">
      <c r="A33" s="318">
        <f t="shared" si="0"/>
        <v>26</v>
      </c>
      <c r="B33" s="1165" t="s">
        <v>1151</v>
      </c>
      <c r="C33" s="320"/>
      <c r="D33" s="320" t="s">
        <v>1603</v>
      </c>
      <c r="E33" s="320" t="s">
        <v>146</v>
      </c>
      <c r="F33" s="1142">
        <v>2.74</v>
      </c>
      <c r="G33" s="320">
        <v>30.2</v>
      </c>
      <c r="H33" s="320"/>
      <c r="I33" s="320">
        <v>2.7120000000000002</v>
      </c>
      <c r="J33" s="320"/>
      <c r="K33" s="320"/>
      <c r="L33" s="320" t="s">
        <v>255</v>
      </c>
      <c r="M33" s="1149">
        <v>46122</v>
      </c>
      <c r="N33" s="1149">
        <v>46152</v>
      </c>
      <c r="O33" s="1144" t="s">
        <v>1835</v>
      </c>
      <c r="P33" s="320"/>
      <c r="Q33" s="320"/>
      <c r="R33" s="884" t="s">
        <v>174</v>
      </c>
    </row>
    <row r="34" spans="1:19">
      <c r="A34" s="318">
        <f t="shared" si="0"/>
        <v>27</v>
      </c>
      <c r="B34" s="595" t="s">
        <v>78</v>
      </c>
      <c r="C34" s="320"/>
      <c r="D34" s="320" t="s">
        <v>1603</v>
      </c>
      <c r="E34" s="320" t="s">
        <v>1803</v>
      </c>
      <c r="F34" s="320">
        <v>8.3699999999999992</v>
      </c>
      <c r="G34" s="320">
        <v>114.8</v>
      </c>
      <c r="H34" s="320"/>
      <c r="I34" s="320">
        <v>7.585</v>
      </c>
      <c r="J34" s="320"/>
      <c r="K34" s="320"/>
      <c r="L34" s="320" t="s">
        <v>255</v>
      </c>
      <c r="M34" s="1149">
        <v>46147</v>
      </c>
      <c r="N34" s="1149">
        <v>46157</v>
      </c>
      <c r="O34" s="1144" t="s">
        <v>1835</v>
      </c>
      <c r="P34" s="320"/>
      <c r="Q34" s="320"/>
      <c r="R34" s="884" t="s">
        <v>174</v>
      </c>
      <c r="S34" s="798"/>
    </row>
    <row r="35" spans="1:19">
      <c r="A35" s="318">
        <f t="shared" si="0"/>
        <v>28</v>
      </c>
      <c r="B35" s="1148" t="s">
        <v>496</v>
      </c>
      <c r="C35" s="320"/>
      <c r="D35" s="320" t="s">
        <v>1603</v>
      </c>
      <c r="E35" s="320" t="s">
        <v>149</v>
      </c>
      <c r="F35" s="320">
        <v>2.92</v>
      </c>
      <c r="G35" s="320">
        <v>31.5</v>
      </c>
      <c r="H35" s="320"/>
      <c r="I35" s="320">
        <v>2.911</v>
      </c>
      <c r="J35" s="320"/>
      <c r="K35" s="320"/>
      <c r="L35" s="320" t="s">
        <v>255</v>
      </c>
      <c r="M35" s="1149">
        <v>46147</v>
      </c>
      <c r="N35" s="1149">
        <v>46160</v>
      </c>
      <c r="O35" s="1144" t="s">
        <v>1835</v>
      </c>
      <c r="P35" s="320"/>
      <c r="Q35" s="320"/>
      <c r="R35" s="884" t="s">
        <v>174</v>
      </c>
      <c r="S35" s="798"/>
    </row>
    <row r="36" spans="1:19" ht="15.5">
      <c r="A36" s="318">
        <f t="shared" si="0"/>
        <v>29</v>
      </c>
      <c r="B36" s="1165" t="s">
        <v>78</v>
      </c>
      <c r="C36" s="320"/>
      <c r="D36" s="320" t="s">
        <v>1604</v>
      </c>
      <c r="E36" s="320" t="s">
        <v>1802</v>
      </c>
      <c r="F36" s="320">
        <v>10.220000000000001</v>
      </c>
      <c r="G36" s="1257">
        <v>143.9</v>
      </c>
      <c r="H36" s="320"/>
      <c r="I36" s="320">
        <v>2.7120000000000002</v>
      </c>
      <c r="J36" s="320"/>
      <c r="K36" s="320"/>
      <c r="L36" s="320" t="s">
        <v>255</v>
      </c>
      <c r="M36" s="1149">
        <v>46133</v>
      </c>
      <c r="N36" s="1149">
        <v>46161</v>
      </c>
      <c r="O36" s="1144" t="s">
        <v>1835</v>
      </c>
      <c r="P36" s="320"/>
      <c r="Q36" s="320"/>
      <c r="R36" s="884" t="s">
        <v>174</v>
      </c>
      <c r="S36" s="798"/>
    </row>
    <row r="37" spans="1:19">
      <c r="A37" s="318">
        <f t="shared" si="0"/>
        <v>30</v>
      </c>
      <c r="B37" s="1148" t="s">
        <v>1150</v>
      </c>
      <c r="C37" s="320"/>
      <c r="D37" s="320" t="s">
        <v>1603</v>
      </c>
      <c r="E37" s="320" t="s">
        <v>149</v>
      </c>
      <c r="F37" s="320">
        <v>2.92</v>
      </c>
      <c r="G37" s="320">
        <v>31.5</v>
      </c>
      <c r="H37" s="320"/>
      <c r="I37" s="320">
        <v>2.911</v>
      </c>
      <c r="J37" s="320"/>
      <c r="K37" s="320"/>
      <c r="L37" s="320" t="s">
        <v>255</v>
      </c>
      <c r="M37" s="1149">
        <v>46147</v>
      </c>
      <c r="N37" s="1149">
        <v>46161</v>
      </c>
      <c r="O37" s="1144" t="s">
        <v>1835</v>
      </c>
      <c r="P37" s="320"/>
      <c r="Q37" s="320"/>
      <c r="R37" s="884" t="s">
        <v>174</v>
      </c>
    </row>
    <row r="38" spans="1:19">
      <c r="A38" s="318">
        <f t="shared" si="0"/>
        <v>31</v>
      </c>
      <c r="B38" s="1148" t="s">
        <v>496</v>
      </c>
      <c r="C38" s="320"/>
      <c r="D38" s="320" t="s">
        <v>1604</v>
      </c>
      <c r="E38" s="320" t="s">
        <v>146</v>
      </c>
      <c r="F38" s="1142">
        <v>2.74</v>
      </c>
      <c r="G38" s="320">
        <v>30.2</v>
      </c>
      <c r="H38" s="320"/>
      <c r="I38" s="320">
        <v>2.7120000000000002</v>
      </c>
      <c r="J38" s="320"/>
      <c r="K38" s="320"/>
      <c r="L38" s="320" t="s">
        <v>255</v>
      </c>
      <c r="M38" s="1149">
        <v>46159</v>
      </c>
      <c r="N38" s="1149">
        <v>46163</v>
      </c>
      <c r="O38" s="1144" t="s">
        <v>1835</v>
      </c>
      <c r="P38" s="320"/>
      <c r="Q38" s="320"/>
      <c r="R38" s="884" t="s">
        <v>174</v>
      </c>
      <c r="S38" s="798"/>
    </row>
    <row r="39" spans="1:19">
      <c r="A39" s="318">
        <f t="shared" si="0"/>
        <v>32</v>
      </c>
      <c r="B39" s="1165" t="s">
        <v>1149</v>
      </c>
      <c r="C39" s="320"/>
      <c r="D39" s="320" t="s">
        <v>1604</v>
      </c>
      <c r="E39" s="320" t="s">
        <v>146</v>
      </c>
      <c r="F39" s="1142">
        <v>2.74</v>
      </c>
      <c r="G39" s="320">
        <v>30.2</v>
      </c>
      <c r="H39" s="320"/>
      <c r="I39" s="320">
        <v>2.7120000000000002</v>
      </c>
      <c r="J39" s="320"/>
      <c r="K39" s="320"/>
      <c r="L39" s="320" t="s">
        <v>255</v>
      </c>
      <c r="M39" s="1149">
        <v>46156</v>
      </c>
      <c r="N39" s="1149">
        <v>46166</v>
      </c>
      <c r="O39" s="1144" t="s">
        <v>1835</v>
      </c>
      <c r="P39" s="320"/>
      <c r="Q39" s="320"/>
      <c r="R39" s="884" t="s">
        <v>174</v>
      </c>
      <c r="S39" s="798"/>
    </row>
    <row r="40" spans="1:19">
      <c r="A40" s="318">
        <f t="shared" si="0"/>
        <v>33</v>
      </c>
      <c r="B40" s="1165" t="s">
        <v>1150</v>
      </c>
      <c r="C40" s="320"/>
      <c r="D40" s="320" t="s">
        <v>1604</v>
      </c>
      <c r="E40" s="320" t="s">
        <v>146</v>
      </c>
      <c r="F40" s="1142">
        <v>2.74</v>
      </c>
      <c r="G40" s="320">
        <v>30.2</v>
      </c>
      <c r="H40" s="320"/>
      <c r="I40" s="320">
        <v>2.7120000000000002</v>
      </c>
      <c r="J40" s="320"/>
      <c r="K40" s="320"/>
      <c r="L40" s="320" t="s">
        <v>255</v>
      </c>
      <c r="M40" s="1149">
        <v>46157</v>
      </c>
      <c r="N40" s="1149">
        <v>46169</v>
      </c>
      <c r="O40" s="1144" t="s">
        <v>1835</v>
      </c>
      <c r="P40" s="320"/>
      <c r="Q40" s="320"/>
      <c r="R40" s="884" t="s">
        <v>174</v>
      </c>
      <c r="S40" s="798"/>
    </row>
    <row r="41" spans="1:19">
      <c r="A41" s="318">
        <f t="shared" si="0"/>
        <v>34</v>
      </c>
      <c r="B41" s="1239" t="s">
        <v>1801</v>
      </c>
      <c r="C41" s="1225"/>
      <c r="D41" s="1225" t="s">
        <v>1603</v>
      </c>
      <c r="E41" s="1225" t="s">
        <v>1805</v>
      </c>
      <c r="F41" s="1225">
        <v>5.25</v>
      </c>
      <c r="G41" s="1225">
        <v>61.2</v>
      </c>
      <c r="H41" s="1225"/>
      <c r="I41" s="1225">
        <v>4.2</v>
      </c>
      <c r="J41" s="1225"/>
      <c r="K41" s="1225"/>
      <c r="L41" s="1225" t="s">
        <v>255</v>
      </c>
      <c r="M41" s="1177">
        <v>46161</v>
      </c>
      <c r="N41" s="1177">
        <v>46173</v>
      </c>
      <c r="O41" s="1226" t="s">
        <v>1835</v>
      </c>
      <c r="P41" s="1225"/>
      <c r="Q41" s="1225"/>
      <c r="R41" s="319" t="s">
        <v>174</v>
      </c>
    </row>
    <row r="42" spans="1:19">
      <c r="A42" s="318">
        <f t="shared" si="0"/>
        <v>35</v>
      </c>
      <c r="B42" s="1148" t="s">
        <v>1834</v>
      </c>
      <c r="C42" s="320"/>
      <c r="D42" s="320" t="s">
        <v>1603</v>
      </c>
      <c r="E42" s="320" t="s">
        <v>1804</v>
      </c>
      <c r="F42" s="320">
        <v>8.3699999999999992</v>
      </c>
      <c r="G42" s="320">
        <v>114.8</v>
      </c>
      <c r="H42" s="320"/>
      <c r="I42" s="320">
        <v>7.585</v>
      </c>
      <c r="J42" s="320"/>
      <c r="K42" s="320"/>
      <c r="L42" s="320" t="s">
        <v>255</v>
      </c>
      <c r="M42" s="1149">
        <v>46163</v>
      </c>
      <c r="N42" s="1149">
        <v>46178</v>
      </c>
      <c r="O42" s="1144" t="s">
        <v>1835</v>
      </c>
      <c r="P42" s="320"/>
      <c r="Q42" s="320"/>
      <c r="R42" s="884" t="s">
        <v>174</v>
      </c>
    </row>
    <row r="43" spans="1:19">
      <c r="A43" s="318">
        <f t="shared" si="0"/>
        <v>36</v>
      </c>
      <c r="B43" s="1148" t="s">
        <v>1833</v>
      </c>
      <c r="C43" s="320"/>
      <c r="D43" s="320" t="s">
        <v>1603</v>
      </c>
      <c r="E43" s="320" t="s">
        <v>1806</v>
      </c>
      <c r="F43" s="320">
        <v>6.05</v>
      </c>
      <c r="G43" s="320">
        <v>74.87</v>
      </c>
      <c r="H43" s="320"/>
      <c r="I43" s="320">
        <v>6.44</v>
      </c>
      <c r="J43" s="320"/>
      <c r="K43" s="320"/>
      <c r="L43" s="320" t="s">
        <v>255</v>
      </c>
      <c r="M43" s="1149">
        <v>46174</v>
      </c>
      <c r="N43" s="1149">
        <v>46188</v>
      </c>
      <c r="O43" s="1144" t="s">
        <v>1835</v>
      </c>
      <c r="P43" s="320"/>
      <c r="Q43" s="320"/>
      <c r="R43" s="884" t="s">
        <v>174</v>
      </c>
    </row>
    <row r="44" spans="1:19" ht="15.5">
      <c r="A44" s="318">
        <f t="shared" si="0"/>
        <v>37</v>
      </c>
      <c r="B44" s="595" t="s">
        <v>76</v>
      </c>
      <c r="C44" s="320"/>
      <c r="D44" s="320" t="s">
        <v>1603</v>
      </c>
      <c r="E44" s="320" t="s">
        <v>1802</v>
      </c>
      <c r="F44" s="320">
        <v>10.220000000000001</v>
      </c>
      <c r="G44" s="1257">
        <v>143.9</v>
      </c>
      <c r="H44" s="320"/>
      <c r="I44" s="320"/>
      <c r="J44" s="320"/>
      <c r="K44" s="320"/>
      <c r="L44" s="320" t="s">
        <v>255</v>
      </c>
      <c r="M44" s="1149">
        <v>46172</v>
      </c>
      <c r="N44" s="1149">
        <v>46197</v>
      </c>
      <c r="O44" s="1144" t="s">
        <v>1835</v>
      </c>
      <c r="P44" s="320"/>
      <c r="Q44" s="320"/>
      <c r="R44" s="884" t="s">
        <v>174</v>
      </c>
    </row>
    <row r="45" spans="1:19">
      <c r="A45" s="318">
        <f t="shared" si="0"/>
        <v>38</v>
      </c>
      <c r="B45" s="1148" t="s">
        <v>1659</v>
      </c>
      <c r="C45" s="320"/>
      <c r="D45" s="320" t="s">
        <v>1604</v>
      </c>
      <c r="E45" s="320" t="s">
        <v>1803</v>
      </c>
      <c r="F45" s="320">
        <v>8.3699999999999992</v>
      </c>
      <c r="G45" s="320">
        <v>114.8</v>
      </c>
      <c r="H45" s="320"/>
      <c r="I45" s="320">
        <v>7.585</v>
      </c>
      <c r="J45" s="320"/>
      <c r="K45" s="320"/>
      <c r="L45" s="320" t="s">
        <v>255</v>
      </c>
      <c r="M45" s="1149">
        <v>46162</v>
      </c>
      <c r="N45" s="1149">
        <v>46197</v>
      </c>
      <c r="O45" s="1144" t="s">
        <v>1835</v>
      </c>
      <c r="P45" s="320"/>
      <c r="Q45" s="320"/>
      <c r="R45" s="884" t="s">
        <v>174</v>
      </c>
    </row>
    <row r="46" spans="1:19">
      <c r="A46" s="1271">
        <f t="shared" si="0"/>
        <v>39</v>
      </c>
      <c r="B46" s="1225" t="s">
        <v>1705</v>
      </c>
      <c r="C46" s="1225"/>
      <c r="D46" s="1225" t="s">
        <v>1604</v>
      </c>
      <c r="E46" s="1225" t="s">
        <v>1807</v>
      </c>
      <c r="F46" s="1225">
        <v>6.05</v>
      </c>
      <c r="G46" s="1225">
        <v>74.87</v>
      </c>
      <c r="H46" s="1225"/>
      <c r="I46" s="1225">
        <v>6.44</v>
      </c>
      <c r="J46" s="1225"/>
      <c r="K46" s="1225"/>
      <c r="L46" s="1225" t="s">
        <v>255</v>
      </c>
      <c r="M46" s="1177">
        <v>46190</v>
      </c>
      <c r="N46" s="1177">
        <v>46202</v>
      </c>
      <c r="O46" s="1226" t="s">
        <v>1835</v>
      </c>
      <c r="P46" s="1225"/>
      <c r="Q46" s="1225"/>
      <c r="R46" s="319" t="s">
        <v>174</v>
      </c>
    </row>
    <row r="47" spans="1:19">
      <c r="A47" s="318">
        <f t="shared" si="0"/>
        <v>40</v>
      </c>
      <c r="B47" s="595" t="s">
        <v>76</v>
      </c>
      <c r="C47" s="320"/>
      <c r="D47" s="320" t="s">
        <v>1604</v>
      </c>
      <c r="E47" s="320" t="s">
        <v>1819</v>
      </c>
      <c r="F47" s="320">
        <v>5.0599999999999996</v>
      </c>
      <c r="G47" s="320">
        <v>61.79</v>
      </c>
      <c r="H47" s="320"/>
      <c r="I47" s="320">
        <v>5.31</v>
      </c>
      <c r="J47" s="320">
        <v>1828.3000000000002</v>
      </c>
      <c r="K47" s="320"/>
      <c r="L47" s="320" t="s">
        <v>255</v>
      </c>
      <c r="M47" s="1149">
        <v>46177</v>
      </c>
      <c r="N47" s="1149">
        <v>46205</v>
      </c>
      <c r="O47" s="1144" t="s">
        <v>1835</v>
      </c>
      <c r="P47" s="320"/>
      <c r="Q47" s="320"/>
      <c r="R47" s="884" t="s">
        <v>174</v>
      </c>
    </row>
    <row r="48" spans="1:19" ht="15.5">
      <c r="A48" s="1271">
        <f t="shared" si="0"/>
        <v>41</v>
      </c>
      <c r="B48" s="1225" t="s">
        <v>1800</v>
      </c>
      <c r="C48" s="1225"/>
      <c r="D48" s="1225" t="s">
        <v>1603</v>
      </c>
      <c r="E48" s="1225" t="s">
        <v>1803</v>
      </c>
      <c r="F48" s="1225">
        <v>10.220000000000001</v>
      </c>
      <c r="G48" s="1307">
        <v>143.9</v>
      </c>
      <c r="H48" s="1225"/>
      <c r="I48" s="1225"/>
      <c r="J48" s="1225"/>
      <c r="K48" s="1225"/>
      <c r="L48" s="1225" t="s">
        <v>255</v>
      </c>
      <c r="M48" s="1177">
        <f>N47+2</f>
        <v>46207</v>
      </c>
      <c r="N48" s="1177">
        <v>46233</v>
      </c>
      <c r="O48" s="1226" t="s">
        <v>1835</v>
      </c>
      <c r="P48" s="1225"/>
      <c r="Q48" s="1225">
        <v>12</v>
      </c>
      <c r="R48" s="1308" t="s">
        <v>196</v>
      </c>
    </row>
    <row r="49" spans="1:18" ht="15.5">
      <c r="A49" s="318">
        <f t="shared" si="0"/>
        <v>42</v>
      </c>
      <c r="B49" s="595" t="s">
        <v>1251</v>
      </c>
      <c r="C49" s="320"/>
      <c r="D49" s="320" t="s">
        <v>1603</v>
      </c>
      <c r="E49" s="320" t="s">
        <v>1802</v>
      </c>
      <c r="F49" s="320">
        <v>10.220000000000001</v>
      </c>
      <c r="G49" s="1257">
        <v>143.9</v>
      </c>
      <c r="H49" s="320"/>
      <c r="I49" s="320"/>
      <c r="J49" s="320"/>
      <c r="K49" s="320"/>
      <c r="L49" s="320" t="s">
        <v>255</v>
      </c>
      <c r="M49" s="321"/>
      <c r="N49" s="321"/>
      <c r="O49" s="1144" t="s">
        <v>1835</v>
      </c>
      <c r="P49" s="320"/>
      <c r="Q49" s="320"/>
      <c r="R49" s="1310" t="s">
        <v>1988</v>
      </c>
    </row>
    <row r="50" spans="1:18" ht="26">
      <c r="A50" s="318">
        <f t="shared" si="0"/>
        <v>43</v>
      </c>
      <c r="B50" s="595" t="s">
        <v>80</v>
      </c>
      <c r="C50" s="320"/>
      <c r="D50" s="320" t="s">
        <v>1604</v>
      </c>
      <c r="E50" s="320" t="s">
        <v>1843</v>
      </c>
      <c r="F50" s="320">
        <v>10.220000000000001</v>
      </c>
      <c r="G50" s="1257">
        <v>143.9</v>
      </c>
      <c r="H50" s="320"/>
      <c r="I50" s="320"/>
      <c r="J50" s="320"/>
      <c r="K50" s="320"/>
      <c r="L50" s="320" t="s">
        <v>255</v>
      </c>
      <c r="M50" s="321"/>
      <c r="N50" s="321"/>
      <c r="O50" s="1144" t="s">
        <v>1835</v>
      </c>
      <c r="P50" s="320"/>
      <c r="Q50" s="320">
        <v>12</v>
      </c>
      <c r="R50" s="1313" t="s">
        <v>2020</v>
      </c>
    </row>
  </sheetData>
  <autoFilter ref="A8:R50" xr:uid="{00000000-0001-0000-0700-000000000000}"/>
  <mergeCells count="15">
    <mergeCell ref="A1:AJ1"/>
    <mergeCell ref="A2:AJ2"/>
    <mergeCell ref="A3:AJ3"/>
    <mergeCell ref="M6:P6"/>
    <mergeCell ref="A6:A7"/>
    <mergeCell ref="B6:B7"/>
    <mergeCell ref="C6:C7"/>
    <mergeCell ref="E6:E7"/>
    <mergeCell ref="K6:K7"/>
    <mergeCell ref="L6:L7"/>
    <mergeCell ref="F6:F7"/>
    <mergeCell ref="G6:G7"/>
    <mergeCell ref="H6:H7"/>
    <mergeCell ref="I6:I7"/>
    <mergeCell ref="J6:J7"/>
  </mergeCells>
  <phoneticPr fontId="185" type="noConversion"/>
  <conditionalFormatting sqref="B1:B1048576">
    <cfRule type="duplicateValues" dxfId="215" priority="17569"/>
    <cfRule type="duplicateValues" dxfId="214" priority="17570"/>
    <cfRule type="duplicateValues" dxfId="213" priority="17571"/>
    <cfRule type="duplicateValues" dxfId="212" priority="17578"/>
    <cfRule type="duplicateValues" dxfId="211" priority="17579"/>
    <cfRule type="duplicateValues" dxfId="210" priority="17584"/>
    <cfRule type="duplicateValues" dxfId="209" priority="17596"/>
  </conditionalFormatting>
  <conditionalFormatting sqref="B6:B7 B9:B64949">
    <cfRule type="duplicateValues" dxfId="208" priority="17849" stopIfTrue="1"/>
  </conditionalFormatting>
  <conditionalFormatting sqref="B6:B7 B9:B1048576">
    <cfRule type="duplicateValues" dxfId="207" priority="17593"/>
  </conditionalFormatting>
  <conditionalFormatting sqref="B6:B7">
    <cfRule type="duplicateValues" dxfId="206" priority="17566"/>
  </conditionalFormatting>
  <conditionalFormatting sqref="C8:D8">
    <cfRule type="duplicateValues" dxfId="205" priority="17599"/>
    <cfRule type="duplicateValues" dxfId="204" priority="17600"/>
    <cfRule type="duplicateValues" dxfId="203" priority="17601" stopIfTrue="1"/>
  </conditionalFormatting>
  <conditionalFormatting sqref="E1:E1048576">
    <cfRule type="duplicateValues" dxfId="202" priority="17602"/>
  </conditionalFormatting>
  <dataValidations count="1">
    <dataValidation type="list" allowBlank="1" showInputMessage="1" showErrorMessage="1" sqref="C65006:D65014 C130542:D130550 C196078:D196086 C261614:D261622 C327150:D327158 C392686:D392694 C458222:D458230 C523758:D523766 C589294:D589302 C654830:D654838 C720366:D720374 C785902:D785910 C851438:D851446 C916974:D916982 C982510:D982518 IP64970:IP64978 IP130506:IP130514 IP196042:IP196050 IP261578:IP261586 IP327114:IP327122 IP392650:IP392658 IP458186:IP458194 IP523722:IP523730 IP589258:IP589266 IP654794:IP654802 IP720330:IP720338 IP785866:IP785874 IP851402:IP851410 IP916938:IP916946 IP982474:IP982482 SL64970:SL64978 SL130506:SL130514 SL196042:SL196050 SL261578:SL261586 SL327114:SL327122 SL392650:SL392658 SL458186:SL458194 SL523722:SL523730 SL589258:SL589266 SL654794:SL654802 SL720330:SL720338 SL785866:SL785874 SL851402:SL851410 SL916938:SL916946 SL982474:SL982482 ACH64970:ACH64978 ACH130506:ACH130514 ACH196042:ACH196050 ACH261578:ACH261586 ACH327114:ACH327122 ACH392650:ACH392658 ACH458186:ACH458194 ACH523722:ACH523730 ACH589258:ACH589266 ACH654794:ACH654802 ACH720330:ACH720338 ACH785866:ACH785874 ACH851402:ACH851410 ACH916938:ACH916946 ACH982474:ACH982482 AMD64970:AMD64978 AMD130506:AMD130514 AMD196042:AMD196050 AMD261578:AMD261586 AMD327114:AMD327122 AMD392650:AMD392658 AMD458186:AMD458194 AMD523722:AMD523730 AMD589258:AMD589266 AMD654794:AMD654802 AMD720330:AMD720338 AMD785866:AMD785874 AMD851402:AMD851410 AMD916938:AMD916946 AMD982474:AMD982482 AVZ64970:AVZ64978 AVZ130506:AVZ130514 AVZ196042:AVZ196050 AVZ261578:AVZ261586 AVZ327114:AVZ327122 AVZ392650:AVZ392658 AVZ458186:AVZ458194 AVZ523722:AVZ523730 AVZ589258:AVZ589266 AVZ654794:AVZ654802 AVZ720330:AVZ720338 AVZ785866:AVZ785874 AVZ851402:AVZ851410 AVZ916938:AVZ916946 AVZ982474:AVZ982482 BFV64970:BFV64978 BFV130506:BFV130514 BFV196042:BFV196050 BFV261578:BFV261586 BFV327114:BFV327122 BFV392650:BFV392658 BFV458186:BFV458194 BFV523722:BFV523730 BFV589258:BFV589266 BFV654794:BFV654802 BFV720330:BFV720338 BFV785866:BFV785874 BFV851402:BFV851410 BFV916938:BFV916946 BFV982474:BFV982482 BPR64970:BPR64978 BPR130506:BPR130514 BPR196042:BPR196050 BPR261578:BPR261586 BPR327114:BPR327122 BPR392650:BPR392658 BPR458186:BPR458194 BPR523722:BPR523730 BPR589258:BPR589266 BPR654794:BPR654802 BPR720330:BPR720338 BPR785866:BPR785874 BPR851402:BPR851410 BPR916938:BPR916946 BPR982474:BPR982482 BZN64970:BZN64978 BZN130506:BZN130514 BZN196042:BZN196050 BZN261578:BZN261586 BZN327114:BZN327122 BZN392650:BZN392658 BZN458186:BZN458194 BZN523722:BZN523730 BZN589258:BZN589266 BZN654794:BZN654802 BZN720330:BZN720338 BZN785866:BZN785874 BZN851402:BZN851410 BZN916938:BZN916946 BZN982474:BZN982482 CJJ64970:CJJ64978 CJJ130506:CJJ130514 CJJ196042:CJJ196050 CJJ261578:CJJ261586 CJJ327114:CJJ327122 CJJ392650:CJJ392658 CJJ458186:CJJ458194 CJJ523722:CJJ523730 CJJ589258:CJJ589266 CJJ654794:CJJ654802 CJJ720330:CJJ720338 CJJ785866:CJJ785874 CJJ851402:CJJ851410 CJJ916938:CJJ916946 CJJ982474:CJJ982482 CTF64970:CTF64978 CTF130506:CTF130514 CTF196042:CTF196050 CTF261578:CTF261586 CTF327114:CTF327122 CTF392650:CTF392658 CTF458186:CTF458194 CTF523722:CTF523730 CTF589258:CTF589266 CTF654794:CTF654802 CTF720330:CTF720338 CTF785866:CTF785874 CTF851402:CTF851410 CTF916938:CTF916946 CTF982474:CTF982482 DDB64970:DDB64978 DDB130506:DDB130514 DDB196042:DDB196050 DDB261578:DDB261586 DDB327114:DDB327122 DDB392650:DDB392658 DDB458186:DDB458194 DDB523722:DDB523730 DDB589258:DDB589266 DDB654794:DDB654802 DDB720330:DDB720338 DDB785866:DDB785874 DDB851402:DDB851410 DDB916938:DDB916946 DDB982474:DDB982482 DMX64970:DMX64978 DMX130506:DMX130514 DMX196042:DMX196050 DMX261578:DMX261586 DMX327114:DMX327122 DMX392650:DMX392658 DMX458186:DMX458194 DMX523722:DMX523730 DMX589258:DMX589266 DMX654794:DMX654802 DMX720330:DMX720338 DMX785866:DMX785874 DMX851402:DMX851410 DMX916938:DMX916946 DMX982474:DMX982482 DWT64970:DWT64978 DWT130506:DWT130514 DWT196042:DWT196050 DWT261578:DWT261586 DWT327114:DWT327122 DWT392650:DWT392658 DWT458186:DWT458194 DWT523722:DWT523730 DWT589258:DWT589266 DWT654794:DWT654802 DWT720330:DWT720338 DWT785866:DWT785874 DWT851402:DWT851410 DWT916938:DWT916946 DWT982474:DWT982482 EGP64970:EGP64978 EGP130506:EGP130514 EGP196042:EGP196050 EGP261578:EGP261586 EGP327114:EGP327122 EGP392650:EGP392658 EGP458186:EGP458194 EGP523722:EGP523730 EGP589258:EGP589266 EGP654794:EGP654802 EGP720330:EGP720338 EGP785866:EGP785874 EGP851402:EGP851410 EGP916938:EGP916946 EGP982474:EGP982482 EQL64970:EQL64978 EQL130506:EQL130514 EQL196042:EQL196050 EQL261578:EQL261586 EQL327114:EQL327122 EQL392650:EQL392658 EQL458186:EQL458194 EQL523722:EQL523730 EQL589258:EQL589266 EQL654794:EQL654802 EQL720330:EQL720338 EQL785866:EQL785874 EQL851402:EQL851410 EQL916938:EQL916946 EQL982474:EQL982482 FAH64970:FAH64978 FAH130506:FAH130514 FAH196042:FAH196050 FAH261578:FAH261586 FAH327114:FAH327122 FAH392650:FAH392658 FAH458186:FAH458194 FAH523722:FAH523730 FAH589258:FAH589266 FAH654794:FAH654802 FAH720330:FAH720338 FAH785866:FAH785874 FAH851402:FAH851410 FAH916938:FAH916946 FAH982474:FAH982482 FKD64970:FKD64978 FKD130506:FKD130514 FKD196042:FKD196050 FKD261578:FKD261586 FKD327114:FKD327122 FKD392650:FKD392658 FKD458186:FKD458194 FKD523722:FKD523730 FKD589258:FKD589266 FKD654794:FKD654802 FKD720330:FKD720338 FKD785866:FKD785874 FKD851402:FKD851410 FKD916938:FKD916946 FKD982474:FKD982482 FTZ64970:FTZ64978 FTZ130506:FTZ130514 FTZ196042:FTZ196050 FTZ261578:FTZ261586 FTZ327114:FTZ327122 FTZ392650:FTZ392658 FTZ458186:FTZ458194 FTZ523722:FTZ523730 FTZ589258:FTZ589266 FTZ654794:FTZ654802 FTZ720330:FTZ720338 FTZ785866:FTZ785874 FTZ851402:FTZ851410 FTZ916938:FTZ916946 FTZ982474:FTZ982482 GDV64970:GDV64978 GDV130506:GDV130514 GDV196042:GDV196050 GDV261578:GDV261586 GDV327114:GDV327122 GDV392650:GDV392658 GDV458186:GDV458194 GDV523722:GDV523730 GDV589258:GDV589266 GDV654794:GDV654802 GDV720330:GDV720338 GDV785866:GDV785874 GDV851402:GDV851410 GDV916938:GDV916946 GDV982474:GDV982482 GNR64970:GNR64978 GNR130506:GNR130514 GNR196042:GNR196050 GNR261578:GNR261586 GNR327114:GNR327122 GNR392650:GNR392658 GNR458186:GNR458194 GNR523722:GNR523730 GNR589258:GNR589266 GNR654794:GNR654802 GNR720330:GNR720338 GNR785866:GNR785874 GNR851402:GNR851410 GNR916938:GNR916946 GNR982474:GNR982482 GXN64970:GXN64978 GXN130506:GXN130514 GXN196042:GXN196050 GXN261578:GXN261586 GXN327114:GXN327122 GXN392650:GXN392658 GXN458186:GXN458194 GXN523722:GXN523730 GXN589258:GXN589266 GXN654794:GXN654802 GXN720330:GXN720338 GXN785866:GXN785874 GXN851402:GXN851410 GXN916938:GXN916946 GXN982474:GXN982482 HHJ64970:HHJ64978 HHJ130506:HHJ130514 HHJ196042:HHJ196050 HHJ261578:HHJ261586 HHJ327114:HHJ327122 HHJ392650:HHJ392658 HHJ458186:HHJ458194 HHJ523722:HHJ523730 HHJ589258:HHJ589266 HHJ654794:HHJ654802 HHJ720330:HHJ720338 HHJ785866:HHJ785874 HHJ851402:HHJ851410 HHJ916938:HHJ916946 HHJ982474:HHJ982482 HRF64970:HRF64978 HRF130506:HRF130514 HRF196042:HRF196050 HRF261578:HRF261586 HRF327114:HRF327122 HRF392650:HRF392658 HRF458186:HRF458194 HRF523722:HRF523730 HRF589258:HRF589266 HRF654794:HRF654802 HRF720330:HRF720338 HRF785866:HRF785874 HRF851402:HRF851410 HRF916938:HRF916946 HRF982474:HRF982482 IBB64970:IBB64978 IBB130506:IBB130514 IBB196042:IBB196050 IBB261578:IBB261586 IBB327114:IBB327122 IBB392650:IBB392658 IBB458186:IBB458194 IBB523722:IBB523730 IBB589258:IBB589266 IBB654794:IBB654802 IBB720330:IBB720338 IBB785866:IBB785874 IBB851402:IBB851410 IBB916938:IBB916946 IBB982474:IBB982482 IKX64970:IKX64978 IKX130506:IKX130514 IKX196042:IKX196050 IKX261578:IKX261586 IKX327114:IKX327122 IKX392650:IKX392658 IKX458186:IKX458194 IKX523722:IKX523730 IKX589258:IKX589266 IKX654794:IKX654802 IKX720330:IKX720338 IKX785866:IKX785874 IKX851402:IKX851410 IKX916938:IKX916946 IKX982474:IKX982482 IUT64970:IUT64978 IUT130506:IUT130514 IUT196042:IUT196050 IUT261578:IUT261586 IUT327114:IUT327122 IUT392650:IUT392658 IUT458186:IUT458194 IUT523722:IUT523730 IUT589258:IUT589266 IUT654794:IUT654802 IUT720330:IUT720338 IUT785866:IUT785874 IUT851402:IUT851410 IUT916938:IUT916946 IUT982474:IUT982482 JEP64970:JEP64978 JEP130506:JEP130514 JEP196042:JEP196050 JEP261578:JEP261586 JEP327114:JEP327122 JEP392650:JEP392658 JEP458186:JEP458194 JEP523722:JEP523730 JEP589258:JEP589266 JEP654794:JEP654802 JEP720330:JEP720338 JEP785866:JEP785874 JEP851402:JEP851410 JEP916938:JEP916946 JEP982474:JEP982482 JOL64970:JOL64978 JOL130506:JOL130514 JOL196042:JOL196050 JOL261578:JOL261586 JOL327114:JOL327122 JOL392650:JOL392658 JOL458186:JOL458194 JOL523722:JOL523730 JOL589258:JOL589266 JOL654794:JOL654802 JOL720330:JOL720338 JOL785866:JOL785874 JOL851402:JOL851410 JOL916938:JOL916946 JOL982474:JOL982482 JYH64970:JYH64978 JYH130506:JYH130514 JYH196042:JYH196050 JYH261578:JYH261586 JYH327114:JYH327122 JYH392650:JYH392658 JYH458186:JYH458194 JYH523722:JYH523730 JYH589258:JYH589266 JYH654794:JYH654802 JYH720330:JYH720338 JYH785866:JYH785874 JYH851402:JYH851410 JYH916938:JYH916946 JYH982474:JYH982482 KID64970:KID64978 KID130506:KID130514 KID196042:KID196050 KID261578:KID261586 KID327114:KID327122 KID392650:KID392658 KID458186:KID458194 KID523722:KID523730 KID589258:KID589266 KID654794:KID654802 KID720330:KID720338 KID785866:KID785874 KID851402:KID851410 KID916938:KID916946 KID982474:KID982482 KRZ64970:KRZ64978 KRZ130506:KRZ130514 KRZ196042:KRZ196050 KRZ261578:KRZ261586 KRZ327114:KRZ327122 KRZ392650:KRZ392658 KRZ458186:KRZ458194 KRZ523722:KRZ523730 KRZ589258:KRZ589266 KRZ654794:KRZ654802 KRZ720330:KRZ720338 KRZ785866:KRZ785874 KRZ851402:KRZ851410 KRZ916938:KRZ916946 KRZ982474:KRZ982482 LBV64970:LBV64978 LBV130506:LBV130514 LBV196042:LBV196050 LBV261578:LBV261586 LBV327114:LBV327122 LBV392650:LBV392658 LBV458186:LBV458194 LBV523722:LBV523730 LBV589258:LBV589266 LBV654794:LBV654802 LBV720330:LBV720338 LBV785866:LBV785874 LBV851402:LBV851410 LBV916938:LBV916946 LBV982474:LBV982482 LLR64970:LLR64978 LLR130506:LLR130514 LLR196042:LLR196050 LLR261578:LLR261586 LLR327114:LLR327122 LLR392650:LLR392658 LLR458186:LLR458194 LLR523722:LLR523730 LLR589258:LLR589266 LLR654794:LLR654802 LLR720330:LLR720338 LLR785866:LLR785874 LLR851402:LLR851410 LLR916938:LLR916946 LLR982474:LLR982482 LVN64970:LVN64978 LVN130506:LVN130514 LVN196042:LVN196050 LVN261578:LVN261586 LVN327114:LVN327122 LVN392650:LVN392658 LVN458186:LVN458194 LVN523722:LVN523730 LVN589258:LVN589266 LVN654794:LVN654802 LVN720330:LVN720338 LVN785866:LVN785874 LVN851402:LVN851410 LVN916938:LVN916946 LVN982474:LVN982482 MFJ64970:MFJ64978 MFJ130506:MFJ130514 MFJ196042:MFJ196050 MFJ261578:MFJ261586 MFJ327114:MFJ327122 MFJ392650:MFJ392658 MFJ458186:MFJ458194 MFJ523722:MFJ523730 MFJ589258:MFJ589266 MFJ654794:MFJ654802 MFJ720330:MFJ720338 MFJ785866:MFJ785874 MFJ851402:MFJ851410 MFJ916938:MFJ916946 MFJ982474:MFJ982482 MPF64970:MPF64978 MPF130506:MPF130514 MPF196042:MPF196050 MPF261578:MPF261586 MPF327114:MPF327122 MPF392650:MPF392658 MPF458186:MPF458194 MPF523722:MPF523730 MPF589258:MPF589266 MPF654794:MPF654802 MPF720330:MPF720338 MPF785866:MPF785874 MPF851402:MPF851410 MPF916938:MPF916946 MPF982474:MPF982482 MZB64970:MZB64978 MZB130506:MZB130514 MZB196042:MZB196050 MZB261578:MZB261586 MZB327114:MZB327122 MZB392650:MZB392658 MZB458186:MZB458194 MZB523722:MZB523730 MZB589258:MZB589266 MZB654794:MZB654802 MZB720330:MZB720338 MZB785866:MZB785874 MZB851402:MZB851410 MZB916938:MZB916946 MZB982474:MZB982482 NIX64970:NIX64978 NIX130506:NIX130514 NIX196042:NIX196050 NIX261578:NIX261586 NIX327114:NIX327122 NIX392650:NIX392658 NIX458186:NIX458194 NIX523722:NIX523730 NIX589258:NIX589266 NIX654794:NIX654802 NIX720330:NIX720338 NIX785866:NIX785874 NIX851402:NIX851410 NIX916938:NIX916946 NIX982474:NIX982482 NST64970:NST64978 NST130506:NST130514 NST196042:NST196050 NST261578:NST261586 NST327114:NST327122 NST392650:NST392658 NST458186:NST458194 NST523722:NST523730 NST589258:NST589266 NST654794:NST654802 NST720330:NST720338 NST785866:NST785874 NST851402:NST851410 NST916938:NST916946 NST982474:NST982482 OCP64970:OCP64978 OCP130506:OCP130514 OCP196042:OCP196050 OCP261578:OCP261586 OCP327114:OCP327122 OCP392650:OCP392658 OCP458186:OCP458194 OCP523722:OCP523730 OCP589258:OCP589266 OCP654794:OCP654802 OCP720330:OCP720338 OCP785866:OCP785874 OCP851402:OCP851410 OCP916938:OCP916946 OCP982474:OCP982482 OML64970:OML64978 OML130506:OML130514 OML196042:OML196050 OML261578:OML261586 OML327114:OML327122 OML392650:OML392658 OML458186:OML458194 OML523722:OML523730 OML589258:OML589266 OML654794:OML654802 OML720330:OML720338 OML785866:OML785874 OML851402:OML851410 OML916938:OML916946 OML982474:OML982482 OWH64970:OWH64978 OWH130506:OWH130514 OWH196042:OWH196050 OWH261578:OWH261586 OWH327114:OWH327122 OWH392650:OWH392658 OWH458186:OWH458194 OWH523722:OWH523730 OWH589258:OWH589266 OWH654794:OWH654802 OWH720330:OWH720338 OWH785866:OWH785874 OWH851402:OWH851410 OWH916938:OWH916946 OWH982474:OWH982482 PGD64970:PGD64978 PGD130506:PGD130514 PGD196042:PGD196050 PGD261578:PGD261586 PGD327114:PGD327122 PGD392650:PGD392658 PGD458186:PGD458194 PGD523722:PGD523730 PGD589258:PGD589266 PGD654794:PGD654802 PGD720330:PGD720338 PGD785866:PGD785874 PGD851402:PGD851410 PGD916938:PGD916946 PGD982474:PGD982482 PPZ64970:PPZ64978 PPZ130506:PPZ130514 PPZ196042:PPZ196050 PPZ261578:PPZ261586 PPZ327114:PPZ327122 PPZ392650:PPZ392658 PPZ458186:PPZ458194 PPZ523722:PPZ523730 PPZ589258:PPZ589266 PPZ654794:PPZ654802 PPZ720330:PPZ720338 PPZ785866:PPZ785874 PPZ851402:PPZ851410 PPZ916938:PPZ916946 PPZ982474:PPZ982482 PZV64970:PZV64978 PZV130506:PZV130514 PZV196042:PZV196050 PZV261578:PZV261586 PZV327114:PZV327122 PZV392650:PZV392658 PZV458186:PZV458194 PZV523722:PZV523730 PZV589258:PZV589266 PZV654794:PZV654802 PZV720330:PZV720338 PZV785866:PZV785874 PZV851402:PZV851410 PZV916938:PZV916946 PZV982474:PZV982482 QJR64970:QJR64978 QJR130506:QJR130514 QJR196042:QJR196050 QJR261578:QJR261586 QJR327114:QJR327122 QJR392650:QJR392658 QJR458186:QJR458194 QJR523722:QJR523730 QJR589258:QJR589266 QJR654794:QJR654802 QJR720330:QJR720338 QJR785866:QJR785874 QJR851402:QJR851410 QJR916938:QJR916946 QJR982474:QJR982482 QTN64970:QTN64978 QTN130506:QTN130514 QTN196042:QTN196050 QTN261578:QTN261586 QTN327114:QTN327122 QTN392650:QTN392658 QTN458186:QTN458194 QTN523722:QTN523730 QTN589258:QTN589266 QTN654794:QTN654802 QTN720330:QTN720338 QTN785866:QTN785874 QTN851402:QTN851410 QTN916938:QTN916946 QTN982474:QTN982482 RDJ64970:RDJ64978 RDJ130506:RDJ130514 RDJ196042:RDJ196050 RDJ261578:RDJ261586 RDJ327114:RDJ327122 RDJ392650:RDJ392658 RDJ458186:RDJ458194 RDJ523722:RDJ523730 RDJ589258:RDJ589266 RDJ654794:RDJ654802 RDJ720330:RDJ720338 RDJ785866:RDJ785874 RDJ851402:RDJ851410 RDJ916938:RDJ916946 RDJ982474:RDJ982482 RNF64970:RNF64978 RNF130506:RNF130514 RNF196042:RNF196050 RNF261578:RNF261586 RNF327114:RNF327122 RNF392650:RNF392658 RNF458186:RNF458194 RNF523722:RNF523730 RNF589258:RNF589266 RNF654794:RNF654802 RNF720330:RNF720338 RNF785866:RNF785874 RNF851402:RNF851410 RNF916938:RNF916946 RNF982474:RNF982482 RXB64970:RXB64978 RXB130506:RXB130514 RXB196042:RXB196050 RXB261578:RXB261586 RXB327114:RXB327122 RXB392650:RXB392658 RXB458186:RXB458194 RXB523722:RXB523730 RXB589258:RXB589266 RXB654794:RXB654802 RXB720330:RXB720338 RXB785866:RXB785874 RXB851402:RXB851410 RXB916938:RXB916946 RXB982474:RXB982482 SGX64970:SGX64978 SGX130506:SGX130514 SGX196042:SGX196050 SGX261578:SGX261586 SGX327114:SGX327122 SGX392650:SGX392658 SGX458186:SGX458194 SGX523722:SGX523730 SGX589258:SGX589266 SGX654794:SGX654802 SGX720330:SGX720338 SGX785866:SGX785874 SGX851402:SGX851410 SGX916938:SGX916946 SGX982474:SGX982482 SQT64970:SQT64978 SQT130506:SQT130514 SQT196042:SQT196050 SQT261578:SQT261586 SQT327114:SQT327122 SQT392650:SQT392658 SQT458186:SQT458194 SQT523722:SQT523730 SQT589258:SQT589266 SQT654794:SQT654802 SQT720330:SQT720338 SQT785866:SQT785874 SQT851402:SQT851410 SQT916938:SQT916946 SQT982474:SQT982482 TAP64970:TAP64978 TAP130506:TAP130514 TAP196042:TAP196050 TAP261578:TAP261586 TAP327114:TAP327122 TAP392650:TAP392658 TAP458186:TAP458194 TAP523722:TAP523730 TAP589258:TAP589266 TAP654794:TAP654802 TAP720330:TAP720338 TAP785866:TAP785874 TAP851402:TAP851410 TAP916938:TAP916946 TAP982474:TAP982482 TKL64970:TKL64978 TKL130506:TKL130514 TKL196042:TKL196050 TKL261578:TKL261586 TKL327114:TKL327122 TKL392650:TKL392658 TKL458186:TKL458194 TKL523722:TKL523730 TKL589258:TKL589266 TKL654794:TKL654802 TKL720330:TKL720338 TKL785866:TKL785874 TKL851402:TKL851410 TKL916938:TKL916946 TKL982474:TKL982482 TUH64970:TUH64978 TUH130506:TUH130514 TUH196042:TUH196050 TUH261578:TUH261586 TUH327114:TUH327122 TUH392650:TUH392658 TUH458186:TUH458194 TUH523722:TUH523730 TUH589258:TUH589266 TUH654794:TUH654802 TUH720330:TUH720338 TUH785866:TUH785874 TUH851402:TUH851410 TUH916938:TUH916946 TUH982474:TUH982482 UED64970:UED64978 UED130506:UED130514 UED196042:UED196050 UED261578:UED261586 UED327114:UED327122 UED392650:UED392658 UED458186:UED458194 UED523722:UED523730 UED589258:UED589266 UED654794:UED654802 UED720330:UED720338 UED785866:UED785874 UED851402:UED851410 UED916938:UED916946 UED982474:UED982482 UNZ64970:UNZ64978 UNZ130506:UNZ130514 UNZ196042:UNZ196050 UNZ261578:UNZ261586 UNZ327114:UNZ327122 UNZ392650:UNZ392658 UNZ458186:UNZ458194 UNZ523722:UNZ523730 UNZ589258:UNZ589266 UNZ654794:UNZ654802 UNZ720330:UNZ720338 UNZ785866:UNZ785874 UNZ851402:UNZ851410 UNZ916938:UNZ916946 UNZ982474:UNZ982482 UXV64970:UXV64978 UXV130506:UXV130514 UXV196042:UXV196050 UXV261578:UXV261586 UXV327114:UXV327122 UXV392650:UXV392658 UXV458186:UXV458194 UXV523722:UXV523730 UXV589258:UXV589266 UXV654794:UXV654802 UXV720330:UXV720338 UXV785866:UXV785874 UXV851402:UXV851410 UXV916938:UXV916946 UXV982474:UXV982482 VHR64970:VHR64978 VHR130506:VHR130514 VHR196042:VHR196050 VHR261578:VHR261586 VHR327114:VHR327122 VHR392650:VHR392658 VHR458186:VHR458194 VHR523722:VHR523730 VHR589258:VHR589266 VHR654794:VHR654802 VHR720330:VHR720338 VHR785866:VHR785874 VHR851402:VHR851410 VHR916938:VHR916946 VHR982474:VHR982482 VRN64970:VRN64978 VRN130506:VRN130514 VRN196042:VRN196050 VRN261578:VRN261586 VRN327114:VRN327122 VRN392650:VRN392658 VRN458186:VRN458194 VRN523722:VRN523730 VRN589258:VRN589266 VRN654794:VRN654802 VRN720330:VRN720338 VRN785866:VRN785874 VRN851402:VRN851410 VRN916938:VRN916946 VRN982474:VRN982482 WBJ64970:WBJ64978 WBJ130506:WBJ130514 WBJ196042:WBJ196050 WBJ261578:WBJ261586 WBJ327114:WBJ327122 WBJ392650:WBJ392658 WBJ458186:WBJ458194 WBJ523722:WBJ523730 WBJ589258:WBJ589266 WBJ654794:WBJ654802 WBJ720330:WBJ720338 WBJ785866:WBJ785874 WBJ851402:WBJ851410 WBJ916938:WBJ916946 WBJ982474:WBJ982482 WLF64970:WLF64978 WLF130506:WLF130514 WLF196042:WLF196050 WLF261578:WLF261586 WLF327114:WLF327122 WLF392650:WLF392658 WLF458186:WLF458194 WLF523722:WLF523730 WLF589258:WLF589266 WLF654794:WLF654802 WLF720330:WLF720338 WLF785866:WLF785874 WLF851402:WLF851410 WLF916938:WLF916946 WLF982474:WLF982482 WVB64970:WVB64978 WVB130506:WVB130514 WVB196042:WVB196050 WVB261578:WVB261586 WVB327114:WVB327122 WVB392650:WVB392658 WVB458186:WVB458194 WVB523722:WVB523730 WVB589258:WVB589266 WVB654794:WVB654802 WVB720330:WVB720338 WVB785866:WVB785874 WVB851402:WVB851410 WVB916938:WVB916946 WVB982474:WVB982482"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494" t="s">
        <v>47</v>
      </c>
      <c r="B1" s="1495"/>
      <c r="C1" s="1495"/>
      <c r="D1" s="1495"/>
      <c r="E1" s="1495"/>
      <c r="F1" s="1495"/>
      <c r="G1" s="1495"/>
      <c r="H1" s="1496"/>
      <c r="I1" s="886"/>
      <c r="J1" s="886"/>
      <c r="K1" s="886"/>
      <c r="L1" s="886"/>
      <c r="M1" s="886"/>
      <c r="N1" s="886"/>
      <c r="O1" s="886"/>
      <c r="P1" s="886"/>
      <c r="Q1" s="886"/>
      <c r="R1" s="886"/>
      <c r="S1" s="886"/>
      <c r="T1" s="886"/>
      <c r="U1" s="886"/>
      <c r="V1" s="886"/>
    </row>
    <row r="2" spans="1:22" ht="15.5" customHeight="1">
      <c r="A2" s="1497" t="s">
        <v>48</v>
      </c>
      <c r="B2" s="1498"/>
      <c r="C2" s="1498"/>
      <c r="D2" s="1498"/>
      <c r="E2" s="1498"/>
      <c r="F2" s="1498"/>
      <c r="G2" s="1498"/>
      <c r="H2" s="1499"/>
      <c r="I2" s="887"/>
      <c r="J2" s="887"/>
      <c r="K2" s="887"/>
      <c r="L2" s="887"/>
      <c r="M2" s="887"/>
      <c r="N2" s="887"/>
      <c r="O2" s="887"/>
      <c r="P2" s="887"/>
      <c r="Q2" s="887"/>
      <c r="R2" s="887"/>
      <c r="S2" s="887"/>
      <c r="T2" s="887"/>
      <c r="U2" s="887"/>
      <c r="V2" s="887"/>
    </row>
    <row r="3" spans="1:22" ht="15.5" customHeight="1">
      <c r="A3" s="1497" t="s">
        <v>49</v>
      </c>
      <c r="B3" s="1498"/>
      <c r="C3" s="1498"/>
      <c r="D3" s="1498"/>
      <c r="E3" s="1498"/>
      <c r="F3" s="1498"/>
      <c r="G3" s="1498"/>
      <c r="H3" s="1499"/>
      <c r="I3" s="887"/>
      <c r="J3" s="887"/>
      <c r="K3" s="887"/>
      <c r="L3" s="887"/>
      <c r="M3" s="887"/>
      <c r="N3" s="887"/>
      <c r="O3" s="887"/>
      <c r="P3" s="887"/>
      <c r="Q3" s="887"/>
      <c r="R3" s="887"/>
      <c r="S3" s="887"/>
      <c r="T3" s="887"/>
      <c r="U3" s="887"/>
      <c r="V3" s="887"/>
    </row>
    <row r="4" spans="1:22">
      <c r="A4" s="933"/>
      <c r="H4" s="932"/>
    </row>
    <row r="5" spans="1:22" ht="39">
      <c r="A5" s="930" t="s">
        <v>166</v>
      </c>
      <c r="B5" s="311" t="s">
        <v>1622</v>
      </c>
      <c r="C5" s="311" t="s">
        <v>168</v>
      </c>
      <c r="D5" s="311" t="s">
        <v>1623</v>
      </c>
      <c r="E5" s="311" t="s">
        <v>1624</v>
      </c>
      <c r="F5" s="311" t="s">
        <v>170</v>
      </c>
      <c r="G5" s="309" t="s">
        <v>1625</v>
      </c>
      <c r="H5" s="931" t="s">
        <v>20</v>
      </c>
    </row>
    <row r="6" spans="1:22">
      <c r="A6" s="939">
        <v>1</v>
      </c>
      <c r="B6" s="940" t="s">
        <v>179</v>
      </c>
      <c r="C6" s="941" t="s">
        <v>149</v>
      </c>
      <c r="D6" s="934">
        <v>11.145</v>
      </c>
      <c r="E6" s="941" t="s">
        <v>1507</v>
      </c>
      <c r="F6" s="941">
        <v>45831</v>
      </c>
      <c r="G6" s="941">
        <v>45836</v>
      </c>
      <c r="H6" s="942" t="s">
        <v>1440</v>
      </c>
      <c r="M6" s="888"/>
      <c r="N6" s="888"/>
      <c r="O6" s="888"/>
    </row>
    <row r="7" spans="1:22">
      <c r="A7" s="939">
        <f t="shared" ref="A7:A79" si="0">A6+1</f>
        <v>2</v>
      </c>
      <c r="B7" s="940" t="s">
        <v>203</v>
      </c>
      <c r="C7" s="941" t="s">
        <v>149</v>
      </c>
      <c r="D7" s="408">
        <v>11.997</v>
      </c>
      <c r="E7" s="941" t="s">
        <v>1507</v>
      </c>
      <c r="F7" s="941">
        <v>45836</v>
      </c>
      <c r="G7" s="941">
        <v>45840</v>
      </c>
      <c r="H7" s="942" t="s">
        <v>1440</v>
      </c>
      <c r="M7" s="888"/>
      <c r="N7" s="888"/>
      <c r="O7" s="888"/>
    </row>
    <row r="8" spans="1:22">
      <c r="A8" s="939">
        <f t="shared" si="0"/>
        <v>3</v>
      </c>
      <c r="B8" s="940" t="s">
        <v>194</v>
      </c>
      <c r="C8" s="941" t="s">
        <v>146</v>
      </c>
      <c r="D8" s="934">
        <v>11.145</v>
      </c>
      <c r="E8" s="941" t="s">
        <v>1508</v>
      </c>
      <c r="F8" s="941">
        <v>45837</v>
      </c>
      <c r="G8" s="941">
        <v>45843</v>
      </c>
      <c r="H8" s="942" t="s">
        <v>1440</v>
      </c>
      <c r="M8" s="889"/>
      <c r="N8" s="889"/>
      <c r="O8" s="889"/>
    </row>
    <row r="9" spans="1:22">
      <c r="A9" s="939">
        <f t="shared" si="0"/>
        <v>4</v>
      </c>
      <c r="B9" s="940" t="s">
        <v>204</v>
      </c>
      <c r="C9" s="941" t="s">
        <v>205</v>
      </c>
      <c r="D9" s="934">
        <v>13.071999999999999</v>
      </c>
      <c r="E9" s="941" t="s">
        <v>1507</v>
      </c>
      <c r="F9" s="941">
        <v>45841</v>
      </c>
      <c r="G9" s="941">
        <v>45843</v>
      </c>
      <c r="H9" s="942" t="s">
        <v>1440</v>
      </c>
      <c r="M9" s="888"/>
      <c r="N9" s="888"/>
      <c r="O9" s="888"/>
    </row>
    <row r="10" spans="1:22">
      <c r="A10" s="939">
        <f t="shared" si="0"/>
        <v>5</v>
      </c>
      <c r="B10" s="940" t="s">
        <v>202</v>
      </c>
      <c r="C10" s="941" t="s">
        <v>146</v>
      </c>
      <c r="D10" s="934">
        <v>11.145</v>
      </c>
      <c r="E10" s="941" t="s">
        <v>1507</v>
      </c>
      <c r="F10" s="941">
        <v>45845</v>
      </c>
      <c r="G10" s="941">
        <v>45848</v>
      </c>
      <c r="H10" s="942" t="s">
        <v>1440</v>
      </c>
      <c r="M10" s="888"/>
      <c r="N10" s="888"/>
      <c r="O10" s="888"/>
    </row>
    <row r="11" spans="1:22">
      <c r="A11" s="939">
        <f t="shared" si="0"/>
        <v>6</v>
      </c>
      <c r="B11" s="940" t="s">
        <v>178</v>
      </c>
      <c r="C11" s="941" t="s">
        <v>146</v>
      </c>
      <c r="D11" s="934">
        <v>11.145</v>
      </c>
      <c r="E11" s="941" t="s">
        <v>1507</v>
      </c>
      <c r="F11" s="941">
        <v>45849</v>
      </c>
      <c r="G11" s="941">
        <v>45852</v>
      </c>
      <c r="H11" s="942" t="s">
        <v>1440</v>
      </c>
      <c r="M11" s="888">
        <v>185</v>
      </c>
      <c r="N11" s="888"/>
      <c r="O11" s="888"/>
    </row>
    <row r="12" spans="1:22">
      <c r="A12" s="939">
        <f t="shared" si="0"/>
        <v>7</v>
      </c>
      <c r="B12" s="940" t="s">
        <v>172</v>
      </c>
      <c r="C12" s="941" t="s">
        <v>146</v>
      </c>
      <c r="D12" s="934">
        <v>11.145</v>
      </c>
      <c r="E12" s="941" t="s">
        <v>1507</v>
      </c>
      <c r="F12" s="941">
        <v>45853</v>
      </c>
      <c r="G12" s="941">
        <v>45856</v>
      </c>
      <c r="H12" s="942" t="s">
        <v>1440</v>
      </c>
      <c r="M12" s="888"/>
      <c r="N12" s="888"/>
      <c r="O12" s="888"/>
    </row>
    <row r="13" spans="1:22">
      <c r="A13" s="939">
        <f t="shared" si="0"/>
        <v>8</v>
      </c>
      <c r="B13" s="940" t="s">
        <v>175</v>
      </c>
      <c r="C13" s="941" t="s">
        <v>146</v>
      </c>
      <c r="D13" s="934">
        <v>11.145</v>
      </c>
      <c r="E13" s="941" t="s">
        <v>1507</v>
      </c>
      <c r="F13" s="941">
        <v>45857</v>
      </c>
      <c r="G13" s="941">
        <v>45860</v>
      </c>
      <c r="H13" s="942" t="s">
        <v>1440</v>
      </c>
      <c r="K13" s="538">
        <v>90</v>
      </c>
      <c r="M13" s="538">
        <v>24</v>
      </c>
    </row>
    <row r="14" spans="1:22">
      <c r="A14" s="939">
        <f t="shared" si="0"/>
        <v>9</v>
      </c>
      <c r="B14" s="940" t="s">
        <v>176</v>
      </c>
      <c r="C14" s="941" t="s">
        <v>146</v>
      </c>
      <c r="D14" s="934">
        <v>11.145</v>
      </c>
      <c r="E14" s="941" t="s">
        <v>1507</v>
      </c>
      <c r="F14" s="941">
        <v>45860</v>
      </c>
      <c r="G14" s="941">
        <v>45863</v>
      </c>
      <c r="H14" s="942" t="s">
        <v>1440</v>
      </c>
    </row>
    <row r="15" spans="1:22">
      <c r="A15" s="939">
        <f t="shared" si="0"/>
        <v>10</v>
      </c>
      <c r="B15" s="940" t="s">
        <v>177</v>
      </c>
      <c r="C15" s="941" t="s">
        <v>149</v>
      </c>
      <c r="D15" s="408">
        <v>11.997</v>
      </c>
      <c r="E15" s="941" t="s">
        <v>1507</v>
      </c>
      <c r="F15" s="941">
        <v>45863</v>
      </c>
      <c r="G15" s="941">
        <v>45866</v>
      </c>
      <c r="H15" s="942" t="s">
        <v>1440</v>
      </c>
    </row>
    <row r="16" spans="1:22">
      <c r="A16" s="939">
        <f t="shared" si="0"/>
        <v>11</v>
      </c>
      <c r="B16" s="940" t="s">
        <v>200</v>
      </c>
      <c r="C16" s="941" t="s">
        <v>146</v>
      </c>
      <c r="D16" s="934">
        <v>11.145</v>
      </c>
      <c r="E16" s="943" t="s">
        <v>1507</v>
      </c>
      <c r="F16" s="941">
        <v>45867</v>
      </c>
      <c r="G16" s="941">
        <v>45869</v>
      </c>
      <c r="H16" s="942" t="s">
        <v>1440</v>
      </c>
    </row>
    <row r="17" spans="1:12">
      <c r="A17" s="939">
        <f t="shared" si="0"/>
        <v>12</v>
      </c>
      <c r="B17" s="940" t="s">
        <v>260</v>
      </c>
      <c r="C17" s="321" t="s">
        <v>146</v>
      </c>
      <c r="D17" s="934">
        <v>11.145</v>
      </c>
      <c r="E17" s="943" t="s">
        <v>1562</v>
      </c>
      <c r="F17" s="941">
        <v>45862</v>
      </c>
      <c r="G17" s="941">
        <v>45869</v>
      </c>
      <c r="H17" s="942" t="s">
        <v>1440</v>
      </c>
    </row>
    <row r="18" spans="1:12">
      <c r="A18" s="939">
        <f t="shared" si="0"/>
        <v>13</v>
      </c>
      <c r="B18" s="940" t="s">
        <v>199</v>
      </c>
      <c r="C18" s="940" t="s">
        <v>146</v>
      </c>
      <c r="D18" s="934">
        <v>11.145</v>
      </c>
      <c r="E18" s="943" t="s">
        <v>1507</v>
      </c>
      <c r="F18" s="941">
        <v>45870</v>
      </c>
      <c r="G18" s="941">
        <v>45873</v>
      </c>
      <c r="H18" s="942" t="s">
        <v>1440</v>
      </c>
      <c r="J18" s="538">
        <v>41</v>
      </c>
    </row>
    <row r="19" spans="1:12">
      <c r="A19" s="939">
        <f t="shared" si="0"/>
        <v>14</v>
      </c>
      <c r="B19" s="940" t="s">
        <v>214</v>
      </c>
      <c r="C19" s="940" t="s">
        <v>211</v>
      </c>
      <c r="D19" s="940">
        <v>13.958</v>
      </c>
      <c r="E19" s="943" t="s">
        <v>1562</v>
      </c>
      <c r="F19" s="941">
        <v>45870</v>
      </c>
      <c r="G19" s="941">
        <v>45877</v>
      </c>
      <c r="H19" s="942" t="s">
        <v>1440</v>
      </c>
    </row>
    <row r="20" spans="1:12">
      <c r="A20" s="939">
        <f t="shared" si="0"/>
        <v>15</v>
      </c>
      <c r="B20" s="940" t="s">
        <v>1309</v>
      </c>
      <c r="C20" s="940" t="s">
        <v>79</v>
      </c>
      <c r="D20" s="940">
        <v>18.727009000000002</v>
      </c>
      <c r="E20" s="943" t="s">
        <v>1507</v>
      </c>
      <c r="F20" s="941">
        <v>45873</v>
      </c>
      <c r="G20" s="941">
        <v>45878</v>
      </c>
      <c r="H20" s="942" t="s">
        <v>1440</v>
      </c>
    </row>
    <row r="21" spans="1:12">
      <c r="A21" s="939">
        <f t="shared" si="0"/>
        <v>16</v>
      </c>
      <c r="B21" s="940" t="s">
        <v>222</v>
      </c>
      <c r="C21" s="940" t="s">
        <v>211</v>
      </c>
      <c r="D21" s="940">
        <v>13.958</v>
      </c>
      <c r="E21" s="943" t="s">
        <v>1562</v>
      </c>
      <c r="F21" s="941">
        <v>45877</v>
      </c>
      <c r="G21" s="941">
        <v>45885</v>
      </c>
      <c r="H21" s="944" t="s">
        <v>1440</v>
      </c>
    </row>
    <row r="22" spans="1:12">
      <c r="A22" s="939">
        <f t="shared" si="0"/>
        <v>17</v>
      </c>
      <c r="B22" s="940" t="s">
        <v>123</v>
      </c>
      <c r="C22" s="940" t="s">
        <v>79</v>
      </c>
      <c r="D22" s="940">
        <v>18.727009000000002</v>
      </c>
      <c r="E22" s="943" t="s">
        <v>1507</v>
      </c>
      <c r="F22" s="941">
        <v>45879</v>
      </c>
      <c r="G22" s="941">
        <v>45885</v>
      </c>
      <c r="H22" s="944" t="s">
        <v>1440</v>
      </c>
    </row>
    <row r="23" spans="1:12">
      <c r="A23" s="939">
        <f t="shared" si="0"/>
        <v>18</v>
      </c>
      <c r="B23" s="940" t="s">
        <v>221</v>
      </c>
      <c r="C23" s="940" t="s">
        <v>146</v>
      </c>
      <c r="D23" s="934">
        <v>11.145</v>
      </c>
      <c r="E23" s="943" t="s">
        <v>1562</v>
      </c>
      <c r="F23" s="941">
        <v>45886</v>
      </c>
      <c r="G23" s="941">
        <v>45892</v>
      </c>
      <c r="H23" s="944" t="s">
        <v>1440</v>
      </c>
    </row>
    <row r="24" spans="1:12">
      <c r="A24" s="939">
        <f t="shared" si="0"/>
        <v>19</v>
      </c>
      <c r="B24" s="940" t="s">
        <v>1564</v>
      </c>
      <c r="C24" s="940" t="s">
        <v>89</v>
      </c>
      <c r="D24" s="940">
        <v>21.41</v>
      </c>
      <c r="E24" s="943" t="s">
        <v>1507</v>
      </c>
      <c r="F24" s="941">
        <v>45886</v>
      </c>
      <c r="G24" s="941">
        <v>45892</v>
      </c>
      <c r="H24" s="944" t="s">
        <v>1440</v>
      </c>
    </row>
    <row r="25" spans="1:12">
      <c r="A25" s="939">
        <f t="shared" si="0"/>
        <v>20</v>
      </c>
      <c r="B25" s="940" t="s">
        <v>225</v>
      </c>
      <c r="C25" s="940" t="s">
        <v>205</v>
      </c>
      <c r="D25" s="934">
        <v>13.071999999999999</v>
      </c>
      <c r="E25" s="943" t="s">
        <v>1562</v>
      </c>
      <c r="F25" s="941">
        <v>45892</v>
      </c>
      <c r="G25" s="941">
        <v>45897</v>
      </c>
      <c r="H25" s="944" t="s">
        <v>1440</v>
      </c>
    </row>
    <row r="26" spans="1:12">
      <c r="A26" s="939">
        <f t="shared" si="0"/>
        <v>21</v>
      </c>
      <c r="B26" s="940" t="s">
        <v>220</v>
      </c>
      <c r="C26" s="940" t="s">
        <v>211</v>
      </c>
      <c r="D26" s="940">
        <v>13.958</v>
      </c>
      <c r="E26" s="943" t="s">
        <v>1507</v>
      </c>
      <c r="F26" s="941">
        <v>45892</v>
      </c>
      <c r="G26" s="941">
        <v>45897</v>
      </c>
      <c r="H26" s="944" t="s">
        <v>1440</v>
      </c>
    </row>
    <row r="27" spans="1:12">
      <c r="A27" s="939">
        <f t="shared" si="0"/>
        <v>22</v>
      </c>
      <c r="B27" s="940" t="s">
        <v>784</v>
      </c>
      <c r="C27" s="940" t="s">
        <v>146</v>
      </c>
      <c r="D27" s="934">
        <v>11.145</v>
      </c>
      <c r="E27" s="940" t="s">
        <v>1580</v>
      </c>
      <c r="F27" s="941">
        <v>45896</v>
      </c>
      <c r="G27" s="941">
        <v>45898</v>
      </c>
      <c r="H27" s="944" t="s">
        <v>1440</v>
      </c>
    </row>
    <row r="28" spans="1:12">
      <c r="A28" s="939">
        <f t="shared" si="0"/>
        <v>23</v>
      </c>
      <c r="B28" s="940" t="s">
        <v>180</v>
      </c>
      <c r="C28" s="940" t="s">
        <v>146</v>
      </c>
      <c r="D28" s="934">
        <v>11.145</v>
      </c>
      <c r="E28" s="940" t="s">
        <v>1569</v>
      </c>
      <c r="F28" s="945">
        <v>45892</v>
      </c>
      <c r="G28" s="941">
        <v>45900</v>
      </c>
      <c r="H28" s="944" t="s">
        <v>1440</v>
      </c>
      <c r="I28" s="894"/>
      <c r="K28" s="894"/>
      <c r="L28" s="894"/>
    </row>
    <row r="29" spans="1:12">
      <c r="A29" s="939">
        <f t="shared" si="0"/>
        <v>24</v>
      </c>
      <c r="B29" s="940" t="s">
        <v>232</v>
      </c>
      <c r="C29" s="940" t="s">
        <v>146</v>
      </c>
      <c r="D29" s="934">
        <v>11.145</v>
      </c>
      <c r="E29" s="943" t="s">
        <v>1507</v>
      </c>
      <c r="F29" s="941">
        <v>45898</v>
      </c>
      <c r="G29" s="941">
        <v>45900</v>
      </c>
      <c r="H29" s="944" t="s">
        <v>1440</v>
      </c>
      <c r="I29" s="894"/>
    </row>
    <row r="30" spans="1:12">
      <c r="A30" s="939">
        <f t="shared" si="0"/>
        <v>25</v>
      </c>
      <c r="B30" s="940" t="s">
        <v>783</v>
      </c>
      <c r="C30" s="940" t="s">
        <v>146</v>
      </c>
      <c r="D30" s="934">
        <v>11.145</v>
      </c>
      <c r="E30" s="940" t="s">
        <v>1580</v>
      </c>
      <c r="F30" s="941">
        <v>45898</v>
      </c>
      <c r="G30" s="941">
        <v>45904</v>
      </c>
      <c r="H30" s="944" t="s">
        <v>1440</v>
      </c>
      <c r="I30" s="894"/>
    </row>
    <row r="31" spans="1:12">
      <c r="A31" s="939">
        <f t="shared" si="0"/>
        <v>26</v>
      </c>
      <c r="B31" s="940" t="s">
        <v>231</v>
      </c>
      <c r="C31" s="940" t="s">
        <v>149</v>
      </c>
      <c r="D31" s="408">
        <v>11.997</v>
      </c>
      <c r="E31" s="943" t="s">
        <v>1507</v>
      </c>
      <c r="F31" s="941">
        <v>45901</v>
      </c>
      <c r="G31" s="941">
        <v>45905</v>
      </c>
      <c r="H31" s="944" t="s">
        <v>1440</v>
      </c>
      <c r="I31" s="894"/>
    </row>
    <row r="32" spans="1:12">
      <c r="A32" s="939">
        <f t="shared" si="0"/>
        <v>27</v>
      </c>
      <c r="B32" s="940" t="s">
        <v>766</v>
      </c>
      <c r="C32" s="940" t="s">
        <v>149</v>
      </c>
      <c r="D32" s="408">
        <v>11.997</v>
      </c>
      <c r="E32" s="940" t="s">
        <v>1581</v>
      </c>
      <c r="F32" s="941">
        <v>45896</v>
      </c>
      <c r="G32" s="941">
        <v>45909</v>
      </c>
      <c r="H32" s="944" t="s">
        <v>1440</v>
      </c>
      <c r="I32" s="894"/>
    </row>
    <row r="33" spans="1:10">
      <c r="A33" s="939">
        <f t="shared" si="0"/>
        <v>28</v>
      </c>
      <c r="B33" s="940" t="s">
        <v>190</v>
      </c>
      <c r="C33" s="940" t="s">
        <v>146</v>
      </c>
      <c r="D33" s="934">
        <v>11.145</v>
      </c>
      <c r="E33" s="943" t="s">
        <v>1507</v>
      </c>
      <c r="F33" s="941">
        <v>45905</v>
      </c>
      <c r="G33" s="941">
        <v>45909</v>
      </c>
      <c r="H33" s="944" t="s">
        <v>1440</v>
      </c>
      <c r="I33" s="895" t="s">
        <v>1593</v>
      </c>
      <c r="J33" s="895" t="s">
        <v>1594</v>
      </c>
    </row>
    <row r="34" spans="1:10">
      <c r="A34" s="939">
        <f t="shared" si="0"/>
        <v>29</v>
      </c>
      <c r="B34" s="940" t="s">
        <v>782</v>
      </c>
      <c r="C34" s="940" t="s">
        <v>146</v>
      </c>
      <c r="D34" s="934">
        <v>11.145</v>
      </c>
      <c r="E34" s="940" t="s">
        <v>1580</v>
      </c>
      <c r="F34" s="941">
        <v>45905</v>
      </c>
      <c r="G34" s="941">
        <v>45910</v>
      </c>
      <c r="H34" s="944" t="s">
        <v>1440</v>
      </c>
    </row>
    <row r="35" spans="1:10">
      <c r="A35" s="939">
        <f t="shared" si="0"/>
        <v>30</v>
      </c>
      <c r="B35" s="940" t="s">
        <v>188</v>
      </c>
      <c r="C35" s="940" t="s">
        <v>149</v>
      </c>
      <c r="D35" s="408">
        <v>11.997</v>
      </c>
      <c r="E35" s="943" t="s">
        <v>1562</v>
      </c>
      <c r="F35" s="941">
        <v>45898</v>
      </c>
      <c r="G35" s="941">
        <v>45911</v>
      </c>
      <c r="H35" s="944" t="s">
        <v>1440</v>
      </c>
    </row>
    <row r="36" spans="1:10">
      <c r="A36" s="939">
        <f t="shared" si="0"/>
        <v>31</v>
      </c>
      <c r="B36" s="940" t="s">
        <v>1269</v>
      </c>
      <c r="C36" s="940" t="s">
        <v>79</v>
      </c>
      <c r="D36" s="940">
        <v>18.727009000000002</v>
      </c>
      <c r="E36" s="940" t="s">
        <v>1585</v>
      </c>
      <c r="F36" s="941">
        <v>45901</v>
      </c>
      <c r="G36" s="941">
        <v>45911</v>
      </c>
      <c r="H36" s="944" t="s">
        <v>1440</v>
      </c>
    </row>
    <row r="37" spans="1:10">
      <c r="A37" s="939">
        <f t="shared" si="0"/>
        <v>32</v>
      </c>
      <c r="B37" s="940" t="s">
        <v>785</v>
      </c>
      <c r="C37" s="940" t="s">
        <v>146</v>
      </c>
      <c r="D37" s="934">
        <v>11.145</v>
      </c>
      <c r="E37" s="940" t="s">
        <v>1580</v>
      </c>
      <c r="F37" s="941">
        <v>45911</v>
      </c>
      <c r="G37" s="941">
        <v>45914</v>
      </c>
      <c r="H37" s="944" t="s">
        <v>1440</v>
      </c>
      <c r="I37" s="896"/>
    </row>
    <row r="38" spans="1:10">
      <c r="A38" s="939">
        <f t="shared" si="0"/>
        <v>33</v>
      </c>
      <c r="B38" s="940" t="s">
        <v>767</v>
      </c>
      <c r="C38" s="940" t="s">
        <v>146</v>
      </c>
      <c r="D38" s="934">
        <v>11.145</v>
      </c>
      <c r="E38" s="940" t="s">
        <v>1581</v>
      </c>
      <c r="F38" s="941">
        <v>45909</v>
      </c>
      <c r="G38" s="941">
        <v>45914</v>
      </c>
      <c r="H38" s="944" t="s">
        <v>1440</v>
      </c>
      <c r="I38" s="896"/>
    </row>
    <row r="39" spans="1:10">
      <c r="A39" s="939">
        <f t="shared" si="0"/>
        <v>34</v>
      </c>
      <c r="B39" s="940" t="s">
        <v>355</v>
      </c>
      <c r="C39" s="940" t="s">
        <v>205</v>
      </c>
      <c r="D39" s="934">
        <v>13.071999999999999</v>
      </c>
      <c r="E39" s="943" t="s">
        <v>1507</v>
      </c>
      <c r="F39" s="941">
        <v>45909</v>
      </c>
      <c r="G39" s="941">
        <v>45914</v>
      </c>
      <c r="H39" s="944" t="s">
        <v>1440</v>
      </c>
      <c r="J39" s="897" t="s">
        <v>1596</v>
      </c>
    </row>
    <row r="40" spans="1:10">
      <c r="A40" s="939">
        <f t="shared" si="0"/>
        <v>35</v>
      </c>
      <c r="B40" s="940" t="s">
        <v>257</v>
      </c>
      <c r="C40" s="940" t="s">
        <v>146</v>
      </c>
      <c r="D40" s="934">
        <v>11.145</v>
      </c>
      <c r="E40" s="940" t="s">
        <v>1585</v>
      </c>
      <c r="F40" s="941">
        <v>45901</v>
      </c>
      <c r="G40" s="941">
        <v>45915</v>
      </c>
      <c r="H40" s="944" t="s">
        <v>1440</v>
      </c>
      <c r="I40" s="896"/>
    </row>
    <row r="41" spans="1:10">
      <c r="A41" s="939">
        <f t="shared" si="0"/>
        <v>36</v>
      </c>
      <c r="B41" s="940" t="s">
        <v>348</v>
      </c>
      <c r="C41" s="940" t="s">
        <v>146</v>
      </c>
      <c r="D41" s="934">
        <v>11.145</v>
      </c>
      <c r="E41" s="943" t="s">
        <v>1562</v>
      </c>
      <c r="F41" s="941">
        <v>45911</v>
      </c>
      <c r="G41" s="941">
        <v>45915</v>
      </c>
      <c r="H41" s="944" t="s">
        <v>1440</v>
      </c>
      <c r="I41" s="898" t="s">
        <v>147</v>
      </c>
    </row>
    <row r="42" spans="1:10">
      <c r="A42" s="939">
        <f t="shared" si="0"/>
        <v>37</v>
      </c>
      <c r="B42" s="940" t="s">
        <v>145</v>
      </c>
      <c r="C42" s="940" t="s">
        <v>146</v>
      </c>
      <c r="D42" s="934">
        <v>11.145</v>
      </c>
      <c r="E42" s="940" t="s">
        <v>1772</v>
      </c>
      <c r="F42" s="941">
        <v>45897</v>
      </c>
      <c r="G42" s="941">
        <v>45916</v>
      </c>
      <c r="H42" s="944" t="s">
        <v>1440</v>
      </c>
    </row>
    <row r="43" spans="1:10">
      <c r="A43" s="939">
        <f t="shared" si="0"/>
        <v>38</v>
      </c>
      <c r="B43" s="940" t="s">
        <v>786</v>
      </c>
      <c r="C43" s="940" t="s">
        <v>146</v>
      </c>
      <c r="D43" s="934">
        <v>11.145</v>
      </c>
      <c r="E43" s="940" t="s">
        <v>1580</v>
      </c>
      <c r="F43" s="941">
        <v>45914</v>
      </c>
      <c r="G43" s="941">
        <v>45919</v>
      </c>
      <c r="H43" s="944" t="s">
        <v>1440</v>
      </c>
      <c r="I43" s="899" t="s">
        <v>787</v>
      </c>
    </row>
    <row r="44" spans="1:10">
      <c r="A44" s="939">
        <f t="shared" si="0"/>
        <v>39</v>
      </c>
      <c r="B44" s="940" t="s">
        <v>768</v>
      </c>
      <c r="C44" s="940" t="s">
        <v>146</v>
      </c>
      <c r="D44" s="934">
        <v>11.145</v>
      </c>
      <c r="E44" s="940" t="s">
        <v>1581</v>
      </c>
      <c r="F44" s="941">
        <v>45914</v>
      </c>
      <c r="G44" s="941">
        <v>45919</v>
      </c>
      <c r="H44" s="944" t="s">
        <v>1440</v>
      </c>
      <c r="I44" s="899" t="s">
        <v>769</v>
      </c>
    </row>
    <row r="45" spans="1:10">
      <c r="A45" s="939">
        <f t="shared" si="0"/>
        <v>40</v>
      </c>
      <c r="B45" s="940" t="s">
        <v>761</v>
      </c>
      <c r="C45" s="940" t="s">
        <v>149</v>
      </c>
      <c r="D45" s="408">
        <v>11.997</v>
      </c>
      <c r="E45" s="940" t="s">
        <v>1597</v>
      </c>
      <c r="F45" s="941">
        <v>45911</v>
      </c>
      <c r="G45" s="941">
        <v>45917</v>
      </c>
      <c r="H45" s="944" t="s">
        <v>1440</v>
      </c>
    </row>
    <row r="46" spans="1:10">
      <c r="A46" s="939">
        <f t="shared" si="0"/>
        <v>41</v>
      </c>
      <c r="B46" s="940" t="s">
        <v>760</v>
      </c>
      <c r="C46" s="940" t="s">
        <v>149</v>
      </c>
      <c r="D46" s="408">
        <v>11.997</v>
      </c>
      <c r="E46" s="940" t="s">
        <v>1598</v>
      </c>
      <c r="F46" s="941">
        <v>45911</v>
      </c>
      <c r="G46" s="941">
        <v>45917</v>
      </c>
      <c r="H46" s="944" t="s">
        <v>1440</v>
      </c>
      <c r="I46" s="899" t="s">
        <v>758</v>
      </c>
    </row>
    <row r="47" spans="1:10">
      <c r="A47" s="939">
        <f t="shared" si="0"/>
        <v>42</v>
      </c>
      <c r="B47" s="940" t="s">
        <v>758</v>
      </c>
      <c r="C47" s="940" t="s">
        <v>146</v>
      </c>
      <c r="D47" s="934">
        <v>11.145</v>
      </c>
      <c r="E47" s="940" t="s">
        <v>1597</v>
      </c>
      <c r="F47" s="941">
        <v>45918</v>
      </c>
      <c r="G47" s="941">
        <v>45920</v>
      </c>
      <c r="H47" s="944" t="s">
        <v>1440</v>
      </c>
      <c r="I47" s="900" t="s">
        <v>759</v>
      </c>
      <c r="J47" s="901" t="s">
        <v>757</v>
      </c>
    </row>
    <row r="48" spans="1:10">
      <c r="A48" s="939">
        <f t="shared" si="0"/>
        <v>43</v>
      </c>
      <c r="B48" s="940" t="s">
        <v>762</v>
      </c>
      <c r="C48" s="940" t="s">
        <v>146</v>
      </c>
      <c r="D48" s="934">
        <v>11.145</v>
      </c>
      <c r="E48" s="940" t="s">
        <v>1598</v>
      </c>
      <c r="F48" s="941">
        <v>45918</v>
      </c>
      <c r="G48" s="941">
        <v>45920</v>
      </c>
      <c r="H48" s="944" t="s">
        <v>1440</v>
      </c>
      <c r="I48" s="902" t="s">
        <v>763</v>
      </c>
      <c r="J48" s="901"/>
    </row>
    <row r="49" spans="1:18">
      <c r="A49" s="939">
        <f t="shared" si="0"/>
        <v>44</v>
      </c>
      <c r="B49" s="940" t="s">
        <v>381</v>
      </c>
      <c r="C49" s="940" t="s">
        <v>149</v>
      </c>
      <c r="D49" s="408">
        <v>11.997</v>
      </c>
      <c r="E49" s="940" t="s">
        <v>1586</v>
      </c>
      <c r="F49" s="941">
        <v>45911</v>
      </c>
      <c r="G49" s="941">
        <v>45921</v>
      </c>
      <c r="H49" s="944" t="s">
        <v>1440</v>
      </c>
      <c r="I49" s="901" t="s">
        <v>252</v>
      </c>
      <c r="J49" s="903"/>
    </row>
    <row r="50" spans="1:18">
      <c r="A50" s="939">
        <f t="shared" si="0"/>
        <v>45</v>
      </c>
      <c r="B50" s="940" t="s">
        <v>1272</v>
      </c>
      <c r="C50" s="940" t="s">
        <v>79</v>
      </c>
      <c r="D50" s="940">
        <v>18.727009000000002</v>
      </c>
      <c r="E50" s="943" t="s">
        <v>1507</v>
      </c>
      <c r="F50" s="941">
        <v>45914</v>
      </c>
      <c r="G50" s="941">
        <v>45921</v>
      </c>
      <c r="H50" s="944" t="s">
        <v>1440</v>
      </c>
      <c r="I50" s="901"/>
      <c r="J50" s="903"/>
    </row>
    <row r="51" spans="1:18">
      <c r="A51" s="939">
        <f t="shared" si="0"/>
        <v>46</v>
      </c>
      <c r="B51" s="940" t="s">
        <v>147</v>
      </c>
      <c r="C51" s="940" t="s">
        <v>146</v>
      </c>
      <c r="D51" s="934">
        <v>11.145</v>
      </c>
      <c r="E51" s="940" t="s">
        <v>1772</v>
      </c>
      <c r="F51" s="941">
        <v>45917</v>
      </c>
      <c r="G51" s="941">
        <v>45922</v>
      </c>
      <c r="H51" s="944" t="s">
        <v>1440</v>
      </c>
      <c r="I51" s="901"/>
      <c r="J51" s="901"/>
      <c r="L51" s="904" t="s">
        <v>216</v>
      </c>
      <c r="M51" s="899" t="s">
        <v>237</v>
      </c>
    </row>
    <row r="52" spans="1:18">
      <c r="A52" s="939">
        <f t="shared" si="0"/>
        <v>47</v>
      </c>
      <c r="B52" s="940" t="s">
        <v>759</v>
      </c>
      <c r="C52" s="940" t="s">
        <v>149</v>
      </c>
      <c r="D52" s="408">
        <v>11.997</v>
      </c>
      <c r="E52" s="940" t="s">
        <v>1597</v>
      </c>
      <c r="F52" s="941">
        <v>45921</v>
      </c>
      <c r="G52" s="941">
        <v>45923</v>
      </c>
      <c r="H52" s="944" t="s">
        <v>1440</v>
      </c>
      <c r="I52" s="904" t="s">
        <v>1285</v>
      </c>
      <c r="J52" s="905" t="s">
        <v>191</v>
      </c>
      <c r="K52" s="899" t="s">
        <v>252</v>
      </c>
    </row>
    <row r="53" spans="1:18">
      <c r="A53" s="939">
        <f t="shared" si="0"/>
        <v>48</v>
      </c>
      <c r="B53" s="940" t="s">
        <v>763</v>
      </c>
      <c r="C53" s="940" t="s">
        <v>205</v>
      </c>
      <c r="D53" s="934">
        <v>13.071999999999999</v>
      </c>
      <c r="E53" s="940" t="s">
        <v>1598</v>
      </c>
      <c r="F53" s="941">
        <v>45921</v>
      </c>
      <c r="G53" s="941">
        <v>45923</v>
      </c>
      <c r="H53" s="944" t="s">
        <v>1440</v>
      </c>
      <c r="I53" s="901"/>
    </row>
    <row r="54" spans="1:18">
      <c r="A54" s="939">
        <f t="shared" si="0"/>
        <v>49</v>
      </c>
      <c r="B54" s="940" t="s">
        <v>787</v>
      </c>
      <c r="C54" s="940" t="s">
        <v>146</v>
      </c>
      <c r="D54" s="934">
        <v>11.145</v>
      </c>
      <c r="E54" s="940" t="s">
        <v>1580</v>
      </c>
      <c r="F54" s="941">
        <v>45920</v>
      </c>
      <c r="G54" s="941">
        <v>45923</v>
      </c>
      <c r="H54" s="944" t="s">
        <v>1440</v>
      </c>
    </row>
    <row r="55" spans="1:18">
      <c r="A55" s="939">
        <f t="shared" si="0"/>
        <v>50</v>
      </c>
      <c r="B55" s="940" t="s">
        <v>133</v>
      </c>
      <c r="C55" s="940" t="s">
        <v>146</v>
      </c>
      <c r="D55" s="934">
        <v>11.145</v>
      </c>
      <c r="E55" s="940" t="s">
        <v>1585</v>
      </c>
      <c r="F55" s="941">
        <v>45915</v>
      </c>
      <c r="G55" s="941">
        <v>45924</v>
      </c>
      <c r="H55" s="944" t="s">
        <v>1440</v>
      </c>
      <c r="I55" s="906" t="s">
        <v>1600</v>
      </c>
      <c r="J55" s="907"/>
      <c r="K55" s="908"/>
    </row>
    <row r="56" spans="1:18">
      <c r="A56" s="939">
        <f t="shared" si="0"/>
        <v>51</v>
      </c>
      <c r="B56" s="940" t="s">
        <v>426</v>
      </c>
      <c r="C56" s="940" t="s">
        <v>211</v>
      </c>
      <c r="D56" s="940">
        <v>13.958</v>
      </c>
      <c r="E56" s="943" t="s">
        <v>1507</v>
      </c>
      <c r="F56" s="941">
        <v>45924</v>
      </c>
      <c r="G56" s="941">
        <v>45926</v>
      </c>
      <c r="H56" s="944" t="s">
        <v>1440</v>
      </c>
      <c r="I56" s="896" t="s">
        <v>239</v>
      </c>
      <c r="J56" s="903">
        <v>45915</v>
      </c>
      <c r="K56" s="899" t="s">
        <v>122</v>
      </c>
      <c r="L56" s="902" t="s">
        <v>384</v>
      </c>
    </row>
    <row r="57" spans="1:18">
      <c r="A57" s="939">
        <f t="shared" si="0"/>
        <v>52</v>
      </c>
      <c r="B57" s="940" t="s">
        <v>757</v>
      </c>
      <c r="C57" s="940" t="s">
        <v>205</v>
      </c>
      <c r="D57" s="934">
        <v>13.071999999999999</v>
      </c>
      <c r="E57" s="940" t="s">
        <v>1598</v>
      </c>
      <c r="F57" s="941">
        <v>45922</v>
      </c>
      <c r="G57" s="941">
        <v>45927</v>
      </c>
      <c r="H57" s="944" t="s">
        <v>1440</v>
      </c>
    </row>
    <row r="58" spans="1:18">
      <c r="A58" s="939">
        <f t="shared" si="0"/>
        <v>53</v>
      </c>
      <c r="B58" s="940" t="s">
        <v>754</v>
      </c>
      <c r="C58" s="940" t="s">
        <v>205</v>
      </c>
      <c r="D58" s="934">
        <v>13.071999999999999</v>
      </c>
      <c r="E58" s="940" t="s">
        <v>1597</v>
      </c>
      <c r="F58" s="941">
        <v>45924</v>
      </c>
      <c r="G58" s="941">
        <v>45927</v>
      </c>
      <c r="H58" s="944" t="s">
        <v>1440</v>
      </c>
    </row>
    <row r="59" spans="1:18">
      <c r="A59" s="939">
        <f t="shared" si="0"/>
        <v>54</v>
      </c>
      <c r="B59" s="940" t="s">
        <v>1306</v>
      </c>
      <c r="C59" s="940" t="s">
        <v>149</v>
      </c>
      <c r="D59" s="408">
        <v>11.997</v>
      </c>
      <c r="E59" s="940" t="s">
        <v>1580</v>
      </c>
      <c r="F59" s="941">
        <v>45924</v>
      </c>
      <c r="G59" s="941">
        <v>45927</v>
      </c>
      <c r="H59" s="944" t="s">
        <v>1440</v>
      </c>
      <c r="I59" s="896"/>
      <c r="J59" s="903"/>
      <c r="K59" s="899"/>
      <c r="L59" s="902"/>
    </row>
    <row r="60" spans="1:18">
      <c r="A60" s="939">
        <f t="shared" si="0"/>
        <v>55</v>
      </c>
      <c r="B60" s="940" t="s">
        <v>226</v>
      </c>
      <c r="C60" s="940" t="s">
        <v>205</v>
      </c>
      <c r="D60" s="934">
        <v>13.071999999999999</v>
      </c>
      <c r="E60" s="940" t="s">
        <v>1562</v>
      </c>
      <c r="F60" s="941">
        <v>45919</v>
      </c>
      <c r="G60" s="941">
        <v>45927</v>
      </c>
      <c r="H60" s="944" t="s">
        <v>1440</v>
      </c>
      <c r="I60" s="899"/>
      <c r="J60" s="907"/>
      <c r="K60" s="908"/>
    </row>
    <row r="61" spans="1:18">
      <c r="A61" s="939">
        <f t="shared" si="0"/>
        <v>56</v>
      </c>
      <c r="B61" s="946" t="s">
        <v>431</v>
      </c>
      <c r="C61" s="940" t="s">
        <v>146</v>
      </c>
      <c r="D61" s="934">
        <v>11.145</v>
      </c>
      <c r="E61" s="943" t="s">
        <v>1507</v>
      </c>
      <c r="F61" s="941">
        <v>45927</v>
      </c>
      <c r="G61" s="941">
        <v>45929</v>
      </c>
      <c r="H61" s="944" t="s">
        <v>1440</v>
      </c>
      <c r="N61" s="903">
        <v>45929</v>
      </c>
    </row>
    <row r="62" spans="1:18">
      <c r="A62" s="939">
        <f t="shared" si="0"/>
        <v>57</v>
      </c>
      <c r="B62" s="940" t="s">
        <v>728</v>
      </c>
      <c r="C62" s="940" t="s">
        <v>149</v>
      </c>
      <c r="D62" s="408">
        <v>11.997</v>
      </c>
      <c r="E62" s="940" t="s">
        <v>1772</v>
      </c>
      <c r="F62" s="941">
        <v>45923</v>
      </c>
      <c r="G62" s="941">
        <v>45929</v>
      </c>
      <c r="H62" s="944" t="s">
        <v>1440</v>
      </c>
      <c r="N62" s="903">
        <v>45930</v>
      </c>
      <c r="O62" s="909" t="s">
        <v>729</v>
      </c>
    </row>
    <row r="63" spans="1:18">
      <c r="A63" s="939">
        <f t="shared" si="0"/>
        <v>58</v>
      </c>
      <c r="B63" s="940" t="s">
        <v>1307</v>
      </c>
      <c r="C63" s="940" t="s">
        <v>146</v>
      </c>
      <c r="D63" s="934">
        <v>11.145</v>
      </c>
      <c r="E63" s="940" t="s">
        <v>1580</v>
      </c>
      <c r="F63" s="941">
        <v>45927</v>
      </c>
      <c r="G63" s="941">
        <v>45930</v>
      </c>
      <c r="H63" s="944" t="s">
        <v>1440</v>
      </c>
      <c r="I63" s="899"/>
      <c r="J63" s="907"/>
      <c r="K63" s="908"/>
      <c r="N63" s="903">
        <v>45929</v>
      </c>
      <c r="O63" s="909" t="s">
        <v>779</v>
      </c>
      <c r="P63" s="910" t="s">
        <v>780</v>
      </c>
      <c r="Q63" s="909" t="s">
        <v>1566</v>
      </c>
      <c r="R63" s="909" t="s">
        <v>1304</v>
      </c>
    </row>
    <row r="64" spans="1:18">
      <c r="A64" s="939">
        <f t="shared" si="0"/>
        <v>59</v>
      </c>
      <c r="B64" s="940" t="s">
        <v>769</v>
      </c>
      <c r="C64" s="940" t="s">
        <v>149</v>
      </c>
      <c r="D64" s="408">
        <v>11.997</v>
      </c>
      <c r="E64" s="940" t="s">
        <v>1652</v>
      </c>
      <c r="F64" s="941">
        <v>45920</v>
      </c>
      <c r="G64" s="941">
        <v>45930</v>
      </c>
      <c r="H64" s="944" t="s">
        <v>1440</v>
      </c>
      <c r="N64" s="911">
        <v>45929</v>
      </c>
      <c r="O64" s="909" t="s">
        <v>771</v>
      </c>
    </row>
    <row r="65" spans="1:26">
      <c r="A65" s="939">
        <f t="shared" si="0"/>
        <v>60</v>
      </c>
      <c r="B65" s="940" t="s">
        <v>753</v>
      </c>
      <c r="C65" s="940" t="s">
        <v>146</v>
      </c>
      <c r="D65" s="934">
        <v>11.145</v>
      </c>
      <c r="E65" s="940" t="s">
        <v>1597</v>
      </c>
      <c r="F65" s="941">
        <v>45927</v>
      </c>
      <c r="G65" s="941">
        <v>45930</v>
      </c>
      <c r="H65" s="944" t="s">
        <v>1440</v>
      </c>
    </row>
    <row r="66" spans="1:26">
      <c r="A66" s="939">
        <f t="shared" si="0"/>
        <v>61</v>
      </c>
      <c r="B66" s="946" t="s">
        <v>1542</v>
      </c>
      <c r="C66" s="946" t="s">
        <v>101</v>
      </c>
      <c r="D66" s="408">
        <f>(14703.841+4275.97)/1000</f>
        <v>18.979811000000002</v>
      </c>
      <c r="E66" s="946" t="s">
        <v>1598</v>
      </c>
      <c r="F66" s="947">
        <v>45927</v>
      </c>
      <c r="G66" s="941">
        <v>45930</v>
      </c>
      <c r="H66" s="944" t="s">
        <v>1440</v>
      </c>
      <c r="N66" s="903">
        <v>45929</v>
      </c>
      <c r="O66" s="909" t="s">
        <v>1525</v>
      </c>
    </row>
    <row r="67" spans="1:26">
      <c r="A67" s="939">
        <f t="shared" si="0"/>
        <v>62</v>
      </c>
      <c r="B67" s="940" t="s">
        <v>252</v>
      </c>
      <c r="C67" s="940" t="s">
        <v>146</v>
      </c>
      <c r="D67" s="934">
        <v>11.145</v>
      </c>
      <c r="E67" s="940" t="s">
        <v>1586</v>
      </c>
      <c r="F67" s="941">
        <v>45923</v>
      </c>
      <c r="G67" s="941">
        <v>45931</v>
      </c>
      <c r="H67" s="944" t="s">
        <v>1440</v>
      </c>
    </row>
    <row r="68" spans="1:26">
      <c r="A68" s="939">
        <f t="shared" si="0"/>
        <v>63</v>
      </c>
      <c r="B68" s="940" t="s">
        <v>771</v>
      </c>
      <c r="C68" s="940" t="s">
        <v>149</v>
      </c>
      <c r="D68" s="408">
        <v>11.997</v>
      </c>
      <c r="E68" s="940" t="s">
        <v>1652</v>
      </c>
      <c r="F68" s="941">
        <v>45930</v>
      </c>
      <c r="G68" s="941">
        <v>45933</v>
      </c>
      <c r="H68" s="944" t="s">
        <v>1440</v>
      </c>
      <c r="N68" s="903"/>
      <c r="O68" s="909"/>
    </row>
    <row r="69" spans="1:26">
      <c r="A69" s="939">
        <f t="shared" si="0"/>
        <v>64</v>
      </c>
      <c r="B69" s="940" t="s">
        <v>779</v>
      </c>
      <c r="C69" s="940" t="s">
        <v>146</v>
      </c>
      <c r="D69" s="934">
        <v>11.145</v>
      </c>
      <c r="E69" s="940" t="s">
        <v>1580</v>
      </c>
      <c r="F69" s="941">
        <v>45930</v>
      </c>
      <c r="G69" s="941">
        <v>45933</v>
      </c>
      <c r="H69" s="944" t="s">
        <v>1440</v>
      </c>
      <c r="N69" s="903"/>
      <c r="O69" s="909"/>
    </row>
    <row r="70" spans="1:26">
      <c r="A70" s="939">
        <f t="shared" si="0"/>
        <v>65</v>
      </c>
      <c r="B70" s="940" t="s">
        <v>729</v>
      </c>
      <c r="C70" s="940" t="s">
        <v>146</v>
      </c>
      <c r="D70" s="934">
        <v>11.145</v>
      </c>
      <c r="E70" s="940" t="s">
        <v>1772</v>
      </c>
      <c r="F70" s="941">
        <v>45929</v>
      </c>
      <c r="G70" s="941">
        <v>45935</v>
      </c>
      <c r="H70" s="944" t="s">
        <v>1440</v>
      </c>
      <c r="N70" s="903"/>
    </row>
    <row r="71" spans="1:26">
      <c r="A71" s="939">
        <f t="shared" si="0"/>
        <v>66</v>
      </c>
      <c r="B71" s="940" t="s">
        <v>772</v>
      </c>
      <c r="C71" s="940" t="s">
        <v>146</v>
      </c>
      <c r="D71" s="934">
        <v>11.145</v>
      </c>
      <c r="E71" s="940" t="s">
        <v>1652</v>
      </c>
      <c r="F71" s="941">
        <v>45933</v>
      </c>
      <c r="G71" s="941">
        <v>45935</v>
      </c>
      <c r="H71" s="944" t="s">
        <v>1440</v>
      </c>
      <c r="N71" s="903"/>
      <c r="O71" s="909"/>
    </row>
    <row r="72" spans="1:26">
      <c r="A72" s="939">
        <f t="shared" si="0"/>
        <v>67</v>
      </c>
      <c r="B72" s="940" t="s">
        <v>1559</v>
      </c>
      <c r="C72" s="940" t="s">
        <v>89</v>
      </c>
      <c r="D72" s="940">
        <v>21.41</v>
      </c>
      <c r="E72" s="943" t="s">
        <v>1507</v>
      </c>
      <c r="F72" s="941">
        <v>45930</v>
      </c>
      <c r="G72" s="941">
        <v>45937</v>
      </c>
      <c r="H72" s="942" t="s">
        <v>1440</v>
      </c>
      <c r="X72" s="912" t="s">
        <v>1609</v>
      </c>
      <c r="Y72" s="890" t="e">
        <f>#REF!*0.18</f>
        <v>#REF!</v>
      </c>
    </row>
    <row r="73" spans="1:26" ht="43.5">
      <c r="A73" s="939">
        <f t="shared" si="0"/>
        <v>68</v>
      </c>
      <c r="B73" s="940" t="s">
        <v>1525</v>
      </c>
      <c r="C73" s="940" t="s">
        <v>101</v>
      </c>
      <c r="D73" s="408">
        <f>(14703.841+4275.97)/1000</f>
        <v>18.979811000000002</v>
      </c>
      <c r="E73" s="940" t="s">
        <v>1597</v>
      </c>
      <c r="F73" s="941">
        <v>45931</v>
      </c>
      <c r="G73" s="941">
        <v>45937</v>
      </c>
      <c r="H73" s="942" t="s">
        <v>1440</v>
      </c>
      <c r="N73" s="913" t="s">
        <v>1616</v>
      </c>
      <c r="S73" s="893" t="s">
        <v>221</v>
      </c>
      <c r="T73" s="893" t="s">
        <v>146</v>
      </c>
      <c r="V73" s="909" t="s">
        <v>146</v>
      </c>
      <c r="W73" s="538">
        <v>3</v>
      </c>
      <c r="X73" s="538">
        <v>11.15</v>
      </c>
      <c r="Y73" s="538">
        <f>X73*W73</f>
        <v>33.450000000000003</v>
      </c>
      <c r="Z73" s="538">
        <f>511-72</f>
        <v>439</v>
      </c>
    </row>
    <row r="74" spans="1:26">
      <c r="A74" s="939">
        <f t="shared" si="0"/>
        <v>69</v>
      </c>
      <c r="B74" s="940" t="s">
        <v>154</v>
      </c>
      <c r="C74" s="940" t="s">
        <v>156</v>
      </c>
      <c r="D74" s="948">
        <f>(16972.938+2884.468+1298.28+5135.312)/1000</f>
        <v>26.290997999999998</v>
      </c>
      <c r="E74" s="940" t="s">
        <v>1598</v>
      </c>
      <c r="F74" s="941">
        <v>45931</v>
      </c>
      <c r="G74" s="941">
        <v>45938</v>
      </c>
      <c r="H74" s="942" t="s">
        <v>1440</v>
      </c>
      <c r="Y74" s="538">
        <v>9000</v>
      </c>
    </row>
    <row r="75" spans="1:26">
      <c r="A75" s="939">
        <f t="shared" si="0"/>
        <v>70</v>
      </c>
      <c r="B75" s="940" t="s">
        <v>1494</v>
      </c>
      <c r="C75" s="940" t="s">
        <v>79</v>
      </c>
      <c r="D75" s="940">
        <v>18.727009000000002</v>
      </c>
      <c r="E75" s="940" t="s">
        <v>1652</v>
      </c>
      <c r="F75" s="941">
        <v>45935</v>
      </c>
      <c r="G75" s="941">
        <v>45940</v>
      </c>
      <c r="H75" s="942" t="s">
        <v>1440</v>
      </c>
      <c r="S75" s="892" t="s">
        <v>222</v>
      </c>
      <c r="T75" s="891" t="s">
        <v>211</v>
      </c>
    </row>
    <row r="76" spans="1:26">
      <c r="A76" s="939">
        <f t="shared" si="0"/>
        <v>71</v>
      </c>
      <c r="B76" s="940" t="s">
        <v>750</v>
      </c>
      <c r="C76" s="940" t="s">
        <v>149</v>
      </c>
      <c r="D76" s="408">
        <v>11.997</v>
      </c>
      <c r="E76" s="940" t="s">
        <v>1597</v>
      </c>
      <c r="F76" s="941">
        <v>45938</v>
      </c>
      <c r="G76" s="941">
        <v>45940</v>
      </c>
      <c r="H76" s="942" t="s">
        <v>1440</v>
      </c>
      <c r="S76" s="914"/>
      <c r="T76" s="915"/>
    </row>
    <row r="77" spans="1:26">
      <c r="A77" s="939">
        <f t="shared" si="0"/>
        <v>72</v>
      </c>
      <c r="B77" s="940" t="s">
        <v>1566</v>
      </c>
      <c r="C77" s="940" t="s">
        <v>89</v>
      </c>
      <c r="D77" s="940">
        <v>21.41</v>
      </c>
      <c r="E77" s="940" t="s">
        <v>1580</v>
      </c>
      <c r="F77" s="941">
        <v>45933</v>
      </c>
      <c r="G77" s="941">
        <v>45940</v>
      </c>
      <c r="H77" s="942" t="s">
        <v>1440</v>
      </c>
      <c r="X77" s="916" t="s">
        <v>1353</v>
      </c>
      <c r="Y77" s="917" t="e">
        <f>SUM(Y72:Y72)</f>
        <v>#REF!</v>
      </c>
    </row>
    <row r="78" spans="1:26">
      <c r="A78" s="939">
        <f t="shared" si="0"/>
        <v>73</v>
      </c>
      <c r="B78" s="940" t="s">
        <v>730</v>
      </c>
      <c r="C78" s="940" t="s">
        <v>205</v>
      </c>
      <c r="D78" s="934">
        <v>13.071999999999999</v>
      </c>
      <c r="E78" s="940" t="s">
        <v>1772</v>
      </c>
      <c r="F78" s="941">
        <v>45935</v>
      </c>
      <c r="G78" s="941">
        <v>45941</v>
      </c>
      <c r="H78" s="942" t="s">
        <v>1440</v>
      </c>
      <c r="X78" s="909" t="s">
        <v>1608</v>
      </c>
      <c r="Y78" s="890" t="e">
        <f>Y77*0.05</f>
        <v>#REF!</v>
      </c>
    </row>
    <row r="79" spans="1:26">
      <c r="A79" s="939">
        <f t="shared" si="0"/>
        <v>74</v>
      </c>
      <c r="B79" s="940" t="s">
        <v>751</v>
      </c>
      <c r="C79" s="940" t="s">
        <v>149</v>
      </c>
      <c r="D79" s="408">
        <v>11.997</v>
      </c>
      <c r="E79" s="940" t="s">
        <v>1597</v>
      </c>
      <c r="F79" s="941">
        <v>45940</v>
      </c>
      <c r="G79" s="941">
        <v>45941</v>
      </c>
      <c r="H79" s="942" t="s">
        <v>1440</v>
      </c>
      <c r="X79" s="909" t="s">
        <v>1610</v>
      </c>
      <c r="Y79" s="890" t="e">
        <f>Y77*0.01</f>
        <v>#REF!</v>
      </c>
    </row>
    <row r="80" spans="1:26">
      <c r="A80" s="939">
        <f t="shared" ref="A80:A143" si="1">A79+1</f>
        <v>75</v>
      </c>
      <c r="B80" s="940" t="s">
        <v>157</v>
      </c>
      <c r="C80" s="940" t="s">
        <v>79</v>
      </c>
      <c r="D80" s="940">
        <v>18.727009000000002</v>
      </c>
      <c r="E80" s="940" t="s">
        <v>1652</v>
      </c>
      <c r="F80" s="941">
        <v>45940</v>
      </c>
      <c r="G80" s="941">
        <v>45942</v>
      </c>
      <c r="H80" s="942" t="s">
        <v>1440</v>
      </c>
      <c r="X80" s="909" t="s">
        <v>1611</v>
      </c>
      <c r="Y80" s="890" t="e">
        <f>Y77*0.1</f>
        <v>#REF!</v>
      </c>
    </row>
    <row r="81" spans="1:25">
      <c r="A81" s="939">
        <f t="shared" si="1"/>
        <v>76</v>
      </c>
      <c r="B81" s="940" t="s">
        <v>1518</v>
      </c>
      <c r="C81" s="940" t="s">
        <v>79</v>
      </c>
      <c r="D81" s="940">
        <v>18.727009000000002</v>
      </c>
      <c r="E81" s="940" t="s">
        <v>1507</v>
      </c>
      <c r="F81" s="941">
        <v>45938</v>
      </c>
      <c r="G81" s="941">
        <v>45943</v>
      </c>
      <c r="H81" s="942" t="s">
        <v>1440</v>
      </c>
      <c r="N81" s="918"/>
      <c r="X81" s="909" t="s">
        <v>1612</v>
      </c>
      <c r="Y81" s="890" t="e">
        <f>Y77*0.2</f>
        <v>#REF!</v>
      </c>
    </row>
    <row r="82" spans="1:25">
      <c r="A82" s="939">
        <f t="shared" si="1"/>
        <v>77</v>
      </c>
      <c r="B82" s="940" t="s">
        <v>743</v>
      </c>
      <c r="C82" s="940" t="s">
        <v>146</v>
      </c>
      <c r="D82" s="934">
        <v>11.145</v>
      </c>
      <c r="E82" s="940" t="s">
        <v>1598</v>
      </c>
      <c r="F82" s="941">
        <v>45938</v>
      </c>
      <c r="G82" s="941">
        <v>45943</v>
      </c>
      <c r="H82" s="942" t="s">
        <v>1440</v>
      </c>
      <c r="X82" s="909" t="s">
        <v>1613</v>
      </c>
      <c r="Y82" s="538">
        <v>600000</v>
      </c>
    </row>
    <row r="83" spans="1:25" ht="20.5" customHeight="1">
      <c r="A83" s="939">
        <f t="shared" si="1"/>
        <v>78</v>
      </c>
      <c r="B83" s="940" t="s">
        <v>384</v>
      </c>
      <c r="C83" s="940" t="s">
        <v>79</v>
      </c>
      <c r="D83" s="940">
        <v>18.727009000000002</v>
      </c>
      <c r="E83" s="940" t="s">
        <v>1569</v>
      </c>
      <c r="F83" s="941">
        <v>45926</v>
      </c>
      <c r="G83" s="941">
        <v>45945</v>
      </c>
      <c r="H83" s="942" t="s">
        <v>1440</v>
      </c>
      <c r="X83" s="919" t="s">
        <v>1615</v>
      </c>
      <c r="Y83" s="890" t="e">
        <f>Y77*0.1</f>
        <v>#REF!</v>
      </c>
    </row>
    <row r="84" spans="1:25" ht="18.5">
      <c r="A84" s="939">
        <f t="shared" si="1"/>
        <v>79</v>
      </c>
      <c r="B84" s="940" t="s">
        <v>1304</v>
      </c>
      <c r="C84" s="940" t="s">
        <v>89</v>
      </c>
      <c r="D84" s="940">
        <v>21.41</v>
      </c>
      <c r="E84" s="940" t="s">
        <v>1580</v>
      </c>
      <c r="F84" s="941">
        <v>45940</v>
      </c>
      <c r="G84" s="941">
        <v>45945</v>
      </c>
      <c r="H84" s="942" t="s">
        <v>1440</v>
      </c>
      <c r="X84" s="920" t="s">
        <v>1614</v>
      </c>
      <c r="Y84" s="921" t="e">
        <f>Y77-#REF!-Y82</f>
        <v>#REF!</v>
      </c>
    </row>
    <row r="85" spans="1:25">
      <c r="A85" s="939">
        <f t="shared" si="1"/>
        <v>80</v>
      </c>
      <c r="B85" s="940" t="s">
        <v>726</v>
      </c>
      <c r="C85" s="940" t="s">
        <v>146</v>
      </c>
      <c r="D85" s="934">
        <v>11.145</v>
      </c>
      <c r="E85" s="940" t="s">
        <v>1772</v>
      </c>
      <c r="F85" s="941">
        <v>45941</v>
      </c>
      <c r="G85" s="941">
        <v>45945</v>
      </c>
      <c r="H85" s="942" t="s">
        <v>1440</v>
      </c>
    </row>
    <row r="86" spans="1:25">
      <c r="A86" s="939">
        <f t="shared" si="1"/>
        <v>81</v>
      </c>
      <c r="B86" s="940" t="s">
        <v>153</v>
      </c>
      <c r="C86" s="940" t="s">
        <v>79</v>
      </c>
      <c r="D86" s="940">
        <v>18.727009000000002</v>
      </c>
      <c r="E86" s="940" t="s">
        <v>1597</v>
      </c>
      <c r="F86" s="941">
        <v>45941</v>
      </c>
      <c r="G86" s="941">
        <v>45946</v>
      </c>
      <c r="H86" s="942" t="s">
        <v>1440</v>
      </c>
    </row>
    <row r="87" spans="1:25">
      <c r="A87" s="939">
        <f t="shared" si="1"/>
        <v>82</v>
      </c>
      <c r="B87" s="940" t="s">
        <v>775</v>
      </c>
      <c r="C87" s="940" t="s">
        <v>146</v>
      </c>
      <c r="D87" s="934">
        <v>11.145</v>
      </c>
      <c r="E87" s="940" t="s">
        <v>1652</v>
      </c>
      <c r="F87" s="941">
        <v>45942</v>
      </c>
      <c r="G87" s="941">
        <v>45945</v>
      </c>
      <c r="H87" s="942" t="s">
        <v>1440</v>
      </c>
    </row>
    <row r="88" spans="1:25">
      <c r="A88" s="939">
        <f t="shared" si="1"/>
        <v>83</v>
      </c>
      <c r="B88" s="940" t="s">
        <v>744</v>
      </c>
      <c r="C88" s="940" t="s">
        <v>146</v>
      </c>
      <c r="D88" s="934">
        <v>11.145</v>
      </c>
      <c r="E88" s="940" t="s">
        <v>1598</v>
      </c>
      <c r="F88" s="941">
        <v>45943</v>
      </c>
      <c r="G88" s="941">
        <v>45946</v>
      </c>
      <c r="H88" s="942" t="s">
        <v>1440</v>
      </c>
    </row>
    <row r="89" spans="1:25">
      <c r="A89" s="939">
        <f t="shared" si="1"/>
        <v>84</v>
      </c>
      <c r="B89" s="940" t="s">
        <v>694</v>
      </c>
      <c r="C89" s="940" t="s">
        <v>79</v>
      </c>
      <c r="D89" s="940">
        <v>18.727009000000002</v>
      </c>
      <c r="E89" s="940" t="s">
        <v>1507</v>
      </c>
      <c r="F89" s="941">
        <v>45943</v>
      </c>
      <c r="G89" s="941">
        <v>45948</v>
      </c>
      <c r="H89" s="942" t="s">
        <v>1440</v>
      </c>
    </row>
    <row r="90" spans="1:25">
      <c r="A90" s="939">
        <f t="shared" si="1"/>
        <v>85</v>
      </c>
      <c r="B90" s="940" t="s">
        <v>144</v>
      </c>
      <c r="C90" s="940" t="s">
        <v>146</v>
      </c>
      <c r="D90" s="934">
        <v>11.145</v>
      </c>
      <c r="E90" s="940" t="s">
        <v>1772</v>
      </c>
      <c r="F90" s="941">
        <v>45945</v>
      </c>
      <c r="G90" s="941">
        <v>45949</v>
      </c>
      <c r="H90" s="942" t="s">
        <v>1440</v>
      </c>
    </row>
    <row r="91" spans="1:25">
      <c r="A91" s="939">
        <f t="shared" si="1"/>
        <v>86</v>
      </c>
      <c r="B91" s="940" t="s">
        <v>745</v>
      </c>
      <c r="C91" s="940" t="s">
        <v>146</v>
      </c>
      <c r="D91" s="934">
        <v>11.145</v>
      </c>
      <c r="E91" s="940" t="s">
        <v>1598</v>
      </c>
      <c r="F91" s="941">
        <v>45946</v>
      </c>
      <c r="G91" s="941">
        <v>45949</v>
      </c>
      <c r="H91" s="942" t="s">
        <v>1440</v>
      </c>
    </row>
    <row r="92" spans="1:25">
      <c r="A92" s="939">
        <f t="shared" si="1"/>
        <v>87</v>
      </c>
      <c r="B92" s="940" t="s">
        <v>1248</v>
      </c>
      <c r="C92" s="940" t="s">
        <v>146</v>
      </c>
      <c r="D92" s="934">
        <v>11.145</v>
      </c>
      <c r="E92" s="949" t="s">
        <v>1580</v>
      </c>
      <c r="F92" s="941">
        <v>45946</v>
      </c>
      <c r="G92" s="941">
        <v>45949</v>
      </c>
      <c r="H92" s="942" t="s">
        <v>1440</v>
      </c>
    </row>
    <row r="93" spans="1:25">
      <c r="A93" s="939">
        <f t="shared" si="1"/>
        <v>88</v>
      </c>
      <c r="B93" s="940" t="s">
        <v>774</v>
      </c>
      <c r="C93" s="940" t="s">
        <v>146</v>
      </c>
      <c r="D93" s="934">
        <v>11.145</v>
      </c>
      <c r="E93" s="940" t="s">
        <v>1652</v>
      </c>
      <c r="F93" s="941">
        <v>45945</v>
      </c>
      <c r="G93" s="941">
        <v>45949</v>
      </c>
      <c r="H93" s="942" t="s">
        <v>1440</v>
      </c>
    </row>
    <row r="94" spans="1:25">
      <c r="A94" s="939">
        <f t="shared" si="1"/>
        <v>89</v>
      </c>
      <c r="B94" s="940" t="s">
        <v>773</v>
      </c>
      <c r="C94" s="940" t="s">
        <v>146</v>
      </c>
      <c r="D94" s="934">
        <v>11.145</v>
      </c>
      <c r="E94" s="949" t="s">
        <v>1652</v>
      </c>
      <c r="F94" s="941">
        <v>45949</v>
      </c>
      <c r="G94" s="941">
        <v>45952</v>
      </c>
      <c r="H94" s="942" t="s">
        <v>1440</v>
      </c>
    </row>
    <row r="95" spans="1:25">
      <c r="A95" s="939">
        <f t="shared" si="1"/>
        <v>90</v>
      </c>
      <c r="B95" s="940" t="s">
        <v>780</v>
      </c>
      <c r="C95" s="940" t="s">
        <v>146</v>
      </c>
      <c r="D95" s="934">
        <v>11.145</v>
      </c>
      <c r="E95" s="949" t="s">
        <v>1580</v>
      </c>
      <c r="F95" s="941">
        <v>45949</v>
      </c>
      <c r="G95" s="941">
        <v>45952</v>
      </c>
      <c r="H95" s="942" t="s">
        <v>1440</v>
      </c>
    </row>
    <row r="96" spans="1:25">
      <c r="A96" s="939">
        <f t="shared" si="1"/>
        <v>91</v>
      </c>
      <c r="B96" s="940" t="s">
        <v>1302</v>
      </c>
      <c r="C96" s="940" t="s">
        <v>89</v>
      </c>
      <c r="D96" s="940">
        <v>21.41</v>
      </c>
      <c r="E96" s="940" t="s">
        <v>1597</v>
      </c>
      <c r="F96" s="941">
        <v>45946</v>
      </c>
      <c r="G96" s="941">
        <v>45953</v>
      </c>
      <c r="H96" s="942" t="s">
        <v>1440</v>
      </c>
      <c r="N96" s="922"/>
    </row>
    <row r="97" spans="1:14">
      <c r="A97" s="939">
        <f t="shared" si="1"/>
        <v>92</v>
      </c>
      <c r="B97" s="940" t="s">
        <v>737</v>
      </c>
      <c r="C97" s="940" t="s">
        <v>146</v>
      </c>
      <c r="D97" s="934">
        <v>11.145</v>
      </c>
      <c r="E97" s="940" t="s">
        <v>1772</v>
      </c>
      <c r="F97" s="945">
        <v>45949</v>
      </c>
      <c r="G97" s="941">
        <v>45954</v>
      </c>
      <c r="H97" s="942" t="s">
        <v>1440</v>
      </c>
    </row>
    <row r="98" spans="1:14">
      <c r="A98" s="939">
        <f t="shared" si="1"/>
        <v>93</v>
      </c>
      <c r="B98" s="940" t="s">
        <v>356</v>
      </c>
      <c r="C98" s="940" t="s">
        <v>146</v>
      </c>
      <c r="D98" s="934">
        <v>11.145</v>
      </c>
      <c r="E98" s="940" t="s">
        <v>1620</v>
      </c>
      <c r="F98" s="941">
        <v>45949</v>
      </c>
      <c r="G98" s="941">
        <v>45954</v>
      </c>
      <c r="H98" s="942" t="s">
        <v>1440</v>
      </c>
      <c r="N98" s="923"/>
    </row>
    <row r="99" spans="1:14">
      <c r="A99" s="939">
        <f t="shared" si="1"/>
        <v>94</v>
      </c>
      <c r="B99" s="940" t="s">
        <v>151</v>
      </c>
      <c r="C99" s="940" t="s">
        <v>152</v>
      </c>
      <c r="D99" s="940">
        <f>(13334+4777.506)/1000</f>
        <v>18.111506000000002</v>
      </c>
      <c r="E99" s="940" t="s">
        <v>1598</v>
      </c>
      <c r="F99" s="945">
        <v>45949</v>
      </c>
      <c r="G99" s="941">
        <v>45954</v>
      </c>
      <c r="H99" s="942" t="s">
        <v>1440</v>
      </c>
      <c r="N99" s="924"/>
    </row>
    <row r="100" spans="1:14">
      <c r="A100" s="939">
        <f t="shared" si="1"/>
        <v>95</v>
      </c>
      <c r="B100" s="940" t="s">
        <v>1299</v>
      </c>
      <c r="C100" s="940" t="s">
        <v>149</v>
      </c>
      <c r="D100" s="408">
        <v>11.997</v>
      </c>
      <c r="E100" s="940" t="s">
        <v>1597</v>
      </c>
      <c r="F100" s="941">
        <v>45954</v>
      </c>
      <c r="G100" s="941">
        <v>45956</v>
      </c>
      <c r="H100" s="942" t="s">
        <v>1440</v>
      </c>
      <c r="N100" s="922"/>
    </row>
    <row r="101" spans="1:14">
      <c r="A101" s="939">
        <f t="shared" si="1"/>
        <v>96</v>
      </c>
      <c r="B101" s="940" t="s">
        <v>1560</v>
      </c>
      <c r="C101" s="940" t="s">
        <v>87</v>
      </c>
      <c r="D101" s="940">
        <f>(14703.841+2903.104+1061.94+ 5513.756)/1000</f>
        <v>24.182641</v>
      </c>
      <c r="E101" s="940" t="s">
        <v>1507</v>
      </c>
      <c r="F101" s="941">
        <v>45949</v>
      </c>
      <c r="G101" s="941">
        <v>45957</v>
      </c>
      <c r="H101" s="942" t="s">
        <v>1440</v>
      </c>
      <c r="N101" s="925"/>
    </row>
    <row r="102" spans="1:14">
      <c r="A102" s="939">
        <f t="shared" si="1"/>
        <v>97</v>
      </c>
      <c r="B102" s="940" t="s">
        <v>778</v>
      </c>
      <c r="C102" s="940" t="s">
        <v>146</v>
      </c>
      <c r="D102" s="940"/>
      <c r="E102" s="940" t="s">
        <v>1652</v>
      </c>
      <c r="F102" s="941">
        <v>45953</v>
      </c>
      <c r="G102" s="941">
        <v>45956</v>
      </c>
      <c r="H102" s="942" t="s">
        <v>1440</v>
      </c>
    </row>
    <row r="103" spans="1:14">
      <c r="A103" s="939">
        <f t="shared" si="1"/>
        <v>98</v>
      </c>
      <c r="B103" s="940" t="s">
        <v>781</v>
      </c>
      <c r="C103" s="940" t="s">
        <v>146</v>
      </c>
      <c r="D103" s="940"/>
      <c r="E103" s="940" t="s">
        <v>1580</v>
      </c>
      <c r="F103" s="941">
        <v>45953</v>
      </c>
      <c r="G103" s="941">
        <v>45957</v>
      </c>
      <c r="H103" s="942" t="s">
        <v>1440</v>
      </c>
    </row>
    <row r="104" spans="1:14">
      <c r="A104" s="939">
        <f t="shared" si="1"/>
        <v>99</v>
      </c>
      <c r="B104" s="940" t="s">
        <v>777</v>
      </c>
      <c r="C104" s="940" t="s">
        <v>146</v>
      </c>
      <c r="D104" s="940"/>
      <c r="E104" s="940" t="s">
        <v>1652</v>
      </c>
      <c r="F104" s="941">
        <v>45957</v>
      </c>
      <c r="G104" s="941">
        <v>45958</v>
      </c>
      <c r="H104" s="942" t="s">
        <v>1440</v>
      </c>
      <c r="N104" s="926"/>
    </row>
    <row r="105" spans="1:14">
      <c r="A105" s="939">
        <f t="shared" si="1"/>
        <v>100</v>
      </c>
      <c r="B105" s="940" t="s">
        <v>148</v>
      </c>
      <c r="C105" s="940" t="s">
        <v>89</v>
      </c>
      <c r="D105" s="940"/>
      <c r="E105" s="940" t="s">
        <v>1598</v>
      </c>
      <c r="F105" s="941">
        <v>45957</v>
      </c>
      <c r="G105" s="941">
        <v>45959</v>
      </c>
      <c r="H105" s="944" t="s">
        <v>1440</v>
      </c>
    </row>
    <row r="106" spans="1:14">
      <c r="A106" s="939">
        <f t="shared" si="1"/>
        <v>101</v>
      </c>
      <c r="B106" s="940" t="s">
        <v>122</v>
      </c>
      <c r="C106" s="940" t="s">
        <v>79</v>
      </c>
      <c r="D106" s="940">
        <v>18.727009000000002</v>
      </c>
      <c r="E106" s="940" t="s">
        <v>1620</v>
      </c>
      <c r="F106" s="941">
        <v>45954</v>
      </c>
      <c r="G106" s="941">
        <v>45961</v>
      </c>
      <c r="H106" s="942" t="s">
        <v>1440</v>
      </c>
      <c r="N106" s="927"/>
    </row>
    <row r="107" spans="1:14">
      <c r="A107" s="939">
        <f t="shared" si="1"/>
        <v>102</v>
      </c>
      <c r="B107" s="940" t="s">
        <v>143</v>
      </c>
      <c r="C107" s="940" t="s">
        <v>79</v>
      </c>
      <c r="D107" s="940">
        <v>18.727009000000002</v>
      </c>
      <c r="E107" s="940" t="s">
        <v>1772</v>
      </c>
      <c r="F107" s="941">
        <v>45954</v>
      </c>
      <c r="G107" s="941">
        <v>45961</v>
      </c>
      <c r="H107" s="942" t="s">
        <v>1440</v>
      </c>
      <c r="N107" s="927"/>
    </row>
    <row r="108" spans="1:14">
      <c r="A108" s="939">
        <f t="shared" si="1"/>
        <v>103</v>
      </c>
      <c r="B108" s="940" t="s">
        <v>776</v>
      </c>
      <c r="C108" s="940" t="s">
        <v>146</v>
      </c>
      <c r="D108" s="940"/>
      <c r="E108" s="940" t="s">
        <v>1652</v>
      </c>
      <c r="F108" s="941">
        <v>45958</v>
      </c>
      <c r="G108" s="941">
        <v>45961</v>
      </c>
      <c r="H108" s="944" t="s">
        <v>1440</v>
      </c>
    </row>
    <row r="109" spans="1:14">
      <c r="A109" s="939">
        <f t="shared" si="1"/>
        <v>104</v>
      </c>
      <c r="B109" s="940" t="s">
        <v>1584</v>
      </c>
      <c r="C109" s="940" t="s">
        <v>101</v>
      </c>
      <c r="D109" s="940"/>
      <c r="E109" s="940" t="s">
        <v>1597</v>
      </c>
      <c r="F109" s="941">
        <v>45956</v>
      </c>
      <c r="G109" s="941">
        <v>45958</v>
      </c>
      <c r="H109" s="944" t="s">
        <v>1440</v>
      </c>
      <c r="N109" s="927"/>
    </row>
    <row r="110" spans="1:14">
      <c r="A110" s="939">
        <f t="shared" si="1"/>
        <v>105</v>
      </c>
      <c r="B110" s="940" t="s">
        <v>1601</v>
      </c>
      <c r="C110" s="940" t="s">
        <v>83</v>
      </c>
      <c r="D110" s="940"/>
      <c r="E110" s="940" t="s">
        <v>1580</v>
      </c>
      <c r="F110" s="941">
        <v>45957</v>
      </c>
      <c r="G110" s="941">
        <v>45962</v>
      </c>
      <c r="H110" s="944" t="s">
        <v>1440</v>
      </c>
    </row>
    <row r="111" spans="1:14">
      <c r="A111" s="939">
        <f t="shared" si="1"/>
        <v>106</v>
      </c>
      <c r="B111" s="940" t="s">
        <v>428</v>
      </c>
      <c r="C111" s="940" t="s">
        <v>96</v>
      </c>
      <c r="D111" s="940"/>
      <c r="E111" s="940" t="s">
        <v>1507</v>
      </c>
      <c r="F111" s="941">
        <v>45957</v>
      </c>
      <c r="G111" s="941">
        <v>45963</v>
      </c>
      <c r="H111" s="944" t="s">
        <v>1440</v>
      </c>
    </row>
    <row r="112" spans="1:14">
      <c r="A112" s="939">
        <f t="shared" si="1"/>
        <v>107</v>
      </c>
      <c r="B112" s="940" t="s">
        <v>1565</v>
      </c>
      <c r="C112" s="940" t="s">
        <v>79</v>
      </c>
      <c r="D112" s="940"/>
      <c r="E112" s="940" t="s">
        <v>1597</v>
      </c>
      <c r="F112" s="941">
        <v>45959</v>
      </c>
      <c r="G112" s="941">
        <v>45963</v>
      </c>
      <c r="H112" s="944" t="s">
        <v>1440</v>
      </c>
    </row>
    <row r="113" spans="1:14">
      <c r="A113" s="939">
        <f t="shared" si="1"/>
        <v>108</v>
      </c>
      <c r="B113" s="940" t="s">
        <v>1298</v>
      </c>
      <c r="C113" s="940" t="s">
        <v>211</v>
      </c>
      <c r="D113" s="940"/>
      <c r="E113" s="940" t="s">
        <v>1598</v>
      </c>
      <c r="F113" s="941">
        <v>45959</v>
      </c>
      <c r="G113" s="941">
        <v>45964</v>
      </c>
      <c r="H113" s="944" t="s">
        <v>1440</v>
      </c>
    </row>
    <row r="114" spans="1:14">
      <c r="A114" s="939">
        <f t="shared" si="1"/>
        <v>109</v>
      </c>
      <c r="B114" s="940" t="s">
        <v>723</v>
      </c>
      <c r="C114" s="940" t="s">
        <v>146</v>
      </c>
      <c r="D114" s="940"/>
      <c r="E114" s="940" t="s">
        <v>1772</v>
      </c>
      <c r="F114" s="941">
        <v>45962</v>
      </c>
      <c r="G114" s="941">
        <v>45965</v>
      </c>
      <c r="H114" s="944" t="s">
        <v>1440</v>
      </c>
    </row>
    <row r="115" spans="1:14">
      <c r="A115" s="939">
        <f t="shared" si="1"/>
        <v>110</v>
      </c>
      <c r="B115" s="940" t="s">
        <v>343</v>
      </c>
      <c r="C115" s="950" t="s">
        <v>83</v>
      </c>
      <c r="D115" s="950"/>
      <c r="E115" s="940" t="s">
        <v>1620</v>
      </c>
      <c r="F115" s="951">
        <v>45962</v>
      </c>
      <c r="G115" s="941">
        <v>45966</v>
      </c>
      <c r="H115" s="944" t="s">
        <v>1440</v>
      </c>
    </row>
    <row r="116" spans="1:14">
      <c r="A116" s="939">
        <f t="shared" si="1"/>
        <v>111</v>
      </c>
      <c r="B116" s="940" t="s">
        <v>714</v>
      </c>
      <c r="C116" s="940" t="s">
        <v>149</v>
      </c>
      <c r="D116" s="940"/>
      <c r="E116" s="940" t="s">
        <v>1652</v>
      </c>
      <c r="F116" s="941">
        <v>45962</v>
      </c>
      <c r="G116" s="941">
        <v>45966</v>
      </c>
      <c r="H116" s="944" t="s">
        <v>1440</v>
      </c>
    </row>
    <row r="117" spans="1:14">
      <c r="A117" s="939">
        <f t="shared" si="1"/>
        <v>112</v>
      </c>
      <c r="B117" s="940" t="s">
        <v>1303</v>
      </c>
      <c r="C117" s="940" t="s">
        <v>211</v>
      </c>
      <c r="D117" s="940"/>
      <c r="E117" s="940" t="s">
        <v>1598</v>
      </c>
      <c r="F117" s="941">
        <v>45965</v>
      </c>
      <c r="G117" s="941">
        <v>45967</v>
      </c>
      <c r="H117" s="944" t="s">
        <v>1440</v>
      </c>
    </row>
    <row r="118" spans="1:14" ht="12.5" customHeight="1">
      <c r="A118" s="939">
        <f t="shared" si="1"/>
        <v>113</v>
      </c>
      <c r="B118" s="940" t="s">
        <v>721</v>
      </c>
      <c r="C118" s="940" t="s">
        <v>146</v>
      </c>
      <c r="D118" s="940"/>
      <c r="E118" s="940" t="s">
        <v>1772</v>
      </c>
      <c r="F118" s="941">
        <v>45966</v>
      </c>
      <c r="G118" s="941">
        <v>45968</v>
      </c>
      <c r="H118" s="944" t="s">
        <v>1440</v>
      </c>
      <c r="I118" s="929" t="s">
        <v>1621</v>
      </c>
    </row>
    <row r="119" spans="1:14">
      <c r="A119" s="939">
        <f t="shared" si="1"/>
        <v>114</v>
      </c>
      <c r="B119" s="940" t="s">
        <v>1592</v>
      </c>
      <c r="C119" s="940" t="s">
        <v>89</v>
      </c>
      <c r="D119" s="940"/>
      <c r="E119" s="940" t="s">
        <v>1597</v>
      </c>
      <c r="F119" s="941">
        <v>45964</v>
      </c>
      <c r="G119" s="941">
        <v>45969</v>
      </c>
      <c r="H119" s="944" t="s">
        <v>1440</v>
      </c>
    </row>
    <row r="120" spans="1:14">
      <c r="A120" s="939">
        <f t="shared" si="1"/>
        <v>115</v>
      </c>
      <c r="B120" s="940" t="s">
        <v>718</v>
      </c>
      <c r="C120" s="940" t="s">
        <v>149</v>
      </c>
      <c r="D120" s="940"/>
      <c r="E120" s="940" t="s">
        <v>1652</v>
      </c>
      <c r="F120" s="941">
        <v>45967</v>
      </c>
      <c r="G120" s="941">
        <v>45970</v>
      </c>
      <c r="H120" s="944" t="s">
        <v>1440</v>
      </c>
    </row>
    <row r="121" spans="1:14">
      <c r="A121" s="939">
        <f t="shared" si="1"/>
        <v>116</v>
      </c>
      <c r="B121" s="940" t="s">
        <v>1285</v>
      </c>
      <c r="C121" s="940" t="s">
        <v>79</v>
      </c>
      <c r="D121" s="940">
        <v>18.727009000000002</v>
      </c>
      <c r="E121" s="940" t="s">
        <v>1620</v>
      </c>
      <c r="F121" s="941">
        <v>45967</v>
      </c>
      <c r="G121" s="941">
        <v>45971</v>
      </c>
      <c r="H121" s="942" t="s">
        <v>1440</v>
      </c>
    </row>
    <row r="122" spans="1:14">
      <c r="A122" s="939">
        <f t="shared" si="1"/>
        <v>117</v>
      </c>
      <c r="B122" s="940" t="s">
        <v>138</v>
      </c>
      <c r="C122" s="940" t="s">
        <v>96</v>
      </c>
      <c r="D122" s="940"/>
      <c r="E122" s="940" t="s">
        <v>1507</v>
      </c>
      <c r="F122" s="941">
        <v>45964</v>
      </c>
      <c r="G122" s="941">
        <v>45971</v>
      </c>
      <c r="H122" s="944" t="s">
        <v>1440</v>
      </c>
    </row>
    <row r="123" spans="1:14">
      <c r="A123" s="939">
        <f t="shared" si="1"/>
        <v>118</v>
      </c>
      <c r="B123" s="940" t="s">
        <v>724</v>
      </c>
      <c r="C123" s="940" t="s">
        <v>146</v>
      </c>
      <c r="D123" s="940"/>
      <c r="E123" s="940" t="s">
        <v>1772</v>
      </c>
      <c r="F123" s="941">
        <v>45969</v>
      </c>
      <c r="G123" s="941">
        <v>45972</v>
      </c>
      <c r="H123" s="944" t="s">
        <v>1440</v>
      </c>
    </row>
    <row r="124" spans="1:14">
      <c r="A124" s="939">
        <f t="shared" si="1"/>
        <v>119</v>
      </c>
      <c r="B124" s="940" t="s">
        <v>150</v>
      </c>
      <c r="C124" s="940" t="s">
        <v>152</v>
      </c>
      <c r="D124" s="940"/>
      <c r="E124" s="940" t="s">
        <v>1598</v>
      </c>
      <c r="F124" s="941">
        <v>45967</v>
      </c>
      <c r="G124" s="941">
        <v>45973</v>
      </c>
      <c r="H124" s="940" t="s">
        <v>1440</v>
      </c>
    </row>
    <row r="125" spans="1:14">
      <c r="A125" s="939">
        <f t="shared" si="1"/>
        <v>120</v>
      </c>
      <c r="B125" s="940" t="s">
        <v>161</v>
      </c>
      <c r="C125" s="940" t="s">
        <v>81</v>
      </c>
      <c r="D125" s="940"/>
      <c r="E125" s="940" t="s">
        <v>1580</v>
      </c>
      <c r="F125" s="941">
        <v>45962</v>
      </c>
      <c r="G125" s="941">
        <v>45975</v>
      </c>
      <c r="H125" s="940" t="s">
        <v>1440</v>
      </c>
      <c r="N125" s="935" t="s">
        <v>1308</v>
      </c>
    </row>
    <row r="126" spans="1:14">
      <c r="A126" s="939">
        <f t="shared" si="1"/>
        <v>121</v>
      </c>
      <c r="B126" s="940" t="s">
        <v>832</v>
      </c>
      <c r="C126" s="940" t="s">
        <v>79</v>
      </c>
      <c r="D126" s="940"/>
      <c r="E126" s="940" t="s">
        <v>1652</v>
      </c>
      <c r="F126" s="941">
        <v>45970</v>
      </c>
      <c r="G126" s="941">
        <v>45975</v>
      </c>
      <c r="H126" s="940" t="s">
        <v>1440</v>
      </c>
      <c r="N126" s="935" t="s">
        <v>727</v>
      </c>
    </row>
    <row r="127" spans="1:14">
      <c r="A127" s="939">
        <f t="shared" si="1"/>
        <v>122</v>
      </c>
      <c r="B127" s="940" t="s">
        <v>719</v>
      </c>
      <c r="C127" s="940" t="s">
        <v>149</v>
      </c>
      <c r="D127" s="408">
        <v>11.997</v>
      </c>
      <c r="E127" s="940" t="s">
        <v>1653</v>
      </c>
      <c r="F127" s="940" t="s">
        <v>1649</v>
      </c>
      <c r="G127" s="941">
        <v>45976</v>
      </c>
      <c r="H127" s="940" t="s">
        <v>1440</v>
      </c>
      <c r="N127" s="935"/>
    </row>
    <row r="128" spans="1:14">
      <c r="A128" s="939">
        <f t="shared" si="1"/>
        <v>123</v>
      </c>
      <c r="B128" s="949" t="s">
        <v>233</v>
      </c>
      <c r="C128" s="949" t="s">
        <v>152</v>
      </c>
      <c r="D128" s="952">
        <f>(13334+4777.506)/1000</f>
        <v>18.111506000000002</v>
      </c>
      <c r="E128" s="949" t="s">
        <v>1620</v>
      </c>
      <c r="F128" s="949" t="s">
        <v>1648</v>
      </c>
      <c r="G128" s="941">
        <v>45976</v>
      </c>
      <c r="H128" s="940" t="s">
        <v>1440</v>
      </c>
    </row>
    <row r="129" spans="1:16">
      <c r="A129" s="939">
        <f t="shared" si="1"/>
        <v>124</v>
      </c>
      <c r="B129" s="940" t="s">
        <v>155</v>
      </c>
      <c r="C129" s="940" t="s">
        <v>156</v>
      </c>
      <c r="D129" s="940"/>
      <c r="E129" s="940" t="s">
        <v>1598</v>
      </c>
      <c r="F129" s="940" t="s">
        <v>1651</v>
      </c>
      <c r="G129" s="941">
        <v>45978</v>
      </c>
      <c r="H129" s="940" t="s">
        <v>1440</v>
      </c>
      <c r="N129" s="903">
        <v>45978</v>
      </c>
    </row>
    <row r="130" spans="1:16">
      <c r="A130" s="939">
        <f t="shared" si="1"/>
        <v>125</v>
      </c>
      <c r="B130" s="940" t="s">
        <v>1567</v>
      </c>
      <c r="C130" s="940" t="s">
        <v>152</v>
      </c>
      <c r="D130" s="940"/>
      <c r="E130" s="949" t="s">
        <v>1620</v>
      </c>
      <c r="F130" s="941">
        <v>45976</v>
      </c>
      <c r="G130" s="941">
        <v>45981</v>
      </c>
      <c r="H130" s="940" t="s">
        <v>1440</v>
      </c>
    </row>
    <row r="131" spans="1:16">
      <c r="A131" s="939">
        <f t="shared" si="1"/>
        <v>126</v>
      </c>
      <c r="B131" s="949" t="s">
        <v>1504</v>
      </c>
      <c r="C131" s="949" t="s">
        <v>131</v>
      </c>
      <c r="D131" s="949"/>
      <c r="E131" s="949" t="s">
        <v>1507</v>
      </c>
      <c r="F131" s="945">
        <v>45974</v>
      </c>
      <c r="G131" s="945">
        <v>45981</v>
      </c>
      <c r="H131" s="949" t="s">
        <v>1440</v>
      </c>
    </row>
    <row r="132" spans="1:16">
      <c r="A132" s="939">
        <f t="shared" si="1"/>
        <v>127</v>
      </c>
      <c r="B132" s="940" t="s">
        <v>727</v>
      </c>
      <c r="C132" s="940" t="s">
        <v>146</v>
      </c>
      <c r="D132" s="940"/>
      <c r="E132" s="940" t="s">
        <v>1653</v>
      </c>
      <c r="F132" s="941">
        <v>45976</v>
      </c>
      <c r="G132" s="941">
        <v>45981</v>
      </c>
      <c r="H132" s="940" t="s">
        <v>1440</v>
      </c>
      <c r="N132" s="903">
        <v>45980</v>
      </c>
    </row>
    <row r="133" spans="1:16">
      <c r="A133" s="939">
        <f t="shared" si="1"/>
        <v>128</v>
      </c>
      <c r="B133" s="940" t="s">
        <v>158</v>
      </c>
      <c r="C133" s="940" t="s">
        <v>83</v>
      </c>
      <c r="D133" s="940"/>
      <c r="E133" s="940" t="s">
        <v>1598</v>
      </c>
      <c r="F133" s="941">
        <v>45977</v>
      </c>
      <c r="G133" s="941">
        <v>45982</v>
      </c>
      <c r="H133" s="940" t="s">
        <v>1440</v>
      </c>
      <c r="N133" s="903"/>
    </row>
    <row r="134" spans="1:16">
      <c r="A134" s="939">
        <f t="shared" si="1"/>
        <v>129</v>
      </c>
      <c r="B134" s="940" t="s">
        <v>1308</v>
      </c>
      <c r="C134" s="940" t="s">
        <v>96</v>
      </c>
      <c r="D134" s="940"/>
      <c r="E134" s="940" t="s">
        <v>1580</v>
      </c>
      <c r="F134" s="945">
        <v>45975</v>
      </c>
      <c r="G134" s="941">
        <v>45983</v>
      </c>
      <c r="H134" s="940" t="s">
        <v>1440</v>
      </c>
      <c r="N134" s="903">
        <v>45980</v>
      </c>
      <c r="O134" s="903">
        <v>45983</v>
      </c>
    </row>
    <row r="135" spans="1:16">
      <c r="A135" s="939">
        <f t="shared" si="1"/>
        <v>130</v>
      </c>
      <c r="B135" s="940" t="s">
        <v>346</v>
      </c>
      <c r="C135" s="940" t="s">
        <v>149</v>
      </c>
      <c r="D135" s="940"/>
      <c r="E135" s="949" t="s">
        <v>1620</v>
      </c>
      <c r="F135" s="941">
        <v>45982</v>
      </c>
      <c r="G135" s="941">
        <v>45986</v>
      </c>
      <c r="H135" s="940" t="s">
        <v>1440</v>
      </c>
      <c r="N135" s="903">
        <v>45985</v>
      </c>
      <c r="O135" s="936" t="s">
        <v>216</v>
      </c>
    </row>
    <row r="136" spans="1:16">
      <c r="A136" s="939">
        <f t="shared" si="1"/>
        <v>131</v>
      </c>
      <c r="B136" s="940" t="s">
        <v>1300</v>
      </c>
      <c r="C136" s="940" t="s">
        <v>205</v>
      </c>
      <c r="D136" s="940"/>
      <c r="E136" s="940" t="s">
        <v>1598</v>
      </c>
      <c r="F136" s="941">
        <v>45982</v>
      </c>
      <c r="G136" s="941">
        <v>45986</v>
      </c>
      <c r="H136" s="940" t="s">
        <v>1440</v>
      </c>
      <c r="N136" s="903">
        <v>45985</v>
      </c>
      <c r="O136" s="936" t="s">
        <v>738</v>
      </c>
      <c r="P136" s="936" t="s">
        <v>1656</v>
      </c>
    </row>
    <row r="137" spans="1:16">
      <c r="A137" s="939">
        <f t="shared" si="1"/>
        <v>132</v>
      </c>
      <c r="B137" s="940" t="s">
        <v>738</v>
      </c>
      <c r="C137" s="940" t="s">
        <v>146</v>
      </c>
      <c r="D137" s="940"/>
      <c r="E137" s="940" t="s">
        <v>1598</v>
      </c>
      <c r="F137" s="941">
        <v>45986</v>
      </c>
      <c r="G137" s="941">
        <v>45988</v>
      </c>
      <c r="H137" s="940" t="s">
        <v>1440</v>
      </c>
    </row>
    <row r="138" spans="1:16">
      <c r="A138" s="939">
        <f t="shared" si="1"/>
        <v>133</v>
      </c>
      <c r="B138" s="940" t="s">
        <v>1563</v>
      </c>
      <c r="C138" s="940" t="s">
        <v>152</v>
      </c>
      <c r="D138" s="940"/>
      <c r="E138" s="940" t="s">
        <v>1580</v>
      </c>
      <c r="F138" s="941">
        <v>45984</v>
      </c>
      <c r="G138" s="941">
        <v>45989</v>
      </c>
      <c r="H138" s="954" t="s">
        <v>1440</v>
      </c>
      <c r="N138" s="903">
        <v>45988</v>
      </c>
    </row>
    <row r="139" spans="1:16">
      <c r="A139" s="939">
        <f t="shared" si="1"/>
        <v>134</v>
      </c>
      <c r="B139" s="940" t="s">
        <v>831</v>
      </c>
      <c r="C139" s="940" t="s">
        <v>101</v>
      </c>
      <c r="D139" s="940"/>
      <c r="E139" s="940" t="s">
        <v>1653</v>
      </c>
      <c r="F139" s="941">
        <v>45982</v>
      </c>
      <c r="G139" s="941">
        <v>45989</v>
      </c>
      <c r="H139" s="954" t="s">
        <v>1440</v>
      </c>
      <c r="N139" s="903">
        <v>45987</v>
      </c>
      <c r="O139" s="938" t="s">
        <v>833</v>
      </c>
      <c r="P139" s="936" t="s">
        <v>715</v>
      </c>
    </row>
    <row r="140" spans="1:16">
      <c r="A140" s="939">
        <f t="shared" si="1"/>
        <v>135</v>
      </c>
      <c r="B140" s="940" t="s">
        <v>385</v>
      </c>
      <c r="C140" s="940" t="s">
        <v>89</v>
      </c>
      <c r="D140" s="940"/>
      <c r="E140" s="940" t="s">
        <v>1507</v>
      </c>
      <c r="F140" s="941">
        <v>45983</v>
      </c>
      <c r="G140" s="941">
        <v>45990</v>
      </c>
      <c r="H140" s="956" t="s">
        <v>1440</v>
      </c>
      <c r="N140" s="903">
        <v>45986</v>
      </c>
      <c r="O140" s="936" t="s">
        <v>388</v>
      </c>
    </row>
    <row r="141" spans="1:16">
      <c r="A141" s="939">
        <f t="shared" si="1"/>
        <v>136</v>
      </c>
      <c r="B141" s="940" t="s">
        <v>216</v>
      </c>
      <c r="C141" s="940" t="s">
        <v>211</v>
      </c>
      <c r="D141" s="940"/>
      <c r="E141" s="953" t="s">
        <v>1620</v>
      </c>
      <c r="F141" s="941">
        <v>45986</v>
      </c>
      <c r="G141" s="941">
        <v>45991</v>
      </c>
      <c r="H141" s="957" t="s">
        <v>1440</v>
      </c>
    </row>
    <row r="142" spans="1:16">
      <c r="A142" s="939">
        <f t="shared" si="1"/>
        <v>137</v>
      </c>
      <c r="B142" s="940" t="s">
        <v>739</v>
      </c>
      <c r="C142" s="940" t="s">
        <v>149</v>
      </c>
      <c r="D142" s="940"/>
      <c r="E142" s="940" t="s">
        <v>1598</v>
      </c>
      <c r="F142" s="941">
        <v>45989</v>
      </c>
      <c r="G142" s="941">
        <v>45991</v>
      </c>
      <c r="H142" s="957" t="s">
        <v>1440</v>
      </c>
    </row>
    <row r="143" spans="1:16">
      <c r="A143" s="939">
        <f t="shared" si="1"/>
        <v>138</v>
      </c>
      <c r="B143" s="958" t="s">
        <v>749</v>
      </c>
      <c r="C143" s="958" t="s">
        <v>149</v>
      </c>
      <c r="D143" s="57"/>
      <c r="E143" s="940" t="s">
        <v>1598</v>
      </c>
      <c r="F143" s="313">
        <v>45992</v>
      </c>
      <c r="G143" s="313">
        <v>45994</v>
      </c>
      <c r="H143" s="959" t="s">
        <v>1440</v>
      </c>
    </row>
    <row r="144" spans="1:16">
      <c r="A144" s="939">
        <f t="shared" ref="A144:A162" si="2">A143+1</f>
        <v>139</v>
      </c>
      <c r="B144" s="57" t="s">
        <v>833</v>
      </c>
      <c r="C144" s="954" t="s">
        <v>92</v>
      </c>
      <c r="D144" s="57"/>
      <c r="E144" s="940" t="s">
        <v>1653</v>
      </c>
      <c r="F144" s="313">
        <v>45989</v>
      </c>
      <c r="G144" s="313">
        <v>45996</v>
      </c>
      <c r="H144" s="979" t="s">
        <v>1440</v>
      </c>
    </row>
    <row r="145" spans="1:15">
      <c r="A145" s="939">
        <f t="shared" si="2"/>
        <v>140</v>
      </c>
      <c r="B145" s="958" t="s">
        <v>230</v>
      </c>
      <c r="C145" s="958" t="s">
        <v>146</v>
      </c>
      <c r="D145" s="57"/>
      <c r="E145" s="953" t="s">
        <v>1620</v>
      </c>
      <c r="F145" s="313">
        <v>45992</v>
      </c>
      <c r="G145" s="313">
        <v>45996</v>
      </c>
      <c r="H145" s="979" t="s">
        <v>1440</v>
      </c>
    </row>
    <row r="146" spans="1:15">
      <c r="A146" s="939">
        <f t="shared" si="2"/>
        <v>141</v>
      </c>
      <c r="B146" s="57" t="s">
        <v>159</v>
      </c>
      <c r="C146" s="954" t="s">
        <v>111</v>
      </c>
      <c r="D146" s="57"/>
      <c r="E146" s="940" t="s">
        <v>1580</v>
      </c>
      <c r="F146" s="313">
        <v>45989</v>
      </c>
      <c r="G146" s="313">
        <v>45998</v>
      </c>
      <c r="H146" s="57" t="s">
        <v>1440</v>
      </c>
    </row>
    <row r="147" spans="1:15">
      <c r="A147" s="939">
        <f t="shared" si="2"/>
        <v>142</v>
      </c>
      <c r="B147" s="956" t="s">
        <v>132</v>
      </c>
      <c r="C147" s="57" t="s">
        <v>96</v>
      </c>
      <c r="D147" s="57"/>
      <c r="E147" s="940" t="s">
        <v>1507</v>
      </c>
      <c r="F147" s="313">
        <v>45990</v>
      </c>
      <c r="G147" s="313">
        <v>45998</v>
      </c>
      <c r="H147" s="980" t="s">
        <v>1440</v>
      </c>
    </row>
    <row r="148" spans="1:15">
      <c r="A148" s="939">
        <f t="shared" si="2"/>
        <v>143</v>
      </c>
      <c r="B148" s="981" t="s">
        <v>747</v>
      </c>
      <c r="C148" s="981" t="s">
        <v>211</v>
      </c>
      <c r="D148" s="57"/>
      <c r="E148" s="940" t="s">
        <v>1598</v>
      </c>
      <c r="F148" s="313">
        <v>45997</v>
      </c>
      <c r="G148" s="313">
        <v>46001</v>
      </c>
      <c r="H148" s="984" t="s">
        <v>1440</v>
      </c>
    </row>
    <row r="149" spans="1:15">
      <c r="A149" s="939">
        <f t="shared" si="2"/>
        <v>144</v>
      </c>
      <c r="B149" s="981" t="s">
        <v>124</v>
      </c>
      <c r="C149" s="981" t="s">
        <v>96</v>
      </c>
      <c r="D149" s="57"/>
      <c r="E149" s="953" t="s">
        <v>1620</v>
      </c>
      <c r="F149" s="313">
        <v>45997</v>
      </c>
      <c r="G149" s="313">
        <v>46002</v>
      </c>
      <c r="H149" s="57" t="s">
        <v>1440</v>
      </c>
    </row>
    <row r="150" spans="1:15">
      <c r="A150" s="939">
        <f t="shared" si="2"/>
        <v>145</v>
      </c>
      <c r="B150" s="57" t="s">
        <v>707</v>
      </c>
      <c r="C150" s="57" t="s">
        <v>149</v>
      </c>
      <c r="D150" s="57"/>
      <c r="E150" s="940" t="s">
        <v>1653</v>
      </c>
      <c r="F150" s="313">
        <v>45997</v>
      </c>
      <c r="G150" s="313">
        <v>46003</v>
      </c>
      <c r="H150" s="57" t="s">
        <v>1440</v>
      </c>
    </row>
    <row r="151" spans="1:15">
      <c r="A151" s="939">
        <f t="shared" si="2"/>
        <v>146</v>
      </c>
      <c r="B151" s="983" t="s">
        <v>1654</v>
      </c>
      <c r="C151" s="983" t="s">
        <v>83</v>
      </c>
      <c r="D151" s="57"/>
      <c r="E151" s="940" t="s">
        <v>1598</v>
      </c>
      <c r="F151" s="313">
        <v>46000</v>
      </c>
      <c r="G151" s="313">
        <v>46004</v>
      </c>
      <c r="H151" s="57" t="s">
        <v>1440</v>
      </c>
      <c r="O151" s="982"/>
    </row>
    <row r="152" spans="1:15">
      <c r="A152" s="939">
        <f t="shared" si="2"/>
        <v>147</v>
      </c>
      <c r="B152" s="57" t="s">
        <v>160</v>
      </c>
      <c r="C152" s="57" t="s">
        <v>111</v>
      </c>
      <c r="D152" s="57"/>
      <c r="E152" s="940" t="s">
        <v>1580</v>
      </c>
      <c r="F152" s="313">
        <v>45998</v>
      </c>
      <c r="G152" s="313">
        <v>46005</v>
      </c>
      <c r="H152" s="57" t="s">
        <v>1440</v>
      </c>
    </row>
    <row r="153" spans="1:15">
      <c r="A153" s="939">
        <f t="shared" si="2"/>
        <v>148</v>
      </c>
      <c r="B153" s="57" t="s">
        <v>706</v>
      </c>
      <c r="C153" s="57" t="s">
        <v>205</v>
      </c>
      <c r="D153" s="57"/>
      <c r="E153" s="940" t="s">
        <v>1653</v>
      </c>
      <c r="F153" s="313">
        <v>46003</v>
      </c>
      <c r="G153" s="313">
        <v>46007</v>
      </c>
      <c r="H153" s="989" t="s">
        <v>1440</v>
      </c>
    </row>
    <row r="154" spans="1:15">
      <c r="A154" s="939">
        <f t="shared" si="2"/>
        <v>149</v>
      </c>
      <c r="B154" s="57" t="s">
        <v>1264</v>
      </c>
      <c r="C154" s="57" t="s">
        <v>79</v>
      </c>
      <c r="D154" s="57"/>
      <c r="E154" s="953" t="s">
        <v>1620</v>
      </c>
      <c r="F154" s="313">
        <v>46003</v>
      </c>
      <c r="G154" s="313">
        <v>46007</v>
      </c>
      <c r="H154" s="989" t="s">
        <v>1440</v>
      </c>
    </row>
    <row r="155" spans="1:15">
      <c r="A155" s="939">
        <f t="shared" si="2"/>
        <v>150</v>
      </c>
      <c r="B155" s="57" t="s">
        <v>335</v>
      </c>
      <c r="C155" s="57" t="s">
        <v>149</v>
      </c>
      <c r="D155" s="57"/>
      <c r="E155" s="987" t="s">
        <v>1775</v>
      </c>
      <c r="F155" s="313">
        <v>45997</v>
      </c>
      <c r="G155" s="313">
        <v>46007</v>
      </c>
      <c r="H155" s="57" t="s">
        <v>1440</v>
      </c>
    </row>
    <row r="156" spans="1:15">
      <c r="A156" s="939">
        <f t="shared" si="2"/>
        <v>151</v>
      </c>
      <c r="B156" s="57" t="s">
        <v>438</v>
      </c>
      <c r="C156" s="57" t="s">
        <v>149</v>
      </c>
      <c r="D156" s="57"/>
      <c r="E156" s="987" t="s">
        <v>1776</v>
      </c>
      <c r="F156" s="313">
        <v>46004</v>
      </c>
      <c r="G156" s="313">
        <v>46009</v>
      </c>
      <c r="H156" s="57" t="s">
        <v>1440</v>
      </c>
    </row>
    <row r="157" spans="1:15">
      <c r="A157" s="939">
        <f t="shared" si="2"/>
        <v>152</v>
      </c>
      <c r="B157" s="940" t="s">
        <v>410</v>
      </c>
      <c r="C157" s="940" t="s">
        <v>146</v>
      </c>
      <c r="D157" s="940"/>
      <c r="E157" s="989" t="s">
        <v>1778</v>
      </c>
      <c r="F157" s="941">
        <v>45948</v>
      </c>
      <c r="G157" s="941"/>
      <c r="H157" s="986" t="s">
        <v>241</v>
      </c>
    </row>
    <row r="158" spans="1:15">
      <c r="A158" s="939">
        <f t="shared" si="2"/>
        <v>153</v>
      </c>
      <c r="B158" s="57" t="s">
        <v>375</v>
      </c>
      <c r="C158" s="57" t="s">
        <v>83</v>
      </c>
      <c r="D158" s="57"/>
      <c r="E158" s="57" t="s">
        <v>1774</v>
      </c>
      <c r="F158" s="313">
        <v>45998</v>
      </c>
      <c r="G158" s="57"/>
      <c r="H158" s="983" t="s">
        <v>241</v>
      </c>
    </row>
    <row r="159" spans="1:15">
      <c r="A159" s="939">
        <f t="shared" si="2"/>
        <v>154</v>
      </c>
      <c r="B159" s="57" t="s">
        <v>367</v>
      </c>
      <c r="C159" s="57" t="s">
        <v>211</v>
      </c>
      <c r="D159" s="57"/>
      <c r="E159" s="985" t="s">
        <v>1773</v>
      </c>
      <c r="F159" s="313">
        <v>46003</v>
      </c>
      <c r="G159" s="57"/>
      <c r="H159" s="990" t="s">
        <v>241</v>
      </c>
    </row>
    <row r="160" spans="1:15">
      <c r="A160" s="939">
        <f t="shared" si="2"/>
        <v>155</v>
      </c>
      <c r="B160" s="57" t="s">
        <v>163</v>
      </c>
      <c r="C160" s="57" t="s">
        <v>89</v>
      </c>
      <c r="D160" s="57"/>
      <c r="E160" s="940" t="s">
        <v>1580</v>
      </c>
      <c r="F160" s="313">
        <v>46005</v>
      </c>
      <c r="G160" s="57"/>
      <c r="H160" s="57" t="s">
        <v>241</v>
      </c>
    </row>
    <row r="161" spans="1:8">
      <c r="A161" s="939">
        <f t="shared" si="2"/>
        <v>156</v>
      </c>
      <c r="B161" s="989" t="s">
        <v>1263</v>
      </c>
      <c r="C161" s="989" t="s">
        <v>92</v>
      </c>
      <c r="D161" s="57"/>
      <c r="E161" s="953" t="s">
        <v>1620</v>
      </c>
      <c r="F161" s="313">
        <v>46008</v>
      </c>
      <c r="G161" s="57"/>
      <c r="H161" s="989" t="s">
        <v>1777</v>
      </c>
    </row>
    <row r="162" spans="1:8">
      <c r="A162" s="939">
        <f t="shared" si="2"/>
        <v>157</v>
      </c>
      <c r="B162" s="57" t="s">
        <v>437</v>
      </c>
      <c r="C162" s="57" t="s">
        <v>149</v>
      </c>
      <c r="D162" s="57"/>
      <c r="E162" s="987" t="s">
        <v>1776</v>
      </c>
      <c r="F162" s="313">
        <v>46009</v>
      </c>
      <c r="G162" s="57"/>
      <c r="H162" s="57" t="s">
        <v>1777</v>
      </c>
    </row>
    <row r="308" spans="30:30">
      <c r="AD308" s="538">
        <v>185</v>
      </c>
    </row>
    <row r="309" spans="30:30">
      <c r="AD309" s="538">
        <v>5</v>
      </c>
    </row>
  </sheetData>
  <mergeCells count="3">
    <mergeCell ref="A1:H1"/>
    <mergeCell ref="A2:H2"/>
    <mergeCell ref="A3:H3"/>
  </mergeCells>
  <phoneticPr fontId="178" type="noConversion"/>
  <conditionalFormatting sqref="B5">
    <cfRule type="duplicateValues" dxfId="201" priority="2203" stopIfTrue="1"/>
    <cfRule type="duplicateValues" dxfId="200" priority="2202"/>
    <cfRule type="duplicateValues" dxfId="199" priority="2201"/>
  </conditionalFormatting>
  <conditionalFormatting sqref="B6:B21">
    <cfRule type="duplicateValues" dxfId="198" priority="2738"/>
  </conditionalFormatting>
  <conditionalFormatting sqref="B23">
    <cfRule type="duplicateValues" dxfId="197" priority="77"/>
  </conditionalFormatting>
  <conditionalFormatting sqref="B111:B113 B109">
    <cfRule type="duplicateValues" dxfId="196" priority="11385"/>
    <cfRule type="duplicateValues" dxfId="195" priority="11384"/>
  </conditionalFormatting>
  <conditionalFormatting sqref="B111:B114 B109">
    <cfRule type="duplicateValues" dxfId="194" priority="11388"/>
  </conditionalFormatting>
  <conditionalFormatting sqref="B122 B115:B119">
    <cfRule type="duplicateValues" dxfId="193" priority="11402"/>
  </conditionalFormatting>
  <conditionalFormatting sqref="B123">
    <cfRule type="duplicateValues" dxfId="192" priority="14"/>
  </conditionalFormatting>
  <conditionalFormatting sqref="B124:B134 B138 B157">
    <cfRule type="duplicateValues" dxfId="191" priority="12079"/>
    <cfRule type="duplicateValues" dxfId="190" priority="12078"/>
  </conditionalFormatting>
  <conditionalFormatting sqref="B125">
    <cfRule type="duplicateValues" dxfId="189" priority="5"/>
  </conditionalFormatting>
  <conditionalFormatting sqref="B138 B124 B126:B134">
    <cfRule type="duplicateValues" dxfId="188" priority="12614"/>
  </conditionalFormatting>
  <conditionalFormatting sqref="B138 B130:B134">
    <cfRule type="duplicateValues" dxfId="187" priority="12618"/>
  </conditionalFormatting>
  <conditionalFormatting sqref="B157">
    <cfRule type="duplicateValues" dxfId="186" priority="9"/>
    <cfRule type="duplicateValues" dxfId="185" priority="7"/>
    <cfRule type="duplicateValues" dxfId="184" priority="8"/>
  </conditionalFormatting>
  <conditionalFormatting sqref="B158:B1048576 B139:B156 B135:B137 B1:B123">
    <cfRule type="duplicateValues" dxfId="183" priority="15722"/>
  </conditionalFormatting>
  <conditionalFormatting sqref="B158:B1048576 B139:B156 B135:B137 B120:B121 B110 B1:B107">
    <cfRule type="duplicateValues" dxfId="182" priority="15727"/>
  </conditionalFormatting>
  <conditionalFormatting sqref="B158:B1048576 B139:B156 B135:B137 B120:B121 B110 B57:C57 B4:B44 B45:C48 B49:B51 B54:B56 E45:G46 B52:C53 B58:B107">
    <cfRule type="duplicateValues" dxfId="181" priority="15734"/>
  </conditionalFormatting>
  <conditionalFormatting sqref="D7 D15 D31:D32 D35 D45:D46 D49 D52 D59 D62 D64">
    <cfRule type="cellIs" dxfId="180" priority="65" operator="greaterThan">
      <formula>45839</formula>
    </cfRule>
  </conditionalFormatting>
  <conditionalFormatting sqref="D64 D62 D59 D52 D49 D45:D46 D35 D31:D32 D15 D7">
    <cfRule type="duplicateValues" dxfId="179" priority="7427"/>
    <cfRule type="duplicateValues" dxfId="178" priority="7425"/>
    <cfRule type="duplicateValues" dxfId="177" priority="7426"/>
  </conditionalFormatting>
  <conditionalFormatting sqref="D66">
    <cfRule type="duplicateValues" dxfId="176" priority="62"/>
    <cfRule type="duplicateValues" dxfId="175" priority="59"/>
    <cfRule type="duplicateValues" dxfId="174" priority="60"/>
  </conditionalFormatting>
  <conditionalFormatting sqref="D66:D68">
    <cfRule type="cellIs" dxfId="173" priority="26" operator="greaterThan">
      <formula>45839</formula>
    </cfRule>
  </conditionalFormatting>
  <conditionalFormatting sqref="D68">
    <cfRule type="duplicateValues" dxfId="172" priority="27"/>
    <cfRule type="duplicateValues" dxfId="171" priority="28"/>
    <cfRule type="duplicateValues" dxfId="170" priority="29"/>
  </conditionalFormatting>
  <conditionalFormatting sqref="D73">
    <cfRule type="cellIs" dxfId="169" priority="38" operator="greaterThan">
      <formula>45839</formula>
    </cfRule>
    <cfRule type="duplicateValues" dxfId="168" priority="39"/>
    <cfRule type="duplicateValues" dxfId="167" priority="40"/>
    <cfRule type="duplicateValues" dxfId="166" priority="41"/>
  </conditionalFormatting>
  <conditionalFormatting sqref="D76 D79">
    <cfRule type="cellIs" dxfId="165" priority="34" operator="greaterThan">
      <formula>45839</formula>
    </cfRule>
  </conditionalFormatting>
  <conditionalFormatting sqref="D79 D76">
    <cfRule type="duplicateValues" dxfId="164" priority="37"/>
    <cfRule type="duplicateValues" dxfId="163" priority="36"/>
    <cfRule type="duplicateValues" dxfId="162" priority="35"/>
  </conditionalFormatting>
  <conditionalFormatting sqref="D100">
    <cfRule type="duplicateValues" dxfId="161" priority="33"/>
    <cfRule type="duplicateValues" dxfId="160" priority="32"/>
    <cfRule type="cellIs" dxfId="159" priority="30" operator="greaterThan">
      <formula>45839</formula>
    </cfRule>
    <cfRule type="duplicateValues" dxfId="158" priority="31"/>
  </conditionalFormatting>
  <conditionalFormatting sqref="D127">
    <cfRule type="cellIs" dxfId="157" priority="1" operator="greaterThan">
      <formula>45839</formula>
    </cfRule>
    <cfRule type="duplicateValues" dxfId="156" priority="4"/>
    <cfRule type="duplicateValues" dxfId="155" priority="3"/>
    <cfRule type="duplicateValues" dxfId="154" priority="2"/>
  </conditionalFormatting>
  <conditionalFormatting sqref="E57 E52:E53 E47:E48">
    <cfRule type="duplicateValues" dxfId="153" priority="6919"/>
  </conditionalFormatting>
  <conditionalFormatting sqref="E58">
    <cfRule type="duplicateValues" dxfId="152" priority="75"/>
  </conditionalFormatting>
  <conditionalFormatting sqref="E65">
    <cfRule type="duplicateValues" dxfId="151" priority="73"/>
  </conditionalFormatting>
  <conditionalFormatting sqref="E66">
    <cfRule type="duplicateValues" dxfId="150" priority="74"/>
  </conditionalFormatting>
  <conditionalFormatting sqref="E73">
    <cfRule type="duplicateValues" dxfId="149" priority="68"/>
  </conditionalFormatting>
  <conditionalFormatting sqref="E74">
    <cfRule type="duplicateValues" dxfId="148" priority="67"/>
  </conditionalFormatting>
  <conditionalFormatting sqref="E76">
    <cfRule type="duplicateValues" dxfId="147" priority="46"/>
  </conditionalFormatting>
  <conditionalFormatting sqref="E79">
    <cfRule type="duplicateValues" dxfId="146" priority="44"/>
  </conditionalFormatting>
  <conditionalFormatting sqref="E82">
    <cfRule type="duplicateValues" dxfId="145" priority="45"/>
  </conditionalFormatting>
  <conditionalFormatting sqref="E86">
    <cfRule type="duplicateValues" dxfId="144" priority="43"/>
  </conditionalFormatting>
  <conditionalFormatting sqref="E88">
    <cfRule type="duplicateValues" dxfId="143" priority="42"/>
  </conditionalFormatting>
  <conditionalFormatting sqref="S73 S75:S76">
    <cfRule type="duplicateValues" dxfId="142" priority="7456"/>
  </conditionalFormatting>
  <conditionalFormatting sqref="S73">
    <cfRule type="duplicateValues" dxfId="141" priority="70"/>
  </conditionalFormatting>
  <conditionalFormatting sqref="S75:S76">
    <cfRule type="duplicateValues" dxfId="140"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8" bestFit="1" customWidth="1"/>
    <col min="2" max="2" width="10" style="778" customWidth="1"/>
    <col min="3" max="3" width="10.36328125" bestFit="1" customWidth="1"/>
    <col min="4" max="4" width="14.6328125" style="955" customWidth="1"/>
    <col min="5" max="5" width="16.453125" bestFit="1" customWidth="1"/>
    <col min="6" max="6" width="16.36328125" bestFit="1" customWidth="1"/>
  </cols>
  <sheetData>
    <row r="1" spans="1:6">
      <c r="A1" s="968" t="s">
        <v>1693</v>
      </c>
      <c r="B1" s="968" t="s">
        <v>1694</v>
      </c>
      <c r="C1" s="874" t="s">
        <v>1695</v>
      </c>
      <c r="D1" s="969" t="s">
        <v>1696</v>
      </c>
      <c r="E1" s="874" t="s">
        <v>1697</v>
      </c>
      <c r="F1" s="874" t="s">
        <v>1698</v>
      </c>
    </row>
    <row r="2" spans="1:6" hidden="1">
      <c r="A2" s="970" t="s">
        <v>1449</v>
      </c>
      <c r="B2" s="960" t="s">
        <v>482</v>
      </c>
      <c r="C2" s="409" t="e">
        <f>VLOOKUP(A2,Foundation!$B$8:$R$292,10, 0)</f>
        <v>#N/A</v>
      </c>
      <c r="D2" s="409" t="e">
        <f>VLOOKUP(A2,Foundation!$B$8:$R$275,12, 0)</f>
        <v>#N/A</v>
      </c>
      <c r="E2" s="409" t="e">
        <f>VLOOKUP(A2,'Erection Compiled '!$B$2:$S$338,10, 0)</f>
        <v>#N/A</v>
      </c>
      <c r="F2" s="409" t="e">
        <f>VLOOKUP(A2,Earthing!$C$7:$H$307,4, 0)</f>
        <v>#N/A</v>
      </c>
    </row>
    <row r="3" spans="1:6" hidden="1">
      <c r="A3" s="970" t="s">
        <v>465</v>
      </c>
      <c r="B3" s="960" t="s">
        <v>1699</v>
      </c>
      <c r="C3" s="409">
        <f>VLOOKUP(A3,Foundation!$B$8:$R$292,10, 0)</f>
        <v>0</v>
      </c>
      <c r="D3" s="409">
        <f>VLOOKUP(A3,Foundation!$B$8:$R$275,12, 0)</f>
        <v>46064</v>
      </c>
      <c r="E3" s="409" t="e">
        <f>VLOOKUP(A3,'Erection Compiled '!$B$2:$S$338,10, 0)</f>
        <v>#N/A</v>
      </c>
      <c r="F3" s="409" t="e">
        <f>VLOOKUP(A3,Earthing!$C$7:$H$307,4, 0)</f>
        <v>#N/A</v>
      </c>
    </row>
    <row r="4" spans="1:6" hidden="1">
      <c r="A4" s="970" t="s">
        <v>1658</v>
      </c>
      <c r="B4" s="960" t="s">
        <v>89</v>
      </c>
      <c r="C4" s="409" t="e">
        <f>VLOOKUP(A4,Foundation!$B$8:$R$292,10, 0)</f>
        <v>#N/A</v>
      </c>
      <c r="D4" s="409" t="e">
        <f>VLOOKUP(A4,Foundation!$B$8:$R$275,12, 0)</f>
        <v>#N/A</v>
      </c>
      <c r="E4" s="409" t="e">
        <f>VLOOKUP(A4,'Erection Compiled '!$B$2:$S$338,10, 0)</f>
        <v>#N/A</v>
      </c>
      <c r="F4" s="409" t="e">
        <f>VLOOKUP(A4,Earthing!$C$7:$H$307,4, 0)</f>
        <v>#N/A</v>
      </c>
    </row>
    <row r="5" spans="1:6" hidden="1">
      <c r="A5" s="970" t="s">
        <v>1251</v>
      </c>
      <c r="B5" s="960" t="s">
        <v>89</v>
      </c>
      <c r="C5" s="409">
        <f>VLOOKUP(A5,Foundation!$B$8:$R$292,10, 0)</f>
        <v>0</v>
      </c>
      <c r="D5" s="409">
        <f>VLOOKUP(A5,Foundation!$B$8:$R$275,12, 0)</f>
        <v>46081</v>
      </c>
      <c r="E5" s="409">
        <f>VLOOKUP(A5,'Erection Compiled '!$B$2:$S$338,10, 0)</f>
        <v>0</v>
      </c>
      <c r="F5" s="409" t="e">
        <f>VLOOKUP(A5,Earthing!$C$7:$H$307,4, 0)</f>
        <v>#N/A</v>
      </c>
    </row>
    <row r="6" spans="1:6" hidden="1">
      <c r="A6" s="970" t="s">
        <v>1700</v>
      </c>
      <c r="B6" s="960" t="s">
        <v>1688</v>
      </c>
      <c r="C6" s="409">
        <f>VLOOKUP(A6,Foundation!$B$8:$R$292,10, 0)</f>
        <v>0</v>
      </c>
      <c r="D6" s="409">
        <f>VLOOKUP(A6,Foundation!$B$8:$R$275,12, 0)</f>
        <v>46089</v>
      </c>
      <c r="E6" s="409">
        <f>VLOOKUP(A6,'Erection Compiled '!$B$2:$S$338,10, 0)</f>
        <v>0</v>
      </c>
      <c r="F6" s="409" t="e">
        <f>VLOOKUP(A6,Earthing!$C$7:$H$307,4, 0)</f>
        <v>#N/A</v>
      </c>
    </row>
    <row r="7" spans="1:6" hidden="1">
      <c r="A7" s="970" t="s">
        <v>76</v>
      </c>
      <c r="B7" s="960" t="s">
        <v>1688</v>
      </c>
      <c r="C7" s="409">
        <f>VLOOKUP(A7,Foundation!$B$8:$R$292,10, 0)</f>
        <v>0</v>
      </c>
      <c r="D7" s="409">
        <f>VLOOKUP(A7,Foundation!$B$8:$R$275,12, 0)</f>
        <v>46172</v>
      </c>
      <c r="E7" s="409">
        <f>VLOOKUP(A7,'Erection Compiled '!$B$2:$S$338,10, 0)</f>
        <v>0</v>
      </c>
      <c r="F7" s="409" t="e">
        <f>VLOOKUP(A7,Earthing!$C$7:$H$307,4, 0)</f>
        <v>#N/A</v>
      </c>
    </row>
    <row r="8" spans="1:6" hidden="1">
      <c r="A8" s="970" t="s">
        <v>1148</v>
      </c>
      <c r="B8" s="960" t="s">
        <v>107</v>
      </c>
      <c r="C8" s="409">
        <f>VLOOKUP(A8,Foundation!$B$8:$R$292,10, 0)</f>
        <v>0</v>
      </c>
      <c r="D8" s="409">
        <f>VLOOKUP(A8,Foundation!$B$8:$R$275,12, 0)</f>
        <v>46108</v>
      </c>
      <c r="E8" s="409">
        <f>VLOOKUP(A8,'Erection Compiled '!$B$2:$S$338,10, 0)</f>
        <v>0</v>
      </c>
      <c r="F8" s="409" t="e">
        <f>VLOOKUP(A8,Earthing!$C$7:$H$307,4, 0)</f>
        <v>#N/A</v>
      </c>
    </row>
    <row r="9" spans="1:6" hidden="1">
      <c r="A9" s="970" t="s">
        <v>78</v>
      </c>
      <c r="B9" s="960" t="s">
        <v>81</v>
      </c>
      <c r="C9" s="409">
        <f>VLOOKUP(A9,Foundation!$B$8:$R$292,10, 0)</f>
        <v>0</v>
      </c>
      <c r="D9" s="409">
        <f>VLOOKUP(A9,Foundation!$B$8:$R$275,12, 0)</f>
        <v>46147</v>
      </c>
      <c r="E9" s="409" t="e">
        <f>VLOOKUP(A9,'Erection Compiled '!$B$2:$S$338,10, 0)</f>
        <v>#N/A</v>
      </c>
      <c r="F9" s="409" t="e">
        <f>VLOOKUP(A9,Earthing!$C$7:$H$307,4, 0)</f>
        <v>#N/A</v>
      </c>
    </row>
    <row r="10" spans="1:6" hidden="1">
      <c r="A10" s="970" t="s">
        <v>1659</v>
      </c>
      <c r="B10" s="960" t="s">
        <v>111</v>
      </c>
      <c r="C10" s="409">
        <f>VLOOKUP(A10,Foundation!$B$8:$R$292,10, 0)</f>
        <v>0</v>
      </c>
      <c r="D10" s="409">
        <f>VLOOKUP(A10,Foundation!$B$8:$R$275,12, 0)</f>
        <v>46115</v>
      </c>
      <c r="E10" s="409">
        <f>VLOOKUP(A10,'Erection Compiled '!$B$2:$S$338,10, 0)</f>
        <v>0</v>
      </c>
      <c r="F10" s="409" t="e">
        <f>VLOOKUP(A10,Earthing!$C$7:$H$307,4, 0)</f>
        <v>#N/A</v>
      </c>
    </row>
    <row r="11" spans="1:6" hidden="1">
      <c r="A11" s="970" t="s">
        <v>498</v>
      </c>
      <c r="B11" s="960" t="s">
        <v>146</v>
      </c>
      <c r="C11" s="409">
        <f>VLOOKUP(A11,Foundation!$B$8:$R$292,10, 0)</f>
        <v>0</v>
      </c>
      <c r="D11" s="409">
        <f>VLOOKUP(A11,Foundation!$B$8:$R$275,12, 0)</f>
        <v>46112</v>
      </c>
      <c r="E11" s="409">
        <f>VLOOKUP(A11,'Erection Compiled '!$B$2:$S$338,10, 0)</f>
        <v>0</v>
      </c>
      <c r="F11" s="409" t="e">
        <f>VLOOKUP(A11,Earthing!$C$7:$H$307,4, 0)</f>
        <v>#N/A</v>
      </c>
    </row>
    <row r="12" spans="1:6" hidden="1">
      <c r="A12" s="970" t="s">
        <v>499</v>
      </c>
      <c r="B12" s="960" t="s">
        <v>146</v>
      </c>
      <c r="C12" s="409">
        <f>VLOOKUP(A12,Foundation!$B$8:$R$292,10, 0)</f>
        <v>0</v>
      </c>
      <c r="D12" s="409">
        <f>VLOOKUP(A12,Foundation!$B$8:$R$275,12, 0)</f>
        <v>46101</v>
      </c>
      <c r="E12" s="409">
        <f>VLOOKUP(A12,'Erection Compiled '!$B$2:$S$338,10, 0)</f>
        <v>0</v>
      </c>
      <c r="F12" s="409" t="e">
        <f>VLOOKUP(A12,Earthing!$C$7:$H$307,4, 0)</f>
        <v>#N/A</v>
      </c>
    </row>
    <row r="13" spans="1:6" hidden="1">
      <c r="A13" s="970" t="s">
        <v>1701</v>
      </c>
      <c r="B13" s="960" t="s">
        <v>146</v>
      </c>
      <c r="C13" s="409" t="e">
        <f>VLOOKUP(A13,Foundation!$B$8:$R$292,10, 0)</f>
        <v>#N/A</v>
      </c>
      <c r="D13" s="409" t="e">
        <f>VLOOKUP(A13,Foundation!$B$8:$R$275,12, 0)</f>
        <v>#N/A</v>
      </c>
      <c r="E13" s="409" t="e">
        <f>VLOOKUP(A13,'Erection Compiled '!$B$2:$S$338,10, 0)</f>
        <v>#N/A</v>
      </c>
      <c r="F13" s="409" t="e">
        <f>VLOOKUP(A13,Earthing!$C$7:$H$307,4, 0)</f>
        <v>#N/A</v>
      </c>
    </row>
    <row r="14" spans="1:6" hidden="1">
      <c r="A14" s="970" t="s">
        <v>1702</v>
      </c>
      <c r="B14" s="960" t="s">
        <v>146</v>
      </c>
      <c r="C14" s="409" t="e">
        <f>VLOOKUP(A14,Foundation!$B$8:$R$292,10, 0)</f>
        <v>#N/A</v>
      </c>
      <c r="D14" s="409" t="e">
        <f>VLOOKUP(A14,Foundation!$B$8:$R$275,12, 0)</f>
        <v>#N/A</v>
      </c>
      <c r="E14" s="409" t="e">
        <f>VLOOKUP(A14,'Erection Compiled '!$B$2:$S$338,10, 0)</f>
        <v>#N/A</v>
      </c>
      <c r="F14" s="409" t="e">
        <f>VLOOKUP(A14,Earthing!$C$7:$H$307,4, 0)</f>
        <v>#N/A</v>
      </c>
    </row>
    <row r="15" spans="1:6" hidden="1">
      <c r="A15" s="970" t="s">
        <v>1703</v>
      </c>
      <c r="B15" s="960" t="s">
        <v>146</v>
      </c>
      <c r="C15" s="409" t="e">
        <f>VLOOKUP(A15,Foundation!$B$8:$R$292,10, 0)</f>
        <v>#N/A</v>
      </c>
      <c r="D15" s="409" t="e">
        <f>VLOOKUP(A15,Foundation!$B$8:$R$275,12, 0)</f>
        <v>#N/A</v>
      </c>
      <c r="E15" s="409" t="e">
        <f>VLOOKUP(A15,'Erection Compiled '!$B$2:$S$338,10, 0)</f>
        <v>#N/A</v>
      </c>
      <c r="F15" s="409" t="e">
        <f>VLOOKUP(A15,Earthing!$C$7:$H$307,4, 0)</f>
        <v>#N/A</v>
      </c>
    </row>
    <row r="16" spans="1:6" hidden="1">
      <c r="A16" s="970" t="s">
        <v>1704</v>
      </c>
      <c r="B16" s="960" t="s">
        <v>205</v>
      </c>
      <c r="C16" s="409" t="e">
        <f>VLOOKUP(A16,Foundation!$B$8:$R$292,10, 0)</f>
        <v>#N/A</v>
      </c>
      <c r="D16" s="409" t="e">
        <f>VLOOKUP(A16,Foundation!$B$8:$R$275,12, 0)</f>
        <v>#N/A</v>
      </c>
      <c r="E16" s="409" t="e">
        <f>VLOOKUP(A16,'Erection Compiled '!$B$2:$S$338,10, 0)</f>
        <v>#N/A</v>
      </c>
      <c r="F16" s="409" t="e">
        <f>VLOOKUP(A16,Earthing!$C$7:$H$307,4, 0)</f>
        <v>#N/A</v>
      </c>
    </row>
    <row r="17" spans="1:6" hidden="1">
      <c r="A17" s="970" t="s">
        <v>1705</v>
      </c>
      <c r="B17" s="960" t="s">
        <v>83</v>
      </c>
      <c r="C17" s="409">
        <f>VLOOKUP(A17,Foundation!$B$8:$R$292,10, 0)</f>
        <v>0</v>
      </c>
      <c r="D17" s="409">
        <f>VLOOKUP(A17,Foundation!$B$8:$R$275,12, 0)</f>
        <v>46190</v>
      </c>
      <c r="E17" s="409" t="e">
        <f>VLOOKUP(A17,'Erection Compiled '!$B$2:$S$338,10, 0)</f>
        <v>#N/A</v>
      </c>
      <c r="F17" s="409" t="e">
        <f>VLOOKUP(A17,Earthing!$C$7:$H$307,4, 0)</f>
        <v>#N/A</v>
      </c>
    </row>
    <row r="18" spans="1:6" hidden="1">
      <c r="A18" s="970" t="s">
        <v>1706</v>
      </c>
      <c r="B18" s="960" t="s">
        <v>205</v>
      </c>
      <c r="C18" s="409" t="e">
        <f>VLOOKUP(A18,Foundation!$B$8:$R$292,10, 0)</f>
        <v>#N/A</v>
      </c>
      <c r="D18" s="409" t="e">
        <f>VLOOKUP(A18,Foundation!$B$8:$R$275,12, 0)</f>
        <v>#N/A</v>
      </c>
      <c r="E18" s="409" t="e">
        <f>VLOOKUP(A18,'Erection Compiled '!$B$2:$S$338,10, 0)</f>
        <v>#N/A</v>
      </c>
      <c r="F18" s="409" t="e">
        <f>VLOOKUP(A18,Earthing!$C$7:$H$307,4, 0)</f>
        <v>#N/A</v>
      </c>
    </row>
    <row r="19" spans="1:6" hidden="1">
      <c r="A19" s="970" t="s">
        <v>1707</v>
      </c>
      <c r="B19" s="960" t="s">
        <v>89</v>
      </c>
      <c r="C19" s="409" t="e">
        <f>VLOOKUP(A19,Foundation!$B$8:$R$292,10, 0)</f>
        <v>#N/A</v>
      </c>
      <c r="D19" s="409" t="e">
        <f>VLOOKUP(A19,Foundation!$B$8:$R$275,12, 0)</f>
        <v>#N/A</v>
      </c>
      <c r="E19" s="409" t="e">
        <f>VLOOKUP(A19,'Erection Compiled '!$B$2:$S$338,10, 0)</f>
        <v>#N/A</v>
      </c>
      <c r="F19" s="409" t="e">
        <f>VLOOKUP(A19,Earthing!$C$7:$H$307,4, 0)</f>
        <v>#N/A</v>
      </c>
    </row>
    <row r="20" spans="1:6" hidden="1">
      <c r="A20" s="970" t="s">
        <v>1708</v>
      </c>
      <c r="B20" s="960" t="s">
        <v>146</v>
      </c>
      <c r="C20" s="409" t="e">
        <f>VLOOKUP(A20,Foundation!$B$8:$R$292,10, 0)</f>
        <v>#N/A</v>
      </c>
      <c r="D20" s="409" t="e">
        <f>VLOOKUP(A20,Foundation!$B$8:$R$275,12, 0)</f>
        <v>#N/A</v>
      </c>
      <c r="E20" s="409" t="e">
        <f>VLOOKUP(A20,'Erection Compiled '!$B$2:$S$338,10, 0)</f>
        <v>#N/A</v>
      </c>
      <c r="F20" s="409" t="e">
        <f>VLOOKUP(A20,Earthing!$C$7:$H$307,4, 0)</f>
        <v>#N/A</v>
      </c>
    </row>
    <row r="21" spans="1:6" hidden="1">
      <c r="A21" s="970" t="s">
        <v>1709</v>
      </c>
      <c r="B21" s="960" t="s">
        <v>89</v>
      </c>
      <c r="C21" s="409" t="e">
        <f>VLOOKUP(A21,Foundation!$B$8:$R$292,10, 0)</f>
        <v>#N/A</v>
      </c>
      <c r="D21" s="409" t="e">
        <f>VLOOKUP(A21,Foundation!$B$8:$R$275,12, 0)</f>
        <v>#N/A</v>
      </c>
      <c r="E21" s="409" t="e">
        <f>VLOOKUP(A21,'Erection Compiled '!$B$2:$S$338,10, 0)</f>
        <v>#N/A</v>
      </c>
      <c r="F21" s="409" t="e">
        <f>VLOOKUP(A21,Earthing!$C$7:$H$307,4, 0)</f>
        <v>#N/A</v>
      </c>
    </row>
    <row r="22" spans="1:6" hidden="1">
      <c r="A22" s="970" t="s">
        <v>1710</v>
      </c>
      <c r="B22" s="960" t="s">
        <v>101</v>
      </c>
      <c r="C22" s="409" t="e">
        <f>VLOOKUP(A22,Foundation!$B$8:$R$292,10, 0)</f>
        <v>#N/A</v>
      </c>
      <c r="D22" s="409" t="e">
        <f>VLOOKUP(A22,Foundation!$B$8:$R$275,12, 0)</f>
        <v>#N/A</v>
      </c>
      <c r="E22" s="409" t="e">
        <f>VLOOKUP(A22,'Erection Compiled '!$B$2:$S$338,10, 0)</f>
        <v>#N/A</v>
      </c>
      <c r="F22" s="409" t="e">
        <f>VLOOKUP(A22,Earthing!$C$7:$H$307,4, 0)</f>
        <v>#N/A</v>
      </c>
    </row>
    <row r="23" spans="1:6" hidden="1">
      <c r="A23" s="970" t="s">
        <v>1711</v>
      </c>
      <c r="B23" s="960" t="s">
        <v>101</v>
      </c>
      <c r="C23" s="409" t="e">
        <f>VLOOKUP(A23,Foundation!$B$8:$R$292,10, 0)</f>
        <v>#N/A</v>
      </c>
      <c r="D23" s="409" t="e">
        <f>VLOOKUP(A23,Foundation!$B$8:$R$275,12, 0)</f>
        <v>#N/A</v>
      </c>
      <c r="E23" s="409" t="e">
        <f>VLOOKUP(A23,'Erection Compiled '!$B$2:$S$338,10, 0)</f>
        <v>#N/A</v>
      </c>
      <c r="F23" s="409" t="e">
        <f>VLOOKUP(A23,Earthing!$C$7:$H$307,4, 0)</f>
        <v>#N/A</v>
      </c>
    </row>
    <row r="24" spans="1:6" hidden="1">
      <c r="A24" s="970" t="s">
        <v>80</v>
      </c>
      <c r="B24" s="960" t="s">
        <v>79</v>
      </c>
      <c r="C24" s="409">
        <f>VLOOKUP(A24,Foundation!$B$8:$R$292,10, 0)</f>
        <v>0</v>
      </c>
      <c r="D24" s="409">
        <f>VLOOKUP(A24,Foundation!$B$8:$R$275,12, 0)</f>
        <v>46072</v>
      </c>
      <c r="E24" s="409" t="e">
        <f>VLOOKUP(A24,'Erection Compiled '!$B$2:$S$338,10, 0)</f>
        <v>#N/A</v>
      </c>
      <c r="F24" s="409" t="e">
        <f>VLOOKUP(A24,Earthing!$C$7:$H$307,4, 0)</f>
        <v>#N/A</v>
      </c>
    </row>
    <row r="25" spans="1:6" hidden="1">
      <c r="A25" s="970" t="s">
        <v>1712</v>
      </c>
      <c r="B25" s="960" t="s">
        <v>79</v>
      </c>
      <c r="C25" s="409" t="e">
        <f>VLOOKUP(A25,Foundation!$B$8:$R$292,10, 0)</f>
        <v>#N/A</v>
      </c>
      <c r="D25" s="409" t="e">
        <f>VLOOKUP(A25,Foundation!$B$8:$R$275,12, 0)</f>
        <v>#N/A</v>
      </c>
      <c r="E25" s="409" t="e">
        <f>VLOOKUP(A25,'Erection Compiled '!$B$2:$S$338,10, 0)</f>
        <v>#N/A</v>
      </c>
      <c r="F25" s="409" t="e">
        <f>VLOOKUP(A25,Earthing!$C$7:$H$307,4, 0)</f>
        <v>#N/A</v>
      </c>
    </row>
    <row r="26" spans="1:6" hidden="1">
      <c r="A26" s="970" t="s">
        <v>119</v>
      </c>
      <c r="B26" s="960" t="s">
        <v>96</v>
      </c>
      <c r="C26" s="409" t="e">
        <f>VLOOKUP(A26,Foundation!$B$8:$R$292,10, 0)</f>
        <v>#N/A</v>
      </c>
      <c r="D26" s="409" t="e">
        <f>VLOOKUP(A26,Foundation!$B$8:$R$275,12, 0)</f>
        <v>#N/A</v>
      </c>
      <c r="E26" s="409" t="e">
        <f>VLOOKUP(A26,'Erection Compiled '!$B$2:$S$338,10, 0)</f>
        <v>#N/A</v>
      </c>
      <c r="F26" s="409" t="e">
        <f>VLOOKUP(A26,Earthing!$C$7:$H$307,4, 0)</f>
        <v>#N/A</v>
      </c>
    </row>
    <row r="27" spans="1:6" hidden="1">
      <c r="A27" s="970" t="s">
        <v>1713</v>
      </c>
      <c r="B27" s="960" t="s">
        <v>101</v>
      </c>
      <c r="C27" s="409" t="e">
        <f>VLOOKUP(A27,Foundation!$B$8:$R$292,10, 0)</f>
        <v>#N/A</v>
      </c>
      <c r="D27" s="409" t="e">
        <f>VLOOKUP(A27,Foundation!$B$8:$R$275,12, 0)</f>
        <v>#N/A</v>
      </c>
      <c r="E27" s="409" t="e">
        <f>VLOOKUP(A27,'Erection Compiled '!$B$2:$S$338,10, 0)</f>
        <v>#N/A</v>
      </c>
      <c r="F27" s="409" t="e">
        <f>VLOOKUP(A27,Earthing!$C$7:$H$307,4, 0)</f>
        <v>#N/A</v>
      </c>
    </row>
    <row r="28" spans="1:6" hidden="1">
      <c r="A28" s="970" t="s">
        <v>1714</v>
      </c>
      <c r="B28" s="960" t="s">
        <v>146</v>
      </c>
      <c r="C28" s="409" t="e">
        <f>VLOOKUP(A28,Foundation!$B$8:$R$292,10, 0)</f>
        <v>#N/A</v>
      </c>
      <c r="D28" s="409" t="e">
        <f>VLOOKUP(A28,Foundation!$B$8:$R$275,12, 0)</f>
        <v>#N/A</v>
      </c>
      <c r="E28" s="409" t="e">
        <f>VLOOKUP(A28,'Erection Compiled '!$B$2:$S$338,10, 0)</f>
        <v>#N/A</v>
      </c>
      <c r="F28" s="409" t="e">
        <f>VLOOKUP(A28,Earthing!$C$7:$H$307,4, 0)</f>
        <v>#N/A</v>
      </c>
    </row>
    <row r="29" spans="1:6" hidden="1">
      <c r="A29" s="970" t="s">
        <v>1715</v>
      </c>
      <c r="B29" s="960" t="s">
        <v>156</v>
      </c>
      <c r="C29" s="409" t="e">
        <f>VLOOKUP(A29,Foundation!$B$8:$R$292,10, 0)</f>
        <v>#N/A</v>
      </c>
      <c r="D29" s="409" t="e">
        <f>VLOOKUP(A29,Foundation!$B$8:$R$275,12, 0)</f>
        <v>#N/A</v>
      </c>
      <c r="E29" s="409" t="e">
        <f>VLOOKUP(A29,'Erection Compiled '!$B$2:$S$338,10, 0)</f>
        <v>#N/A</v>
      </c>
      <c r="F29" s="409" t="e">
        <f>VLOOKUP(A29,Earthing!$C$7:$H$307,4, 0)</f>
        <v>#N/A</v>
      </c>
    </row>
    <row r="30" spans="1:6" hidden="1">
      <c r="A30" s="970" t="s">
        <v>1716</v>
      </c>
      <c r="B30" s="960" t="s">
        <v>211</v>
      </c>
      <c r="C30" s="409" t="e">
        <f>VLOOKUP(A30,Foundation!$B$8:$R$292,10, 0)</f>
        <v>#N/A</v>
      </c>
      <c r="D30" s="409" t="e">
        <f>VLOOKUP(A30,Foundation!$B$8:$R$275,12, 0)</f>
        <v>#N/A</v>
      </c>
      <c r="E30" s="409" t="e">
        <f>VLOOKUP(A30,'Erection Compiled '!$B$2:$S$338,10, 0)</f>
        <v>#N/A</v>
      </c>
      <c r="F30" s="409" t="e">
        <f>VLOOKUP(A30,Earthing!$C$7:$H$307,4, 0)</f>
        <v>#N/A</v>
      </c>
    </row>
    <row r="31" spans="1:6" hidden="1">
      <c r="A31" s="970" t="s">
        <v>1717</v>
      </c>
      <c r="B31" s="960" t="s">
        <v>146</v>
      </c>
      <c r="C31" s="409" t="e">
        <f>VLOOKUP(A31,Foundation!$B$8:$R$292,10, 0)</f>
        <v>#N/A</v>
      </c>
      <c r="D31" s="409" t="e">
        <f>VLOOKUP(A31,Foundation!$B$8:$R$275,12, 0)</f>
        <v>#N/A</v>
      </c>
      <c r="E31" s="409" t="e">
        <f>VLOOKUP(A31,'Erection Compiled '!$B$2:$S$338,10, 0)</f>
        <v>#N/A</v>
      </c>
      <c r="F31" s="409" t="e">
        <f>VLOOKUP(A31,Earthing!$C$7:$H$307,4, 0)</f>
        <v>#N/A</v>
      </c>
    </row>
    <row r="32" spans="1:6" hidden="1">
      <c r="A32" s="970" t="s">
        <v>1718</v>
      </c>
      <c r="B32" s="960" t="s">
        <v>149</v>
      </c>
      <c r="C32" s="409" t="e">
        <f>VLOOKUP(A32,Foundation!$B$8:$R$292,10, 0)</f>
        <v>#N/A</v>
      </c>
      <c r="D32" s="409" t="e">
        <f>VLOOKUP(A32,Foundation!$B$8:$R$275,12, 0)</f>
        <v>#N/A</v>
      </c>
      <c r="E32" s="409" t="e">
        <f>VLOOKUP(A32,'Erection Compiled '!$B$2:$S$338,10, 0)</f>
        <v>#N/A</v>
      </c>
      <c r="F32" s="409" t="e">
        <f>VLOOKUP(A32,Earthing!$C$7:$H$307,4, 0)</f>
        <v>#N/A</v>
      </c>
    </row>
    <row r="33" spans="1:6" hidden="1">
      <c r="A33" s="970" t="s">
        <v>1719</v>
      </c>
      <c r="B33" s="960" t="s">
        <v>149</v>
      </c>
      <c r="C33" s="409" t="e">
        <f>VLOOKUP(A33,Foundation!$B$8:$R$292,10, 0)</f>
        <v>#N/A</v>
      </c>
      <c r="D33" s="409" t="e">
        <f>VLOOKUP(A33,Foundation!$B$8:$R$275,12, 0)</f>
        <v>#N/A</v>
      </c>
      <c r="E33" s="409" t="e">
        <f>VLOOKUP(A33,'Erection Compiled '!$B$2:$S$338,10, 0)</f>
        <v>#N/A</v>
      </c>
      <c r="F33" s="409" t="e">
        <f>VLOOKUP(A33,Earthing!$C$7:$H$307,4, 0)</f>
        <v>#N/A</v>
      </c>
    </row>
    <row r="34" spans="1:6" hidden="1">
      <c r="A34" s="971" t="s">
        <v>82</v>
      </c>
      <c r="B34" s="961" t="s">
        <v>83</v>
      </c>
      <c r="C34" s="409">
        <f>VLOOKUP(A34,Foundation!$B$8:$R$292,10, 0)</f>
        <v>0</v>
      </c>
      <c r="D34" s="409">
        <f>VLOOKUP(A34,Foundation!$B$8:$R$275,12, 0)</f>
        <v>46059</v>
      </c>
      <c r="E34" s="409" t="e">
        <f>VLOOKUP(A34,'Erection Compiled '!$B$2:$S$338,10, 0)</f>
        <v>#N/A</v>
      </c>
      <c r="F34" s="409" t="e">
        <f>VLOOKUP(A34,Earthing!$C$7:$H$307,4, 0)</f>
        <v>#N/A</v>
      </c>
    </row>
    <row r="35" spans="1:6" hidden="1">
      <c r="A35" s="971" t="s">
        <v>502</v>
      </c>
      <c r="B35" s="961" t="s">
        <v>146</v>
      </c>
      <c r="C35" s="409" t="e">
        <f>VLOOKUP(A35,Foundation!$B$8:$R$292,10, 0)</f>
        <v>#N/A</v>
      </c>
      <c r="D35" s="409" t="e">
        <f>VLOOKUP(A35,Foundation!$B$8:$R$275,12, 0)</f>
        <v>#N/A</v>
      </c>
      <c r="E35" s="409" t="e">
        <f>VLOOKUP(A35,'Erection Compiled '!$B$2:$S$338,10, 0)</f>
        <v>#N/A</v>
      </c>
      <c r="F35" s="409" t="e">
        <f>VLOOKUP(A35,Earthing!$C$7:$H$307,4, 0)</f>
        <v>#N/A</v>
      </c>
    </row>
    <row r="36" spans="1:6" hidden="1">
      <c r="A36" s="971" t="s">
        <v>505</v>
      </c>
      <c r="B36" s="961" t="s">
        <v>146</v>
      </c>
      <c r="C36" s="409" t="e">
        <f>VLOOKUP(A36,Foundation!$B$8:$R$292,10, 0)</f>
        <v>#N/A</v>
      </c>
      <c r="D36" s="409" t="e">
        <f>VLOOKUP(A36,Foundation!$B$8:$R$275,12, 0)</f>
        <v>#N/A</v>
      </c>
      <c r="E36" s="409" t="e">
        <f>VLOOKUP(A36,'Erection Compiled '!$B$2:$S$338,10, 0)</f>
        <v>#N/A</v>
      </c>
      <c r="F36" s="409" t="e">
        <f>VLOOKUP(A36,Earthing!$C$7:$H$307,4, 0)</f>
        <v>#N/A</v>
      </c>
    </row>
    <row r="37" spans="1:6" hidden="1">
      <c r="A37" s="971" t="s">
        <v>506</v>
      </c>
      <c r="B37" s="961" t="s">
        <v>146</v>
      </c>
      <c r="C37" s="409" t="e">
        <f>VLOOKUP(A37,Foundation!$B$8:$R$292,10, 0)</f>
        <v>#N/A</v>
      </c>
      <c r="D37" s="409" t="e">
        <f>VLOOKUP(A37,Foundation!$B$8:$R$275,12, 0)</f>
        <v>#N/A</v>
      </c>
      <c r="E37" s="409" t="e">
        <f>VLOOKUP(A37,'Erection Compiled '!$B$2:$S$338,10, 0)</f>
        <v>#N/A</v>
      </c>
      <c r="F37" s="409" t="e">
        <f>VLOOKUP(A37,Earthing!$C$7:$H$307,4, 0)</f>
        <v>#N/A</v>
      </c>
    </row>
    <row r="38" spans="1:6" hidden="1">
      <c r="A38" s="971" t="s">
        <v>507</v>
      </c>
      <c r="B38" s="961" t="s">
        <v>146</v>
      </c>
      <c r="C38" s="409" t="e">
        <f>VLOOKUP(A38,Foundation!$B$8:$R$292,10, 0)</f>
        <v>#N/A</v>
      </c>
      <c r="D38" s="409" t="e">
        <f>VLOOKUP(A38,Foundation!$B$8:$R$275,12, 0)</f>
        <v>#N/A</v>
      </c>
      <c r="E38" s="409" t="e">
        <f>VLOOKUP(A38,'Erection Compiled '!$B$2:$S$338,10, 0)</f>
        <v>#N/A</v>
      </c>
      <c r="F38" s="409" t="e">
        <f>VLOOKUP(A38,Earthing!$C$7:$H$307,4, 0)</f>
        <v>#N/A</v>
      </c>
    </row>
    <row r="39" spans="1:6" hidden="1">
      <c r="A39" s="971" t="s">
        <v>508</v>
      </c>
      <c r="B39" s="961" t="s">
        <v>146</v>
      </c>
      <c r="C39" s="409" t="e">
        <f>VLOOKUP(A39,Foundation!$B$8:$R$292,10, 0)</f>
        <v>#N/A</v>
      </c>
      <c r="D39" s="409" t="e">
        <f>VLOOKUP(A39,Foundation!$B$8:$R$275,12, 0)</f>
        <v>#N/A</v>
      </c>
      <c r="E39" s="409" t="e">
        <f>VLOOKUP(A39,'Erection Compiled '!$B$2:$S$338,10, 0)</f>
        <v>#N/A</v>
      </c>
      <c r="F39" s="409" t="e">
        <f>VLOOKUP(A39,Earthing!$C$7:$H$307,4, 0)</f>
        <v>#N/A</v>
      </c>
    </row>
    <row r="40" spans="1:6" hidden="1">
      <c r="A40" s="971" t="s">
        <v>509</v>
      </c>
      <c r="B40" s="961" t="s">
        <v>146</v>
      </c>
      <c r="C40" s="409" t="e">
        <f>VLOOKUP(A40,Foundation!$B$8:$R$292,10, 0)</f>
        <v>#N/A</v>
      </c>
      <c r="D40" s="409" t="e">
        <f>VLOOKUP(A40,Foundation!$B$8:$R$275,12, 0)</f>
        <v>#N/A</v>
      </c>
      <c r="E40" s="409" t="e">
        <f>VLOOKUP(A40,'Erection Compiled '!$B$2:$S$338,10, 0)</f>
        <v>#N/A</v>
      </c>
      <c r="F40" s="409" t="e">
        <f>VLOOKUP(A40,Earthing!$C$7:$H$307,4, 0)</f>
        <v>#N/A</v>
      </c>
    </row>
    <row r="41" spans="1:6" hidden="1">
      <c r="A41" s="971" t="s">
        <v>1168</v>
      </c>
      <c r="B41" s="961" t="s">
        <v>146</v>
      </c>
      <c r="C41" s="409" t="e">
        <f>VLOOKUP(A41,Foundation!$B$8:$R$292,10, 0)</f>
        <v>#N/A</v>
      </c>
      <c r="D41" s="409" t="e">
        <f>VLOOKUP(A41,Foundation!$B$8:$R$275,12, 0)</f>
        <v>#N/A</v>
      </c>
      <c r="E41" s="409" t="e">
        <f>VLOOKUP(A41,'Erection Compiled '!$B$2:$S$338,10, 0)</f>
        <v>#N/A</v>
      </c>
      <c r="F41" s="409" t="e">
        <f>VLOOKUP(A41,Earthing!$C$7:$H$307,4, 0)</f>
        <v>#N/A</v>
      </c>
    </row>
    <row r="42" spans="1:6" hidden="1">
      <c r="A42" s="971" t="s">
        <v>1169</v>
      </c>
      <c r="B42" s="961" t="s">
        <v>149</v>
      </c>
      <c r="C42" s="409" t="e">
        <f>VLOOKUP(A42,Foundation!$B$8:$R$292,10, 0)</f>
        <v>#N/A</v>
      </c>
      <c r="D42" s="409" t="e">
        <f>VLOOKUP(A42,Foundation!$B$8:$R$275,12, 0)</f>
        <v>#N/A</v>
      </c>
      <c r="E42" s="409" t="e">
        <f>VLOOKUP(A42,'Erection Compiled '!$B$2:$S$338,10, 0)</f>
        <v>#N/A</v>
      </c>
      <c r="F42" s="409" t="e">
        <f>VLOOKUP(A42,Earthing!$C$7:$H$307,4, 0)</f>
        <v>#N/A</v>
      </c>
    </row>
    <row r="43" spans="1:6" hidden="1">
      <c r="A43" s="971" t="s">
        <v>1170</v>
      </c>
      <c r="B43" s="961" t="s">
        <v>146</v>
      </c>
      <c r="C43" s="409" t="e">
        <f>VLOOKUP(A43,Foundation!$B$8:$R$292,10, 0)</f>
        <v>#N/A</v>
      </c>
      <c r="D43" s="409" t="e">
        <f>VLOOKUP(A43,Foundation!$B$8:$R$275,12, 0)</f>
        <v>#N/A</v>
      </c>
      <c r="E43" s="409" t="e">
        <f>VLOOKUP(A43,'Erection Compiled '!$B$2:$S$338,10, 0)</f>
        <v>#N/A</v>
      </c>
      <c r="F43" s="409" t="e">
        <f>VLOOKUP(A43,Earthing!$C$7:$H$307,4, 0)</f>
        <v>#N/A</v>
      </c>
    </row>
    <row r="44" spans="1:6" hidden="1">
      <c r="A44" s="971" t="s">
        <v>1171</v>
      </c>
      <c r="B44" s="961" t="s">
        <v>149</v>
      </c>
      <c r="C44" s="409" t="e">
        <f>VLOOKUP(A44,Foundation!$B$8:$R$292,10, 0)</f>
        <v>#N/A</v>
      </c>
      <c r="D44" s="409" t="e">
        <f>VLOOKUP(A44,Foundation!$B$8:$R$275,12, 0)</f>
        <v>#N/A</v>
      </c>
      <c r="E44" s="409" t="e">
        <f>VLOOKUP(A44,'Erection Compiled '!$B$2:$S$338,10, 0)</f>
        <v>#N/A</v>
      </c>
      <c r="F44" s="409" t="e">
        <f>VLOOKUP(A44,Earthing!$C$7:$H$307,4, 0)</f>
        <v>#N/A</v>
      </c>
    </row>
    <row r="45" spans="1:6" hidden="1">
      <c r="A45" s="971" t="s">
        <v>84</v>
      </c>
      <c r="B45" s="961" t="s">
        <v>83</v>
      </c>
      <c r="C45" s="409" t="e">
        <f>VLOOKUP(A45,Foundation!$B$8:$R$292,10, 0)</f>
        <v>#N/A</v>
      </c>
      <c r="D45" s="409" t="e">
        <f>VLOOKUP(A45,Foundation!$B$8:$R$275,12, 0)</f>
        <v>#N/A</v>
      </c>
      <c r="E45" s="409" t="e">
        <f>VLOOKUP(A45,'Erection Compiled '!$B$2:$S$338,10, 0)</f>
        <v>#N/A</v>
      </c>
      <c r="F45" s="409" t="e">
        <f>VLOOKUP(A45,Earthing!$C$7:$H$307,4, 0)</f>
        <v>#N/A</v>
      </c>
    </row>
    <row r="46" spans="1:6" hidden="1">
      <c r="A46" s="971" t="s">
        <v>1172</v>
      </c>
      <c r="B46" s="961" t="s">
        <v>146</v>
      </c>
      <c r="C46" s="409" t="e">
        <f>VLOOKUP(A46,Foundation!$B$8:$R$292,10, 0)</f>
        <v>#N/A</v>
      </c>
      <c r="D46" s="409" t="e">
        <f>VLOOKUP(A46,Foundation!$B$8:$R$275,12, 0)</f>
        <v>#N/A</v>
      </c>
      <c r="E46" s="409" t="e">
        <f>VLOOKUP(A46,'Erection Compiled '!$B$2:$S$338,10, 0)</f>
        <v>#N/A</v>
      </c>
      <c r="F46" s="409" t="e">
        <f>VLOOKUP(A46,Earthing!$C$7:$H$307,4, 0)</f>
        <v>#N/A</v>
      </c>
    </row>
    <row r="47" spans="1:6" hidden="1">
      <c r="A47" s="971" t="s">
        <v>1173</v>
      </c>
      <c r="B47" s="961" t="s">
        <v>146</v>
      </c>
      <c r="C47" s="409" t="e">
        <f>VLOOKUP(A47,Foundation!$B$8:$R$292,10, 0)</f>
        <v>#N/A</v>
      </c>
      <c r="D47" s="409" t="e">
        <f>VLOOKUP(A47,Foundation!$B$8:$R$275,12, 0)</f>
        <v>#N/A</v>
      </c>
      <c r="E47" s="409" t="e">
        <f>VLOOKUP(A47,'Erection Compiled '!$B$2:$S$338,10, 0)</f>
        <v>#N/A</v>
      </c>
      <c r="F47" s="409" t="e">
        <f>VLOOKUP(A47,Earthing!$C$7:$H$307,4, 0)</f>
        <v>#N/A</v>
      </c>
    </row>
    <row r="48" spans="1:6" hidden="1">
      <c r="A48" s="971" t="s">
        <v>1174</v>
      </c>
      <c r="B48" s="961" t="s">
        <v>146</v>
      </c>
      <c r="C48" s="409" t="e">
        <f>VLOOKUP(A48,Foundation!$B$8:$R$292,10, 0)</f>
        <v>#N/A</v>
      </c>
      <c r="D48" s="409" t="e">
        <f>VLOOKUP(A48,Foundation!$B$8:$R$275,12, 0)</f>
        <v>#N/A</v>
      </c>
      <c r="E48" s="409" t="e">
        <f>VLOOKUP(A48,'Erection Compiled '!$B$2:$S$338,10, 0)</f>
        <v>#N/A</v>
      </c>
      <c r="F48" s="409" t="e">
        <f>VLOOKUP(A48,Earthing!$C$7:$H$307,4, 0)</f>
        <v>#N/A</v>
      </c>
    </row>
    <row r="49" spans="1:6" hidden="1">
      <c r="A49" s="971" t="s">
        <v>1175</v>
      </c>
      <c r="B49" s="961" t="s">
        <v>149</v>
      </c>
      <c r="C49" s="409" t="e">
        <f>VLOOKUP(A49,Foundation!$B$8:$R$292,10, 0)</f>
        <v>#N/A</v>
      </c>
      <c r="D49" s="409" t="e">
        <f>VLOOKUP(A49,Foundation!$B$8:$R$275,12, 0)</f>
        <v>#N/A</v>
      </c>
      <c r="E49" s="409" t="e">
        <f>VLOOKUP(A49,'Erection Compiled '!$B$2:$S$338,10, 0)</f>
        <v>#N/A</v>
      </c>
      <c r="F49" s="409" t="e">
        <f>VLOOKUP(A49,Earthing!$C$7:$H$307,4, 0)</f>
        <v>#N/A</v>
      </c>
    </row>
    <row r="50" spans="1:6" hidden="1">
      <c r="A50" s="971" t="s">
        <v>85</v>
      </c>
      <c r="B50" s="961" t="s">
        <v>83</v>
      </c>
      <c r="C50" s="409" t="e">
        <f>VLOOKUP(A50,Foundation!$B$8:$R$292,10, 0)</f>
        <v>#N/A</v>
      </c>
      <c r="D50" s="409" t="e">
        <f>VLOOKUP(A50,Foundation!$B$8:$R$275,12, 0)</f>
        <v>#N/A</v>
      </c>
      <c r="E50" s="409" t="e">
        <f>VLOOKUP(A50,'Erection Compiled '!$B$2:$S$338,10, 0)</f>
        <v>#N/A</v>
      </c>
      <c r="F50" s="409" t="e">
        <f>VLOOKUP(A50,Earthing!$C$7:$H$307,4, 0)</f>
        <v>#N/A</v>
      </c>
    </row>
    <row r="51" spans="1:6" hidden="1">
      <c r="A51" s="971" t="s">
        <v>1176</v>
      </c>
      <c r="B51" s="961" t="s">
        <v>149</v>
      </c>
      <c r="C51" s="409" t="e">
        <f>VLOOKUP(A51,Foundation!$B$8:$R$292,10, 0)</f>
        <v>#N/A</v>
      </c>
      <c r="D51" s="409" t="e">
        <f>VLOOKUP(A51,Foundation!$B$8:$R$275,12, 0)</f>
        <v>#N/A</v>
      </c>
      <c r="E51" s="409" t="e">
        <f>VLOOKUP(A51,'Erection Compiled '!$B$2:$S$338,10, 0)</f>
        <v>#N/A</v>
      </c>
      <c r="F51" s="409" t="e">
        <f>VLOOKUP(A51,Earthing!$C$7:$H$307,4, 0)</f>
        <v>#N/A</v>
      </c>
    </row>
    <row r="52" spans="1:6" hidden="1">
      <c r="A52" s="971" t="s">
        <v>1177</v>
      </c>
      <c r="B52" s="961" t="s">
        <v>205</v>
      </c>
      <c r="C52" s="409" t="e">
        <f>VLOOKUP(A52,Foundation!$B$8:$R$292,10, 0)</f>
        <v>#N/A</v>
      </c>
      <c r="D52" s="409" t="e">
        <f>VLOOKUP(A52,Foundation!$B$8:$R$275,12, 0)</f>
        <v>#N/A</v>
      </c>
      <c r="E52" s="409" t="e">
        <f>VLOOKUP(A52,'Erection Compiled '!$B$2:$S$338,10, 0)</f>
        <v>#N/A</v>
      </c>
      <c r="F52" s="409" t="e">
        <f>VLOOKUP(A52,Earthing!$C$7:$H$307,4, 0)</f>
        <v>#N/A</v>
      </c>
    </row>
    <row r="53" spans="1:6" hidden="1">
      <c r="A53" s="971" t="s">
        <v>1178</v>
      </c>
      <c r="B53" s="961" t="s">
        <v>146</v>
      </c>
      <c r="C53" s="409" t="e">
        <f>VLOOKUP(A53,Foundation!$B$8:$R$292,10, 0)</f>
        <v>#N/A</v>
      </c>
      <c r="D53" s="409" t="e">
        <f>VLOOKUP(A53,Foundation!$B$8:$R$275,12, 0)</f>
        <v>#N/A</v>
      </c>
      <c r="E53" s="409" t="e">
        <f>VLOOKUP(A53,'Erection Compiled '!$B$2:$S$338,10, 0)</f>
        <v>#N/A</v>
      </c>
      <c r="F53" s="409" t="e">
        <f>VLOOKUP(A53,Earthing!$C$7:$H$307,4, 0)</f>
        <v>#N/A</v>
      </c>
    </row>
    <row r="54" spans="1:6" hidden="1">
      <c r="A54" s="971" t="s">
        <v>1179</v>
      </c>
      <c r="B54" s="961" t="s">
        <v>149</v>
      </c>
      <c r="C54" s="409" t="e">
        <f>VLOOKUP(A54,Foundation!$B$8:$R$292,10, 0)</f>
        <v>#N/A</v>
      </c>
      <c r="D54" s="409" t="e">
        <f>VLOOKUP(A54,Foundation!$B$8:$R$275,12, 0)</f>
        <v>#N/A</v>
      </c>
      <c r="E54" s="409" t="e">
        <f>VLOOKUP(A54,'Erection Compiled '!$B$2:$S$338,10, 0)</f>
        <v>#N/A</v>
      </c>
      <c r="F54" s="409" t="e">
        <f>VLOOKUP(A54,Earthing!$C$7:$H$307,4, 0)</f>
        <v>#N/A</v>
      </c>
    </row>
    <row r="55" spans="1:6" hidden="1">
      <c r="A55" s="971" t="s">
        <v>1180</v>
      </c>
      <c r="B55" s="961" t="s">
        <v>96</v>
      </c>
      <c r="C55" s="409" t="e">
        <f>VLOOKUP(A55,Foundation!$B$8:$R$292,10, 0)</f>
        <v>#N/A</v>
      </c>
      <c r="D55" s="409" t="e">
        <f>VLOOKUP(A55,Foundation!$B$8:$R$275,12, 0)</f>
        <v>#N/A</v>
      </c>
      <c r="E55" s="409" t="e">
        <f>VLOOKUP(A55,'Erection Compiled '!$B$2:$S$338,10, 0)</f>
        <v>#N/A</v>
      </c>
      <c r="F55" s="409" t="e">
        <f>VLOOKUP(A55,Earthing!$C$7:$H$307,4, 0)</f>
        <v>#N/A</v>
      </c>
    </row>
    <row r="56" spans="1:6" hidden="1">
      <c r="A56" s="971" t="s">
        <v>86</v>
      </c>
      <c r="B56" s="961" t="s">
        <v>101</v>
      </c>
      <c r="C56" s="409" t="e">
        <f>VLOOKUP(A56,Foundation!$B$8:$R$292,10, 0)</f>
        <v>#N/A</v>
      </c>
      <c r="D56" s="409" t="e">
        <f>VLOOKUP(A56,Foundation!$B$8:$R$275,12, 0)</f>
        <v>#N/A</v>
      </c>
      <c r="E56" s="409" t="e">
        <f>VLOOKUP(A56,'Erection Compiled '!$B$2:$S$338,10, 0)</f>
        <v>#N/A</v>
      </c>
      <c r="F56" s="409" t="e">
        <f>VLOOKUP(A56,Earthing!$C$7:$H$307,4, 0)</f>
        <v>#N/A</v>
      </c>
    </row>
    <row r="57" spans="1:6" hidden="1">
      <c r="A57" s="971" t="s">
        <v>1181</v>
      </c>
      <c r="B57" s="961" t="s">
        <v>149</v>
      </c>
      <c r="C57" s="409" t="e">
        <f>VLOOKUP(A57,Foundation!$B$8:$R$292,10, 0)</f>
        <v>#N/A</v>
      </c>
      <c r="D57" s="409" t="e">
        <f>VLOOKUP(A57,Foundation!$B$8:$R$275,12, 0)</f>
        <v>#N/A</v>
      </c>
      <c r="E57" s="409" t="e">
        <f>VLOOKUP(A57,'Erection Compiled '!$B$2:$S$338,10, 0)</f>
        <v>#N/A</v>
      </c>
      <c r="F57" s="409" t="e">
        <f>VLOOKUP(A57,Earthing!$C$7:$H$307,4, 0)</f>
        <v>#N/A</v>
      </c>
    </row>
    <row r="58" spans="1:6" hidden="1">
      <c r="A58" s="971" t="s">
        <v>1182</v>
      </c>
      <c r="B58" s="961" t="s">
        <v>146</v>
      </c>
      <c r="C58" s="409" t="e">
        <f>VLOOKUP(A58,Foundation!$B$8:$R$292,10, 0)</f>
        <v>#N/A</v>
      </c>
      <c r="D58" s="409" t="e">
        <f>VLOOKUP(A58,Foundation!$B$8:$R$275,12, 0)</f>
        <v>#N/A</v>
      </c>
      <c r="E58" s="409" t="e">
        <f>VLOOKUP(A58,'Erection Compiled '!$B$2:$S$338,10, 0)</f>
        <v>#N/A</v>
      </c>
      <c r="F58" s="409" t="e">
        <f>VLOOKUP(A58,Earthing!$C$7:$H$307,4, 0)</f>
        <v>#N/A</v>
      </c>
    </row>
    <row r="59" spans="1:6" hidden="1">
      <c r="A59" s="971" t="s">
        <v>1183</v>
      </c>
      <c r="B59" s="961" t="s">
        <v>149</v>
      </c>
      <c r="C59" s="409" t="e">
        <f>VLOOKUP(A59,Foundation!$B$8:$R$292,10, 0)</f>
        <v>#N/A</v>
      </c>
      <c r="D59" s="409" t="e">
        <f>VLOOKUP(A59,Foundation!$B$8:$R$275,12, 0)</f>
        <v>#N/A</v>
      </c>
      <c r="E59" s="409" t="e">
        <f>VLOOKUP(A59,'Erection Compiled '!$B$2:$S$338,10, 0)</f>
        <v>#N/A</v>
      </c>
      <c r="F59" s="409" t="e">
        <f>VLOOKUP(A59,Earthing!$C$7:$H$307,4, 0)</f>
        <v>#N/A</v>
      </c>
    </row>
    <row r="60" spans="1:6" hidden="1">
      <c r="A60" s="971" t="s">
        <v>1184</v>
      </c>
      <c r="B60" s="961" t="s">
        <v>205</v>
      </c>
      <c r="C60" s="409" t="e">
        <f>VLOOKUP(A60,Foundation!$B$8:$R$292,10, 0)</f>
        <v>#N/A</v>
      </c>
      <c r="D60" s="409" t="e">
        <f>VLOOKUP(A60,Foundation!$B$8:$R$275,12, 0)</f>
        <v>#N/A</v>
      </c>
      <c r="E60" s="409" t="e">
        <f>VLOOKUP(A60,'Erection Compiled '!$B$2:$S$338,10, 0)</f>
        <v>#N/A</v>
      </c>
      <c r="F60" s="409" t="e">
        <f>VLOOKUP(A60,Earthing!$C$7:$H$307,4, 0)</f>
        <v>#N/A</v>
      </c>
    </row>
    <row r="61" spans="1:6" hidden="1">
      <c r="A61" s="971" t="s">
        <v>1185</v>
      </c>
      <c r="B61" s="961" t="s">
        <v>146</v>
      </c>
      <c r="C61" s="409" t="e">
        <f>VLOOKUP(A61,Foundation!$B$8:$R$292,10, 0)</f>
        <v>#N/A</v>
      </c>
      <c r="D61" s="409" t="e">
        <f>VLOOKUP(A61,Foundation!$B$8:$R$275,12, 0)</f>
        <v>#N/A</v>
      </c>
      <c r="E61" s="409" t="e">
        <f>VLOOKUP(A61,'Erection Compiled '!$B$2:$S$338,10, 0)</f>
        <v>#N/A</v>
      </c>
      <c r="F61" s="409" t="e">
        <f>VLOOKUP(A61,Earthing!$C$7:$H$307,4, 0)</f>
        <v>#N/A</v>
      </c>
    </row>
    <row r="62" spans="1:6" hidden="1">
      <c r="A62" s="971" t="s">
        <v>1186</v>
      </c>
      <c r="B62" s="961" t="s">
        <v>146</v>
      </c>
      <c r="C62" s="409" t="e">
        <f>VLOOKUP(A62,Foundation!$B$8:$R$292,10, 0)</f>
        <v>#N/A</v>
      </c>
      <c r="D62" s="409" t="e">
        <f>VLOOKUP(A62,Foundation!$B$8:$R$275,12, 0)</f>
        <v>#N/A</v>
      </c>
      <c r="E62" s="409" t="e">
        <f>VLOOKUP(A62,'Erection Compiled '!$B$2:$S$338,10, 0)</f>
        <v>#N/A</v>
      </c>
      <c r="F62" s="409" t="e">
        <f>VLOOKUP(A62,Earthing!$C$7:$H$307,4, 0)</f>
        <v>#N/A</v>
      </c>
    </row>
    <row r="63" spans="1:6" hidden="1">
      <c r="A63" s="971" t="s">
        <v>1187</v>
      </c>
      <c r="B63" s="961" t="s">
        <v>146</v>
      </c>
      <c r="C63" s="409" t="e">
        <f>VLOOKUP(A63,Foundation!$B$8:$R$292,10, 0)</f>
        <v>#N/A</v>
      </c>
      <c r="D63" s="409" t="e">
        <f>VLOOKUP(A63,Foundation!$B$8:$R$275,12, 0)</f>
        <v>#N/A</v>
      </c>
      <c r="E63" s="409" t="e">
        <f>VLOOKUP(A63,'Erection Compiled '!$B$2:$S$338,10, 0)</f>
        <v>#N/A</v>
      </c>
      <c r="F63" s="409" t="e">
        <f>VLOOKUP(A63,Earthing!$C$7:$H$307,4, 0)</f>
        <v>#N/A</v>
      </c>
    </row>
    <row r="64" spans="1:6" hidden="1">
      <c r="A64" s="971" t="s">
        <v>1188</v>
      </c>
      <c r="B64" s="961" t="s">
        <v>146</v>
      </c>
      <c r="C64" s="409" t="e">
        <f>VLOOKUP(A64,Foundation!$B$8:$R$292,10, 0)</f>
        <v>#N/A</v>
      </c>
      <c r="D64" s="409" t="e">
        <f>VLOOKUP(A64,Foundation!$B$8:$R$275,12, 0)</f>
        <v>#N/A</v>
      </c>
      <c r="E64" s="409" t="e">
        <f>VLOOKUP(A64,'Erection Compiled '!$B$2:$S$338,10, 0)</f>
        <v>#N/A</v>
      </c>
      <c r="F64" s="409" t="e">
        <f>VLOOKUP(A64,Earthing!$C$7:$H$307,4, 0)</f>
        <v>#N/A</v>
      </c>
    </row>
    <row r="65" spans="1:6" hidden="1">
      <c r="A65" s="971" t="s">
        <v>1189</v>
      </c>
      <c r="B65" s="961" t="s">
        <v>83</v>
      </c>
      <c r="C65" s="409" t="e">
        <f>VLOOKUP(A65,Foundation!$B$8:$R$292,10, 0)</f>
        <v>#N/A</v>
      </c>
      <c r="D65" s="409" t="e">
        <f>VLOOKUP(A65,Foundation!$B$8:$R$275,12, 0)</f>
        <v>#N/A</v>
      </c>
      <c r="E65" s="409" t="e">
        <f>VLOOKUP(A65,'Erection Compiled '!$B$2:$S$338,10, 0)</f>
        <v>#N/A</v>
      </c>
      <c r="F65" s="409" t="e">
        <f>VLOOKUP(A65,Earthing!$C$7:$H$307,4, 0)</f>
        <v>#N/A</v>
      </c>
    </row>
    <row r="66" spans="1:6" hidden="1">
      <c r="A66" s="971" t="s">
        <v>1190</v>
      </c>
      <c r="B66" s="961" t="s">
        <v>146</v>
      </c>
      <c r="C66" s="409" t="e">
        <f>VLOOKUP(A66,Foundation!$B$8:$R$292,10, 0)</f>
        <v>#N/A</v>
      </c>
      <c r="D66" s="409" t="e">
        <f>VLOOKUP(A66,Foundation!$B$8:$R$275,12, 0)</f>
        <v>#N/A</v>
      </c>
      <c r="E66" s="409" t="e">
        <f>VLOOKUP(A66,'Erection Compiled '!$B$2:$S$338,10, 0)</f>
        <v>#N/A</v>
      </c>
      <c r="F66" s="409" t="e">
        <f>VLOOKUP(A66,Earthing!$C$7:$H$307,4, 0)</f>
        <v>#N/A</v>
      </c>
    </row>
    <row r="67" spans="1:6" hidden="1">
      <c r="A67" s="971" t="s">
        <v>1191</v>
      </c>
      <c r="B67" s="961" t="s">
        <v>149</v>
      </c>
      <c r="C67" s="409" t="e">
        <f>VLOOKUP(A67,Foundation!$B$8:$R$292,10, 0)</f>
        <v>#N/A</v>
      </c>
      <c r="D67" s="409" t="e">
        <f>VLOOKUP(A67,Foundation!$B$8:$R$275,12, 0)</f>
        <v>#N/A</v>
      </c>
      <c r="E67" s="409" t="e">
        <f>VLOOKUP(A67,'Erection Compiled '!$B$2:$S$338,10, 0)</f>
        <v>#N/A</v>
      </c>
      <c r="F67" s="409" t="e">
        <f>VLOOKUP(A67,Earthing!$C$7:$H$307,4, 0)</f>
        <v>#N/A</v>
      </c>
    </row>
    <row r="68" spans="1:6" hidden="1">
      <c r="A68" s="971" t="s">
        <v>1192</v>
      </c>
      <c r="B68" s="961" t="s">
        <v>149</v>
      </c>
      <c r="C68" s="409" t="e">
        <f>VLOOKUP(A68,Foundation!$B$8:$R$292,10, 0)</f>
        <v>#N/A</v>
      </c>
      <c r="D68" s="409" t="e">
        <f>VLOOKUP(A68,Foundation!$B$8:$R$275,12, 0)</f>
        <v>#N/A</v>
      </c>
      <c r="E68" s="409" t="e">
        <f>VLOOKUP(A68,'Erection Compiled '!$B$2:$S$338,10, 0)</f>
        <v>#N/A</v>
      </c>
      <c r="F68" s="409" t="e">
        <f>VLOOKUP(A68,Earthing!$C$7:$H$307,4, 0)</f>
        <v>#N/A</v>
      </c>
    </row>
    <row r="69" spans="1:6" hidden="1">
      <c r="A69" s="971" t="s">
        <v>1193</v>
      </c>
      <c r="B69" s="961" t="s">
        <v>149</v>
      </c>
      <c r="C69" s="409" t="e">
        <f>VLOOKUP(A69,Foundation!$B$8:$R$292,10, 0)</f>
        <v>#N/A</v>
      </c>
      <c r="D69" s="409" t="e">
        <f>VLOOKUP(A69,Foundation!$B$8:$R$275,12, 0)</f>
        <v>#N/A</v>
      </c>
      <c r="E69" s="409" t="e">
        <f>VLOOKUP(A69,'Erection Compiled '!$B$2:$S$338,10, 0)</f>
        <v>#N/A</v>
      </c>
      <c r="F69" s="409" t="e">
        <f>VLOOKUP(A69,Earthing!$C$7:$H$307,4, 0)</f>
        <v>#N/A</v>
      </c>
    </row>
    <row r="70" spans="1:6" hidden="1">
      <c r="A70" s="971" t="s">
        <v>1194</v>
      </c>
      <c r="B70" s="961" t="s">
        <v>146</v>
      </c>
      <c r="C70" s="409" t="e">
        <f>VLOOKUP(A70,Foundation!$B$8:$R$292,10, 0)</f>
        <v>#N/A</v>
      </c>
      <c r="D70" s="409" t="e">
        <f>VLOOKUP(A70,Foundation!$B$8:$R$275,12, 0)</f>
        <v>#N/A</v>
      </c>
      <c r="E70" s="409" t="e">
        <f>VLOOKUP(A70,'Erection Compiled '!$B$2:$S$338,10, 0)</f>
        <v>#N/A</v>
      </c>
      <c r="F70" s="409" t="e">
        <f>VLOOKUP(A70,Earthing!$C$7:$H$307,4, 0)</f>
        <v>#N/A</v>
      </c>
    </row>
    <row r="71" spans="1:6" hidden="1">
      <c r="A71" s="971" t="s">
        <v>1195</v>
      </c>
      <c r="B71" s="961" t="s">
        <v>205</v>
      </c>
      <c r="C71" s="409" t="e">
        <f>VLOOKUP(A71,Foundation!$B$8:$R$292,10, 0)</f>
        <v>#N/A</v>
      </c>
      <c r="D71" s="409" t="e">
        <f>VLOOKUP(A71,Foundation!$B$8:$R$275,12, 0)</f>
        <v>#N/A</v>
      </c>
      <c r="E71" s="409" t="e">
        <f>VLOOKUP(A71,'Erection Compiled '!$B$2:$S$338,10, 0)</f>
        <v>#N/A</v>
      </c>
      <c r="F71" s="409" t="e">
        <f>VLOOKUP(A71,Earthing!$C$7:$H$307,4, 0)</f>
        <v>#N/A</v>
      </c>
    </row>
    <row r="72" spans="1:6" hidden="1">
      <c r="A72" s="971" t="s">
        <v>1660</v>
      </c>
      <c r="B72" s="961" t="s">
        <v>83</v>
      </c>
      <c r="C72" s="409" t="e">
        <f>VLOOKUP(A72,Foundation!$B$8:$R$292,10, 0)</f>
        <v>#N/A</v>
      </c>
      <c r="D72" s="409" t="e">
        <f>VLOOKUP(A72,Foundation!$B$8:$R$275,12, 0)</f>
        <v>#N/A</v>
      </c>
      <c r="E72" s="409" t="e">
        <f>VLOOKUP(A72,'Erection Compiled '!$B$2:$S$338,10, 0)</f>
        <v>#N/A</v>
      </c>
      <c r="F72" s="409" t="e">
        <f>VLOOKUP(A72,Earthing!$C$7:$H$307,4, 0)</f>
        <v>#N/A</v>
      </c>
    </row>
    <row r="73" spans="1:6" hidden="1">
      <c r="A73" s="971" t="s">
        <v>1196</v>
      </c>
      <c r="B73" s="961" t="s">
        <v>149</v>
      </c>
      <c r="C73" s="409" t="e">
        <f>VLOOKUP(A73,Foundation!$B$8:$R$292,10, 0)</f>
        <v>#N/A</v>
      </c>
      <c r="D73" s="409" t="e">
        <f>VLOOKUP(A73,Foundation!$B$8:$R$275,12, 0)</f>
        <v>#N/A</v>
      </c>
      <c r="E73" s="409" t="e">
        <f>VLOOKUP(A73,'Erection Compiled '!$B$2:$S$338,10, 0)</f>
        <v>#N/A</v>
      </c>
      <c r="F73" s="409" t="e">
        <f>VLOOKUP(A73,Earthing!$C$7:$H$307,4, 0)</f>
        <v>#N/A</v>
      </c>
    </row>
    <row r="74" spans="1:6" hidden="1">
      <c r="A74" s="971" t="s">
        <v>1197</v>
      </c>
      <c r="B74" s="961" t="s">
        <v>146</v>
      </c>
      <c r="C74" s="409" t="e">
        <f>VLOOKUP(A74,Foundation!$B$8:$R$292,10, 0)</f>
        <v>#N/A</v>
      </c>
      <c r="D74" s="409" t="e">
        <f>VLOOKUP(A74,Foundation!$B$8:$R$275,12, 0)</f>
        <v>#N/A</v>
      </c>
      <c r="E74" s="409" t="e">
        <f>VLOOKUP(A74,'Erection Compiled '!$B$2:$S$338,10, 0)</f>
        <v>#N/A</v>
      </c>
      <c r="F74" s="409" t="e">
        <f>VLOOKUP(A74,Earthing!$C$7:$H$307,4, 0)</f>
        <v>#N/A</v>
      </c>
    </row>
    <row r="75" spans="1:6" hidden="1">
      <c r="A75" s="971" t="s">
        <v>1198</v>
      </c>
      <c r="B75" s="961" t="s">
        <v>146</v>
      </c>
      <c r="C75" s="409" t="e">
        <f>VLOOKUP(A75,Foundation!$B$8:$R$292,10, 0)</f>
        <v>#N/A</v>
      </c>
      <c r="D75" s="409" t="e">
        <f>VLOOKUP(A75,Foundation!$B$8:$R$275,12, 0)</f>
        <v>#N/A</v>
      </c>
      <c r="E75" s="409" t="e">
        <f>VLOOKUP(A75,'Erection Compiled '!$B$2:$S$338,10, 0)</f>
        <v>#N/A</v>
      </c>
      <c r="F75" s="409" t="e">
        <f>VLOOKUP(A75,Earthing!$C$7:$H$307,4, 0)</f>
        <v>#N/A</v>
      </c>
    </row>
    <row r="76" spans="1:6" hidden="1">
      <c r="A76" s="971" t="s">
        <v>1199</v>
      </c>
      <c r="B76" s="961" t="s">
        <v>146</v>
      </c>
      <c r="C76" s="409" t="e">
        <f>VLOOKUP(A76,Foundation!$B$8:$R$292,10, 0)</f>
        <v>#N/A</v>
      </c>
      <c r="D76" s="409" t="e">
        <f>VLOOKUP(A76,Foundation!$B$8:$R$275,12, 0)</f>
        <v>#N/A</v>
      </c>
      <c r="E76" s="409" t="e">
        <f>VLOOKUP(A76,'Erection Compiled '!$B$2:$S$338,10, 0)</f>
        <v>#N/A</v>
      </c>
      <c r="F76" s="409" t="e">
        <f>VLOOKUP(A76,Earthing!$C$7:$H$307,4, 0)</f>
        <v>#N/A</v>
      </c>
    </row>
    <row r="77" spans="1:6" hidden="1">
      <c r="A77" s="971" t="s">
        <v>1200</v>
      </c>
      <c r="B77" s="961" t="s">
        <v>146</v>
      </c>
      <c r="C77" s="409" t="e">
        <f>VLOOKUP(A77,Foundation!$B$8:$R$292,10, 0)</f>
        <v>#N/A</v>
      </c>
      <c r="D77" s="409" t="e">
        <f>VLOOKUP(A77,Foundation!$B$8:$R$275,12, 0)</f>
        <v>#N/A</v>
      </c>
      <c r="E77" s="409" t="e">
        <f>VLOOKUP(A77,'Erection Compiled '!$B$2:$S$338,10, 0)</f>
        <v>#N/A</v>
      </c>
      <c r="F77" s="409" t="e">
        <f>VLOOKUP(A77,Earthing!$C$7:$H$307,4, 0)</f>
        <v>#N/A</v>
      </c>
    </row>
    <row r="78" spans="1:6" hidden="1">
      <c r="A78" s="971" t="s">
        <v>1201</v>
      </c>
      <c r="B78" s="961" t="s">
        <v>146</v>
      </c>
      <c r="C78" s="409" t="e">
        <f>VLOOKUP(A78,Foundation!$B$8:$R$292,10, 0)</f>
        <v>#N/A</v>
      </c>
      <c r="D78" s="409" t="e">
        <f>VLOOKUP(A78,Foundation!$B$8:$R$275,12, 0)</f>
        <v>#N/A</v>
      </c>
      <c r="E78" s="409" t="e">
        <f>VLOOKUP(A78,'Erection Compiled '!$B$2:$S$338,10, 0)</f>
        <v>#N/A</v>
      </c>
      <c r="F78" s="409" t="e">
        <f>VLOOKUP(A78,Earthing!$C$7:$H$307,4, 0)</f>
        <v>#N/A</v>
      </c>
    </row>
    <row r="79" spans="1:6" hidden="1">
      <c r="A79" s="971" t="s">
        <v>88</v>
      </c>
      <c r="B79" s="961" t="s">
        <v>83</v>
      </c>
      <c r="C79" s="409" t="e">
        <f>VLOOKUP(A79,Foundation!$B$8:$R$292,10, 0)</f>
        <v>#N/A</v>
      </c>
      <c r="D79" s="409" t="e">
        <f>VLOOKUP(A79,Foundation!$B$8:$R$275,12, 0)</f>
        <v>#N/A</v>
      </c>
      <c r="E79" s="409" t="e">
        <f>VLOOKUP(A79,'Erection Compiled '!$B$2:$S$338,10, 0)</f>
        <v>#N/A</v>
      </c>
      <c r="F79" s="409" t="e">
        <f>VLOOKUP(A79,Earthing!$C$7:$H$307,4, 0)</f>
        <v>#N/A</v>
      </c>
    </row>
    <row r="80" spans="1:6" hidden="1">
      <c r="A80" s="971" t="s">
        <v>1202</v>
      </c>
      <c r="B80" s="961" t="s">
        <v>146</v>
      </c>
      <c r="C80" s="409" t="e">
        <f>VLOOKUP(A80,Foundation!$B$8:$R$292,10, 0)</f>
        <v>#N/A</v>
      </c>
      <c r="D80" s="409" t="e">
        <f>VLOOKUP(A80,Foundation!$B$8:$R$275,12, 0)</f>
        <v>#N/A</v>
      </c>
      <c r="E80" s="409" t="e">
        <f>VLOOKUP(A80,'Erection Compiled '!$B$2:$S$338,10, 0)</f>
        <v>#N/A</v>
      </c>
      <c r="F80" s="409" t="e">
        <f>VLOOKUP(A80,Earthing!$C$7:$H$307,4, 0)</f>
        <v>#N/A</v>
      </c>
    </row>
    <row r="81" spans="1:6" hidden="1">
      <c r="A81" s="971" t="s">
        <v>1203</v>
      </c>
      <c r="B81" s="961" t="s">
        <v>149</v>
      </c>
      <c r="C81" s="409" t="e">
        <f>VLOOKUP(A81,Foundation!$B$8:$R$292,10, 0)</f>
        <v>#N/A</v>
      </c>
      <c r="D81" s="409" t="e">
        <f>VLOOKUP(A81,Foundation!$B$8:$R$275,12, 0)</f>
        <v>#N/A</v>
      </c>
      <c r="E81" s="409" t="e">
        <f>VLOOKUP(A81,'Erection Compiled '!$B$2:$S$338,10, 0)</f>
        <v>#N/A</v>
      </c>
      <c r="F81" s="409" t="e">
        <f>VLOOKUP(A81,Earthing!$C$7:$H$307,4, 0)</f>
        <v>#N/A</v>
      </c>
    </row>
    <row r="82" spans="1:6" hidden="1">
      <c r="A82" s="971" t="s">
        <v>90</v>
      </c>
      <c r="B82" s="961" t="s">
        <v>79</v>
      </c>
      <c r="C82" s="409" t="e">
        <f>VLOOKUP(A82,Foundation!$B$8:$R$292,10, 0)</f>
        <v>#N/A</v>
      </c>
      <c r="D82" s="409" t="e">
        <f>VLOOKUP(A82,Foundation!$B$8:$R$275,12, 0)</f>
        <v>#N/A</v>
      </c>
      <c r="E82" s="409" t="e">
        <f>VLOOKUP(A82,'Erection Compiled '!$B$2:$S$338,10, 0)</f>
        <v>#N/A</v>
      </c>
      <c r="F82" s="409" t="e">
        <f>VLOOKUP(A82,Earthing!$C$7:$H$307,4, 0)</f>
        <v>#N/A</v>
      </c>
    </row>
    <row r="83" spans="1:6" hidden="1">
      <c r="A83" s="971" t="s">
        <v>1204</v>
      </c>
      <c r="B83" s="961" t="s">
        <v>211</v>
      </c>
      <c r="C83" s="409" t="e">
        <f>VLOOKUP(A83,Foundation!$B$8:$R$292,10, 0)</f>
        <v>#N/A</v>
      </c>
      <c r="D83" s="409" t="e">
        <f>VLOOKUP(A83,Foundation!$B$8:$R$275,12, 0)</f>
        <v>#N/A</v>
      </c>
      <c r="E83" s="409" t="e">
        <f>VLOOKUP(A83,'Erection Compiled '!$B$2:$S$338,10, 0)</f>
        <v>#N/A</v>
      </c>
      <c r="F83" s="409" t="e">
        <f>VLOOKUP(A83,Earthing!$C$7:$H$307,4, 0)</f>
        <v>#N/A</v>
      </c>
    </row>
    <row r="84" spans="1:6" hidden="1">
      <c r="A84" s="971" t="s">
        <v>1205</v>
      </c>
      <c r="B84" s="961" t="s">
        <v>205</v>
      </c>
      <c r="C84" s="409" t="e">
        <f>VLOOKUP(A84,Foundation!$B$8:$R$292,10, 0)</f>
        <v>#N/A</v>
      </c>
      <c r="D84" s="409" t="e">
        <f>VLOOKUP(A84,Foundation!$B$8:$R$275,12, 0)</f>
        <v>#N/A</v>
      </c>
      <c r="E84" s="409" t="e">
        <f>VLOOKUP(A84,'Erection Compiled '!$B$2:$S$338,10, 0)</f>
        <v>#N/A</v>
      </c>
      <c r="F84" s="409" t="e">
        <f>VLOOKUP(A84,Earthing!$C$7:$H$307,4, 0)</f>
        <v>#N/A</v>
      </c>
    </row>
    <row r="85" spans="1:6" hidden="1">
      <c r="A85" s="971" t="s">
        <v>1206</v>
      </c>
      <c r="B85" s="961" t="s">
        <v>149</v>
      </c>
      <c r="C85" s="409" t="e">
        <f>VLOOKUP(A85,Foundation!$B$8:$R$292,10, 0)</f>
        <v>#N/A</v>
      </c>
      <c r="D85" s="409" t="e">
        <f>VLOOKUP(A85,Foundation!$B$8:$R$275,12, 0)</f>
        <v>#N/A</v>
      </c>
      <c r="E85" s="409" t="e">
        <f>VLOOKUP(A85,'Erection Compiled '!$B$2:$S$338,10, 0)</f>
        <v>#N/A</v>
      </c>
      <c r="F85" s="409" t="e">
        <f>VLOOKUP(A85,Earthing!$C$7:$H$307,4, 0)</f>
        <v>#N/A</v>
      </c>
    </row>
    <row r="86" spans="1:6" hidden="1">
      <c r="A86" s="971" t="s">
        <v>1661</v>
      </c>
      <c r="B86" s="961" t="s">
        <v>83</v>
      </c>
      <c r="C86" s="409" t="e">
        <f>VLOOKUP(A86,Foundation!$B$8:$R$292,10, 0)</f>
        <v>#N/A</v>
      </c>
      <c r="D86" s="409" t="e">
        <f>VLOOKUP(A86,Foundation!$B$8:$R$275,12, 0)</f>
        <v>#N/A</v>
      </c>
      <c r="E86" s="409" t="e">
        <f>VLOOKUP(A86,'Erection Compiled '!$B$2:$S$338,10, 0)</f>
        <v>#N/A</v>
      </c>
      <c r="F86" s="409" t="e">
        <f>VLOOKUP(A86,Earthing!$C$7:$H$307,4, 0)</f>
        <v>#N/A</v>
      </c>
    </row>
    <row r="87" spans="1:6" hidden="1">
      <c r="A87" s="971" t="s">
        <v>1207</v>
      </c>
      <c r="B87" s="961" t="s">
        <v>96</v>
      </c>
      <c r="C87" s="409" t="e">
        <f>VLOOKUP(A87,Foundation!$B$8:$R$292,10, 0)</f>
        <v>#N/A</v>
      </c>
      <c r="D87" s="409" t="e">
        <f>VLOOKUP(A87,Foundation!$B$8:$R$275,12, 0)</f>
        <v>#N/A</v>
      </c>
      <c r="E87" s="409" t="e">
        <f>VLOOKUP(A87,'Erection Compiled '!$B$2:$S$338,10, 0)</f>
        <v>#N/A</v>
      </c>
      <c r="F87" s="409" t="e">
        <f>VLOOKUP(A87,Earthing!$C$7:$H$307,4, 0)</f>
        <v>#N/A</v>
      </c>
    </row>
    <row r="88" spans="1:6" hidden="1">
      <c r="A88" s="971" t="s">
        <v>91</v>
      </c>
      <c r="B88" s="961" t="s">
        <v>87</v>
      </c>
      <c r="C88" s="409" t="e">
        <f>VLOOKUP(A88,Foundation!$B$8:$R$292,10, 0)</f>
        <v>#N/A</v>
      </c>
      <c r="D88" s="409" t="e">
        <f>VLOOKUP(A88,Foundation!$B$8:$R$275,12, 0)</f>
        <v>#N/A</v>
      </c>
      <c r="E88" s="409" t="e">
        <f>VLOOKUP(A88,'Erection Compiled '!$B$2:$S$338,10, 0)</f>
        <v>#N/A</v>
      </c>
      <c r="F88" s="409" t="e">
        <f>VLOOKUP(A88,Earthing!$C$7:$H$307,4, 0)</f>
        <v>#N/A</v>
      </c>
    </row>
    <row r="89" spans="1:6" hidden="1">
      <c r="A89" s="971" t="s">
        <v>1208</v>
      </c>
      <c r="B89" s="961" t="s">
        <v>205</v>
      </c>
      <c r="C89" s="409" t="e">
        <f>VLOOKUP(A89,Foundation!$B$8:$R$292,10, 0)</f>
        <v>#N/A</v>
      </c>
      <c r="D89" s="409" t="e">
        <f>VLOOKUP(A89,Foundation!$B$8:$R$275,12, 0)</f>
        <v>#N/A</v>
      </c>
      <c r="E89" s="409" t="e">
        <f>VLOOKUP(A89,'Erection Compiled '!$B$2:$S$338,10, 0)</f>
        <v>#N/A</v>
      </c>
      <c r="F89" s="409" t="e">
        <f>VLOOKUP(A89,Earthing!$C$7:$H$307,4, 0)</f>
        <v>#N/A</v>
      </c>
    </row>
    <row r="90" spans="1:6" hidden="1">
      <c r="A90" s="971" t="s">
        <v>93</v>
      </c>
      <c r="B90" s="961" t="s">
        <v>89</v>
      </c>
      <c r="C90" s="409" t="e">
        <f>VLOOKUP(A90,Foundation!$B$8:$R$292,10, 0)</f>
        <v>#N/A</v>
      </c>
      <c r="D90" s="409" t="e">
        <f>VLOOKUP(A90,Foundation!$B$8:$R$275,12, 0)</f>
        <v>#N/A</v>
      </c>
      <c r="E90" s="409" t="e">
        <f>VLOOKUP(A90,'Erection Compiled '!$B$2:$S$338,10, 0)</f>
        <v>#N/A</v>
      </c>
      <c r="F90" s="409" t="e">
        <f>VLOOKUP(A90,Earthing!$C$7:$H$307,4, 0)</f>
        <v>#N/A</v>
      </c>
    </row>
    <row r="91" spans="1:6" hidden="1">
      <c r="A91" s="971" t="s">
        <v>1209</v>
      </c>
      <c r="B91" s="961" t="s">
        <v>146</v>
      </c>
      <c r="C91" s="409" t="e">
        <f>VLOOKUP(A91,Foundation!$B$8:$R$292,10, 0)</f>
        <v>#N/A</v>
      </c>
      <c r="D91" s="409" t="e">
        <f>VLOOKUP(A91,Foundation!$B$8:$R$275,12, 0)</f>
        <v>#N/A</v>
      </c>
      <c r="E91" s="409" t="e">
        <f>VLOOKUP(A91,'Erection Compiled '!$B$2:$S$338,10, 0)</f>
        <v>#N/A</v>
      </c>
      <c r="F91" s="409" t="e">
        <f>VLOOKUP(A91,Earthing!$C$7:$H$307,4, 0)</f>
        <v>#N/A</v>
      </c>
    </row>
    <row r="92" spans="1:6" hidden="1">
      <c r="A92" s="971" t="s">
        <v>94</v>
      </c>
      <c r="B92" s="961" t="s">
        <v>83</v>
      </c>
      <c r="C92" s="409" t="e">
        <f>VLOOKUP(A92,Foundation!$B$8:$R$292,10, 0)</f>
        <v>#N/A</v>
      </c>
      <c r="D92" s="409" t="e">
        <f>VLOOKUP(A92,Foundation!$B$8:$R$275,12, 0)</f>
        <v>#N/A</v>
      </c>
      <c r="E92" s="409" t="e">
        <f>VLOOKUP(A92,'Erection Compiled '!$B$2:$S$338,10, 0)</f>
        <v>#N/A</v>
      </c>
      <c r="F92" s="409" t="e">
        <f>VLOOKUP(A92,Earthing!$C$7:$H$307,4, 0)</f>
        <v>#N/A</v>
      </c>
    </row>
    <row r="93" spans="1:6" hidden="1">
      <c r="A93" s="971" t="s">
        <v>1210</v>
      </c>
      <c r="B93" s="961" t="s">
        <v>146</v>
      </c>
      <c r="C93" s="409" t="e">
        <f>VLOOKUP(A93,Foundation!$B$8:$R$292,10, 0)</f>
        <v>#N/A</v>
      </c>
      <c r="D93" s="409" t="e">
        <f>VLOOKUP(A93,Foundation!$B$8:$R$275,12, 0)</f>
        <v>#N/A</v>
      </c>
      <c r="E93" s="409" t="e">
        <f>VLOOKUP(A93,'Erection Compiled '!$B$2:$S$338,10, 0)</f>
        <v>#N/A</v>
      </c>
      <c r="F93" s="409" t="e">
        <f>VLOOKUP(A93,Earthing!$C$7:$H$307,4, 0)</f>
        <v>#N/A</v>
      </c>
    </row>
    <row r="94" spans="1:6" hidden="1">
      <c r="A94" s="971" t="s">
        <v>1662</v>
      </c>
      <c r="B94" s="961" t="s">
        <v>79</v>
      </c>
      <c r="C94" s="409" t="e">
        <f>VLOOKUP(A94,Foundation!$B$8:$R$292,10, 0)</f>
        <v>#N/A</v>
      </c>
      <c r="D94" s="409" t="e">
        <f>VLOOKUP(A94,Foundation!$B$8:$R$275,12, 0)</f>
        <v>#N/A</v>
      </c>
      <c r="E94" s="409" t="e">
        <f>VLOOKUP(A94,'Erection Compiled '!$B$2:$S$338,10, 0)</f>
        <v>#N/A</v>
      </c>
      <c r="F94" s="409" t="e">
        <f>VLOOKUP(A94,Earthing!$C$7:$H$307,4, 0)</f>
        <v>#N/A</v>
      </c>
    </row>
    <row r="95" spans="1:6" hidden="1">
      <c r="A95" s="971" t="s">
        <v>1211</v>
      </c>
      <c r="B95" s="961" t="s">
        <v>205</v>
      </c>
      <c r="C95" s="409" t="e">
        <f>VLOOKUP(A95,Foundation!$B$8:$R$292,10, 0)</f>
        <v>#N/A</v>
      </c>
      <c r="D95" s="409" t="e">
        <f>VLOOKUP(A95,Foundation!$B$8:$R$275,12, 0)</f>
        <v>#N/A</v>
      </c>
      <c r="E95" s="409" t="e">
        <f>VLOOKUP(A95,'Erection Compiled '!$B$2:$S$338,10, 0)</f>
        <v>#N/A</v>
      </c>
      <c r="F95" s="409" t="e">
        <f>VLOOKUP(A95,Earthing!$C$7:$H$307,4, 0)</f>
        <v>#N/A</v>
      </c>
    </row>
    <row r="96" spans="1:6" hidden="1">
      <c r="A96" s="971" t="s">
        <v>1663</v>
      </c>
      <c r="B96" s="961" t="s">
        <v>89</v>
      </c>
      <c r="C96" s="409" t="e">
        <f>VLOOKUP(A96,Foundation!$B$8:$R$292,10, 0)</f>
        <v>#N/A</v>
      </c>
      <c r="D96" s="409" t="e">
        <f>VLOOKUP(A96,Foundation!$B$8:$R$275,12, 0)</f>
        <v>#N/A</v>
      </c>
      <c r="E96" s="409" t="e">
        <f>VLOOKUP(A96,'Erection Compiled '!$B$2:$S$338,10, 0)</f>
        <v>#N/A</v>
      </c>
      <c r="F96" s="409" t="e">
        <f>VLOOKUP(A96,Earthing!$C$7:$H$307,4, 0)</f>
        <v>#N/A</v>
      </c>
    </row>
    <row r="97" spans="1:6" hidden="1">
      <c r="A97" s="971" t="s">
        <v>1212</v>
      </c>
      <c r="B97" s="961" t="s">
        <v>149</v>
      </c>
      <c r="C97" s="409" t="e">
        <f>VLOOKUP(A97,Foundation!$B$8:$R$292,10, 0)</f>
        <v>#N/A</v>
      </c>
      <c r="D97" s="409" t="e">
        <f>VLOOKUP(A97,Foundation!$B$8:$R$275,12, 0)</f>
        <v>#N/A</v>
      </c>
      <c r="E97" s="409" t="e">
        <f>VLOOKUP(A97,'Erection Compiled '!$B$2:$S$338,10, 0)</f>
        <v>#N/A</v>
      </c>
      <c r="F97" s="409" t="e">
        <f>VLOOKUP(A97,Earthing!$C$7:$H$307,4, 0)</f>
        <v>#N/A</v>
      </c>
    </row>
    <row r="98" spans="1:6" hidden="1">
      <c r="A98" s="971" t="s">
        <v>1213</v>
      </c>
      <c r="B98" s="961" t="s">
        <v>146</v>
      </c>
      <c r="C98" s="409" t="e">
        <f>VLOOKUP(A98,Foundation!$B$8:$R$292,10, 0)</f>
        <v>#N/A</v>
      </c>
      <c r="D98" s="409" t="e">
        <f>VLOOKUP(A98,Foundation!$B$8:$R$275,12, 0)</f>
        <v>#N/A</v>
      </c>
      <c r="E98" s="409" t="e">
        <f>VLOOKUP(A98,'Erection Compiled '!$B$2:$S$338,10, 0)</f>
        <v>#N/A</v>
      </c>
      <c r="F98" s="409" t="e">
        <f>VLOOKUP(A98,Earthing!$C$7:$H$307,4, 0)</f>
        <v>#N/A</v>
      </c>
    </row>
    <row r="99" spans="1:6" hidden="1">
      <c r="A99" s="971" t="s">
        <v>1214</v>
      </c>
      <c r="B99" s="961" t="s">
        <v>149</v>
      </c>
      <c r="C99" s="409" t="e">
        <f>VLOOKUP(A99,Foundation!$B$8:$R$292,10, 0)</f>
        <v>#N/A</v>
      </c>
      <c r="D99" s="409" t="e">
        <f>VLOOKUP(A99,Foundation!$B$8:$R$275,12, 0)</f>
        <v>#N/A</v>
      </c>
      <c r="E99" s="409" t="e">
        <f>VLOOKUP(A99,'Erection Compiled '!$B$2:$S$338,10, 0)</f>
        <v>#N/A</v>
      </c>
      <c r="F99" s="409" t="e">
        <f>VLOOKUP(A99,Earthing!$C$7:$H$307,4, 0)</f>
        <v>#N/A</v>
      </c>
    </row>
    <row r="100" spans="1:6" hidden="1">
      <c r="A100" s="971" t="s">
        <v>95</v>
      </c>
      <c r="B100" s="961" t="s">
        <v>79</v>
      </c>
      <c r="C100" s="409" t="e">
        <f>VLOOKUP(A100,Foundation!$B$8:$R$292,10, 0)</f>
        <v>#N/A</v>
      </c>
      <c r="D100" s="409" t="e">
        <f>VLOOKUP(A100,Foundation!$B$8:$R$275,12, 0)</f>
        <v>#N/A</v>
      </c>
      <c r="E100" s="409" t="e">
        <f>VLOOKUP(A100,'Erection Compiled '!$B$2:$S$338,10, 0)</f>
        <v>#N/A</v>
      </c>
      <c r="F100" s="409" t="e">
        <f>VLOOKUP(A100,Earthing!$C$7:$H$307,4, 0)</f>
        <v>#N/A</v>
      </c>
    </row>
    <row r="101" spans="1:6" hidden="1">
      <c r="A101" s="971" t="s">
        <v>1215</v>
      </c>
      <c r="B101" s="961" t="s">
        <v>146</v>
      </c>
      <c r="C101" s="409" t="e">
        <f>VLOOKUP(A101,Foundation!$B$8:$R$292,10, 0)</f>
        <v>#N/A</v>
      </c>
      <c r="D101" s="409" t="e">
        <f>VLOOKUP(A101,Foundation!$B$8:$R$275,12, 0)</f>
        <v>#N/A</v>
      </c>
      <c r="E101" s="409" t="e">
        <f>VLOOKUP(A101,'Erection Compiled '!$B$2:$S$338,10, 0)</f>
        <v>#N/A</v>
      </c>
      <c r="F101" s="409" t="e">
        <f>VLOOKUP(A101,Earthing!$C$7:$H$307,4, 0)</f>
        <v>#N/A</v>
      </c>
    </row>
    <row r="102" spans="1:6" hidden="1">
      <c r="A102" s="971" t="s">
        <v>1216</v>
      </c>
      <c r="B102" s="961" t="s">
        <v>146</v>
      </c>
      <c r="C102" s="409" t="e">
        <f>VLOOKUP(A102,Foundation!$B$8:$R$292,10, 0)</f>
        <v>#N/A</v>
      </c>
      <c r="D102" s="409" t="e">
        <f>VLOOKUP(A102,Foundation!$B$8:$R$275,12, 0)</f>
        <v>#N/A</v>
      </c>
      <c r="E102" s="409" t="e">
        <f>VLOOKUP(A102,'Erection Compiled '!$B$2:$S$338,10, 0)</f>
        <v>#N/A</v>
      </c>
      <c r="F102" s="409" t="e">
        <f>VLOOKUP(A102,Earthing!$C$7:$H$307,4, 0)</f>
        <v>#N/A</v>
      </c>
    </row>
    <row r="103" spans="1:6" hidden="1">
      <c r="A103" s="971" t="s">
        <v>1217</v>
      </c>
      <c r="B103" s="961" t="s">
        <v>146</v>
      </c>
      <c r="C103" s="409" t="e">
        <f>VLOOKUP(A103,Foundation!$B$8:$R$292,10, 0)</f>
        <v>#N/A</v>
      </c>
      <c r="D103" s="409" t="e">
        <f>VLOOKUP(A103,Foundation!$B$8:$R$275,12, 0)</f>
        <v>#N/A</v>
      </c>
      <c r="E103" s="409" t="e">
        <f>VLOOKUP(A103,'Erection Compiled '!$B$2:$S$338,10, 0)</f>
        <v>#N/A</v>
      </c>
      <c r="F103" s="409" t="e">
        <f>VLOOKUP(A103,Earthing!$C$7:$H$307,4, 0)</f>
        <v>#N/A</v>
      </c>
    </row>
    <row r="104" spans="1:6" hidden="1">
      <c r="A104" s="971" t="s">
        <v>1218</v>
      </c>
      <c r="B104" s="961" t="s">
        <v>146</v>
      </c>
      <c r="C104" s="409" t="e">
        <f>VLOOKUP(A104,Foundation!$B$8:$R$292,10, 0)</f>
        <v>#N/A</v>
      </c>
      <c r="D104" s="409" t="e">
        <f>VLOOKUP(A104,Foundation!$B$8:$R$275,12, 0)</f>
        <v>#N/A</v>
      </c>
      <c r="E104" s="409" t="e">
        <f>VLOOKUP(A104,'Erection Compiled '!$B$2:$S$338,10, 0)</f>
        <v>#N/A</v>
      </c>
      <c r="F104" s="409" t="e">
        <f>VLOOKUP(A104,Earthing!$C$7:$H$307,4, 0)</f>
        <v>#N/A</v>
      </c>
    </row>
    <row r="105" spans="1:6" hidden="1">
      <c r="A105" s="971" t="s">
        <v>1219</v>
      </c>
      <c r="B105" s="961" t="s">
        <v>149</v>
      </c>
      <c r="C105" s="409" t="e">
        <f>VLOOKUP(A105,Foundation!$B$8:$R$292,10, 0)</f>
        <v>#N/A</v>
      </c>
      <c r="D105" s="409" t="e">
        <f>VLOOKUP(A105,Foundation!$B$8:$R$275,12, 0)</f>
        <v>#N/A</v>
      </c>
      <c r="E105" s="409" t="e">
        <f>VLOOKUP(A105,'Erection Compiled '!$B$2:$S$338,10, 0)</f>
        <v>#N/A</v>
      </c>
      <c r="F105" s="409" t="e">
        <f>VLOOKUP(A105,Earthing!$C$7:$H$307,4, 0)</f>
        <v>#N/A</v>
      </c>
    </row>
    <row r="106" spans="1:6" hidden="1">
      <c r="A106" s="972" t="s">
        <v>1220</v>
      </c>
      <c r="B106" s="961" t="s">
        <v>211</v>
      </c>
      <c r="C106" s="409" t="e">
        <f>VLOOKUP(A106,Foundation!$B$8:$R$292,10, 0)</f>
        <v>#N/A</v>
      </c>
      <c r="D106" s="409" t="e">
        <f>VLOOKUP(A106,Foundation!$B$8:$R$275,12, 0)</f>
        <v>#N/A</v>
      </c>
      <c r="E106" s="409" t="e">
        <f>VLOOKUP(A106,'Erection Compiled '!$B$2:$S$338,10, 0)</f>
        <v>#N/A</v>
      </c>
      <c r="F106" s="409" t="e">
        <f>VLOOKUP(A106,Earthing!$C$7:$H$307,4, 0)</f>
        <v>#N/A</v>
      </c>
    </row>
    <row r="107" spans="1:6" hidden="1">
      <c r="A107" s="971" t="s">
        <v>97</v>
      </c>
      <c r="B107" s="961" t="s">
        <v>107</v>
      </c>
      <c r="C107" s="409" t="e">
        <f>VLOOKUP(A107,Foundation!$B$8:$R$292,10, 0)</f>
        <v>#N/A</v>
      </c>
      <c r="D107" s="409" t="e">
        <f>VLOOKUP(A107,Foundation!$B$8:$R$275,12, 0)</f>
        <v>#N/A</v>
      </c>
      <c r="E107" s="409" t="e">
        <f>VLOOKUP(A107,'Erection Compiled '!$B$2:$S$338,10, 0)</f>
        <v>#N/A</v>
      </c>
      <c r="F107" s="409" t="e">
        <f>VLOOKUP(A107,Earthing!$C$7:$H$307,4, 0)</f>
        <v>#N/A</v>
      </c>
    </row>
    <row r="108" spans="1:6" hidden="1">
      <c r="A108" s="971" t="s">
        <v>1221</v>
      </c>
      <c r="B108" s="961" t="s">
        <v>146</v>
      </c>
      <c r="C108" s="409" t="e">
        <f>VLOOKUP(A108,Foundation!$B$8:$R$292,10, 0)</f>
        <v>#N/A</v>
      </c>
      <c r="D108" s="409" t="e">
        <f>VLOOKUP(A108,Foundation!$B$8:$R$275,12, 0)</f>
        <v>#N/A</v>
      </c>
      <c r="E108" s="409" t="e">
        <f>VLOOKUP(A108,'Erection Compiled '!$B$2:$S$338,10, 0)</f>
        <v>#N/A</v>
      </c>
      <c r="F108" s="409" t="e">
        <f>VLOOKUP(A108,Earthing!$C$7:$H$307,4, 0)</f>
        <v>#N/A</v>
      </c>
    </row>
    <row r="109" spans="1:6" hidden="1">
      <c r="A109" s="971" t="s">
        <v>1222</v>
      </c>
      <c r="B109" s="961" t="s">
        <v>205</v>
      </c>
      <c r="C109" s="409" t="e">
        <f>VLOOKUP(A109,Foundation!$B$8:$R$292,10, 0)</f>
        <v>#N/A</v>
      </c>
      <c r="D109" s="409" t="e">
        <f>VLOOKUP(A109,Foundation!$B$8:$R$275,12, 0)</f>
        <v>#N/A</v>
      </c>
      <c r="E109" s="409" t="e">
        <f>VLOOKUP(A109,'Erection Compiled '!$B$2:$S$338,10, 0)</f>
        <v>#N/A</v>
      </c>
      <c r="F109" s="409" t="e">
        <f>VLOOKUP(A109,Earthing!$C$7:$H$307,4, 0)</f>
        <v>#N/A</v>
      </c>
    </row>
    <row r="110" spans="1:6" hidden="1">
      <c r="A110" s="971" t="s">
        <v>1664</v>
      </c>
      <c r="B110" s="961" t="s">
        <v>152</v>
      </c>
      <c r="C110" s="409" t="e">
        <f>VLOOKUP(A110,Foundation!$B$8:$R$292,10, 0)</f>
        <v>#N/A</v>
      </c>
      <c r="D110" s="409" t="e">
        <f>VLOOKUP(A110,Foundation!$B$8:$R$275,12, 0)</f>
        <v>#N/A</v>
      </c>
      <c r="E110" s="409" t="e">
        <f>VLOOKUP(A110,'Erection Compiled '!$B$2:$S$338,10, 0)</f>
        <v>#N/A</v>
      </c>
      <c r="F110" s="409" t="e">
        <f>VLOOKUP(A110,Earthing!$C$7:$H$307,4, 0)</f>
        <v>#N/A</v>
      </c>
    </row>
    <row r="111" spans="1:6" hidden="1">
      <c r="A111" s="971" t="s">
        <v>98</v>
      </c>
      <c r="B111" s="961" t="s">
        <v>89</v>
      </c>
      <c r="C111" s="409" t="e">
        <f>VLOOKUP(A111,Foundation!$B$8:$R$292,10, 0)</f>
        <v>#N/A</v>
      </c>
      <c r="D111" s="409" t="e">
        <f>VLOOKUP(A111,Foundation!$B$8:$R$275,12, 0)</f>
        <v>#N/A</v>
      </c>
      <c r="E111" s="409" t="e">
        <f>VLOOKUP(A111,'Erection Compiled '!$B$2:$S$338,10, 0)</f>
        <v>#N/A</v>
      </c>
      <c r="F111" s="409" t="e">
        <f>VLOOKUP(A111,Earthing!$C$7:$H$307,4, 0)</f>
        <v>#N/A</v>
      </c>
    </row>
    <row r="112" spans="1:6" hidden="1">
      <c r="A112" s="971" t="s">
        <v>1223</v>
      </c>
      <c r="B112" s="961" t="s">
        <v>152</v>
      </c>
      <c r="C112" s="409" t="e">
        <f>VLOOKUP(A112,Foundation!$B$8:$R$292,10, 0)</f>
        <v>#N/A</v>
      </c>
      <c r="D112" s="409" t="e">
        <f>VLOOKUP(A112,Foundation!$B$8:$R$275,12, 0)</f>
        <v>#N/A</v>
      </c>
      <c r="E112" s="409" t="e">
        <f>VLOOKUP(A112,'Erection Compiled '!$B$2:$S$338,10, 0)</f>
        <v>#N/A</v>
      </c>
      <c r="F112" s="409" t="e">
        <f>VLOOKUP(A112,Earthing!$C$7:$H$307,4, 0)</f>
        <v>#N/A</v>
      </c>
    </row>
    <row r="113" spans="1:6" hidden="1">
      <c r="A113" s="971" t="s">
        <v>1224</v>
      </c>
      <c r="B113" s="961" t="s">
        <v>146</v>
      </c>
      <c r="C113" s="409" t="e">
        <f>VLOOKUP(A113,Foundation!$B$8:$R$292,10, 0)</f>
        <v>#N/A</v>
      </c>
      <c r="D113" s="409" t="e">
        <f>VLOOKUP(A113,Foundation!$B$8:$R$275,12, 0)</f>
        <v>#N/A</v>
      </c>
      <c r="E113" s="409" t="e">
        <f>VLOOKUP(A113,'Erection Compiled '!$B$2:$S$338,10, 0)</f>
        <v>#N/A</v>
      </c>
      <c r="F113" s="409" t="e">
        <f>VLOOKUP(A113,Earthing!$C$7:$H$307,4, 0)</f>
        <v>#N/A</v>
      </c>
    </row>
    <row r="114" spans="1:6" hidden="1">
      <c r="A114" s="971" t="s">
        <v>1225</v>
      </c>
      <c r="B114" s="961" t="s">
        <v>146</v>
      </c>
      <c r="C114" s="409" t="e">
        <f>VLOOKUP(A114,Foundation!$B$8:$R$292,10, 0)</f>
        <v>#N/A</v>
      </c>
      <c r="D114" s="409" t="e">
        <f>VLOOKUP(A114,Foundation!$B$8:$R$275,12, 0)</f>
        <v>#N/A</v>
      </c>
      <c r="E114" s="409" t="e">
        <f>VLOOKUP(A114,'Erection Compiled '!$B$2:$S$338,10, 0)</f>
        <v>#N/A</v>
      </c>
      <c r="F114" s="409" t="e">
        <f>VLOOKUP(A114,Earthing!$C$7:$H$307,4, 0)</f>
        <v>#N/A</v>
      </c>
    </row>
    <row r="115" spans="1:6" hidden="1">
      <c r="A115" s="971" t="s">
        <v>99</v>
      </c>
      <c r="B115" s="961" t="s">
        <v>87</v>
      </c>
      <c r="C115" s="409" t="e">
        <f>VLOOKUP(A115,Foundation!$B$8:$R$292,10, 0)</f>
        <v>#N/A</v>
      </c>
      <c r="D115" s="409" t="e">
        <f>VLOOKUP(A115,Foundation!$B$8:$R$275,12, 0)</f>
        <v>#N/A</v>
      </c>
      <c r="E115" s="409" t="e">
        <f>VLOOKUP(A115,'Erection Compiled '!$B$2:$S$338,10, 0)</f>
        <v>#N/A</v>
      </c>
      <c r="F115" s="409" t="e">
        <f>VLOOKUP(A115,Earthing!$C$7:$H$307,4, 0)</f>
        <v>#N/A</v>
      </c>
    </row>
    <row r="116" spans="1:6" hidden="1">
      <c r="A116" s="973" t="s">
        <v>1226</v>
      </c>
      <c r="B116" s="962" t="s">
        <v>211</v>
      </c>
      <c r="C116" s="409" t="e">
        <f>VLOOKUP(A116,Foundation!$B$8:$R$292,10, 0)</f>
        <v>#N/A</v>
      </c>
      <c r="D116" s="409" t="e">
        <f>VLOOKUP(A116,Foundation!$B$8:$R$275,12, 0)</f>
        <v>#N/A</v>
      </c>
      <c r="E116" s="409" t="e">
        <f>VLOOKUP(A116,'Erection Compiled '!$B$2:$S$338,10, 0)</f>
        <v>#N/A</v>
      </c>
      <c r="F116" s="409" t="e">
        <f>VLOOKUP(A116,Earthing!$C$7:$H$307,4, 0)</f>
        <v>#N/A</v>
      </c>
    </row>
    <row r="117" spans="1:6" hidden="1">
      <c r="A117" s="973" t="s">
        <v>1665</v>
      </c>
      <c r="B117" s="962" t="s">
        <v>156</v>
      </c>
      <c r="C117" s="409" t="e">
        <f>VLOOKUP(A117,Foundation!$B$8:$R$292,10, 0)</f>
        <v>#N/A</v>
      </c>
      <c r="D117" s="409" t="e">
        <f>VLOOKUP(A117,Foundation!$B$8:$R$275,12, 0)</f>
        <v>#N/A</v>
      </c>
      <c r="E117" s="409" t="e">
        <f>VLOOKUP(A117,'Erection Compiled '!$B$2:$S$338,10, 0)</f>
        <v>#N/A</v>
      </c>
      <c r="F117" s="409" t="e">
        <f>VLOOKUP(A117,Earthing!$C$7:$H$307,4, 0)</f>
        <v>#N/A</v>
      </c>
    </row>
    <row r="118" spans="1:6" hidden="1">
      <c r="A118" s="973" t="s">
        <v>1543</v>
      </c>
      <c r="B118" s="963" t="s">
        <v>1688</v>
      </c>
      <c r="C118" s="409" t="e">
        <f>VLOOKUP(A118,Foundation!$B$8:$R$292,10, 0)</f>
        <v>#N/A</v>
      </c>
      <c r="D118" s="409" t="e">
        <f>VLOOKUP(A118,Foundation!$B$8:$R$275,12, 0)</f>
        <v>#N/A</v>
      </c>
      <c r="E118" s="409" t="e">
        <f>VLOOKUP(A118,'Erection Compiled '!$B$2:$S$338,10, 0)</f>
        <v>#N/A</v>
      </c>
      <c r="F118" s="409" t="e">
        <f>VLOOKUP(A118,Earthing!$C$7:$H$307,4, 0)</f>
        <v>#N/A</v>
      </c>
    </row>
    <row r="119" spans="1:6" hidden="1">
      <c r="A119" s="973" t="s">
        <v>1545</v>
      </c>
      <c r="B119" s="963" t="s">
        <v>1688</v>
      </c>
      <c r="C119" s="409" t="e">
        <f>VLOOKUP(A119,Foundation!$B$8:$R$292,10, 0)</f>
        <v>#N/A</v>
      </c>
      <c r="D119" s="409" t="e">
        <f>VLOOKUP(A119,Foundation!$B$8:$R$275,12, 0)</f>
        <v>#N/A</v>
      </c>
      <c r="E119" s="409" t="e">
        <f>VLOOKUP(A119,'Erection Compiled '!$B$2:$S$338,10, 0)</f>
        <v>#N/A</v>
      </c>
      <c r="F119" s="409" t="e">
        <f>VLOOKUP(A119,Earthing!$C$7:$H$307,4, 0)</f>
        <v>#N/A</v>
      </c>
    </row>
    <row r="120" spans="1:6" hidden="1">
      <c r="A120" s="973" t="s">
        <v>1666</v>
      </c>
      <c r="B120" s="962" t="s">
        <v>83</v>
      </c>
      <c r="C120" s="409" t="e">
        <f>VLOOKUP(A120,Foundation!$B$8:$R$292,10, 0)</f>
        <v>#N/A</v>
      </c>
      <c r="D120" s="409" t="e">
        <f>VLOOKUP(A120,Foundation!$B$8:$R$275,12, 0)</f>
        <v>#N/A</v>
      </c>
      <c r="E120" s="409" t="e">
        <f>VLOOKUP(A120,'Erection Compiled '!$B$2:$S$338,10, 0)</f>
        <v>#N/A</v>
      </c>
      <c r="F120" s="409" t="e">
        <f>VLOOKUP(A120,Earthing!$C$7:$H$307,4, 0)</f>
        <v>#N/A</v>
      </c>
    </row>
    <row r="121" spans="1:6" hidden="1">
      <c r="A121" s="973" t="s">
        <v>100</v>
      </c>
      <c r="B121" s="962" t="s">
        <v>87</v>
      </c>
      <c r="C121" s="409" t="e">
        <f>VLOOKUP(A121,Foundation!$B$8:$R$292,10, 0)</f>
        <v>#N/A</v>
      </c>
      <c r="D121" s="409" t="e">
        <f>VLOOKUP(A121,Foundation!$B$8:$R$275,12, 0)</f>
        <v>#N/A</v>
      </c>
      <c r="E121" s="409" t="e">
        <f>VLOOKUP(A121,'Erection Compiled '!$B$2:$S$338,10, 0)</f>
        <v>#N/A</v>
      </c>
      <c r="F121" s="409" t="e">
        <f>VLOOKUP(A121,Earthing!$C$7:$H$307,4, 0)</f>
        <v>#N/A</v>
      </c>
    </row>
    <row r="122" spans="1:6" hidden="1">
      <c r="A122" s="973" t="s">
        <v>1549</v>
      </c>
      <c r="B122" s="962" t="s">
        <v>111</v>
      </c>
      <c r="C122" s="409" t="e">
        <f>VLOOKUP(A122,Foundation!$B$8:$R$292,10, 0)</f>
        <v>#N/A</v>
      </c>
      <c r="D122" s="409" t="e">
        <f>VLOOKUP(A122,Foundation!$B$8:$R$275,12, 0)</f>
        <v>#N/A</v>
      </c>
      <c r="E122" s="409" t="e">
        <f>VLOOKUP(A122,'Erection Compiled '!$B$2:$S$338,10, 0)</f>
        <v>#N/A</v>
      </c>
      <c r="F122" s="409" t="e">
        <f>VLOOKUP(A122,Earthing!$C$7:$H$307,4, 0)</f>
        <v>#N/A</v>
      </c>
    </row>
    <row r="123" spans="1:6" hidden="1">
      <c r="A123" s="973" t="s">
        <v>1228</v>
      </c>
      <c r="B123" s="962" t="s">
        <v>146</v>
      </c>
      <c r="C123" s="409" t="e">
        <f>VLOOKUP(A123,Foundation!$B$8:$R$292,10, 0)</f>
        <v>#N/A</v>
      </c>
      <c r="D123" s="409" t="e">
        <f>VLOOKUP(A123,Foundation!$B$8:$R$275,12, 0)</f>
        <v>#N/A</v>
      </c>
      <c r="E123" s="409" t="e">
        <f>VLOOKUP(A123,'Erection Compiled '!$B$2:$S$338,10, 0)</f>
        <v>#N/A</v>
      </c>
      <c r="F123" s="409" t="e">
        <f>VLOOKUP(A123,Earthing!$C$7:$H$307,4, 0)</f>
        <v>#N/A</v>
      </c>
    </row>
    <row r="124" spans="1:6" hidden="1">
      <c r="A124" s="973" t="s">
        <v>1229</v>
      </c>
      <c r="B124" s="962" t="s">
        <v>205</v>
      </c>
      <c r="C124" s="409" t="e">
        <f>VLOOKUP(A124,Foundation!$B$8:$R$292,10, 0)</f>
        <v>#N/A</v>
      </c>
      <c r="D124" s="409" t="e">
        <f>VLOOKUP(A124,Foundation!$B$8:$R$275,12, 0)</f>
        <v>#N/A</v>
      </c>
      <c r="E124" s="409" t="e">
        <f>VLOOKUP(A124,'Erection Compiled '!$B$2:$S$338,10, 0)</f>
        <v>#N/A</v>
      </c>
      <c r="F124" s="409" t="e">
        <f>VLOOKUP(A124,Earthing!$C$7:$H$307,4, 0)</f>
        <v>#N/A</v>
      </c>
    </row>
    <row r="125" spans="1:6" hidden="1">
      <c r="A125" s="973" t="s">
        <v>1642</v>
      </c>
      <c r="B125" s="962" t="s">
        <v>79</v>
      </c>
      <c r="C125" s="409" t="e">
        <f>VLOOKUP(A125,Foundation!$B$8:$R$292,10, 0)</f>
        <v>#N/A</v>
      </c>
      <c r="D125" s="409" t="e">
        <f>VLOOKUP(A125,Foundation!$B$8:$R$275,12, 0)</f>
        <v>#N/A</v>
      </c>
      <c r="E125" s="409" t="e">
        <f>VLOOKUP(A125,'Erection Compiled '!$B$2:$S$338,10, 0)</f>
        <v>#N/A</v>
      </c>
      <c r="F125" s="409" t="e">
        <f>VLOOKUP(A125,Earthing!$C$7:$H$307,4, 0)</f>
        <v>#N/A</v>
      </c>
    </row>
    <row r="126" spans="1:6" hidden="1">
      <c r="A126" s="973" t="s">
        <v>1232</v>
      </c>
      <c r="B126" s="962" t="s">
        <v>205</v>
      </c>
      <c r="C126" s="409" t="e">
        <f>VLOOKUP(A126,Foundation!$B$8:$R$292,10, 0)</f>
        <v>#N/A</v>
      </c>
      <c r="D126" s="409" t="e">
        <f>VLOOKUP(A126,Foundation!$B$8:$R$275,12, 0)</f>
        <v>#N/A</v>
      </c>
      <c r="E126" s="409" t="e">
        <f>VLOOKUP(A126,'Erection Compiled '!$B$2:$S$338,10, 0)</f>
        <v>#N/A</v>
      </c>
      <c r="F126" s="409" t="e">
        <f>VLOOKUP(A126,Earthing!$C$7:$H$307,4, 0)</f>
        <v>#N/A</v>
      </c>
    </row>
    <row r="127" spans="1:6" hidden="1">
      <c r="A127" s="973" t="s">
        <v>1233</v>
      </c>
      <c r="B127" s="962" t="s">
        <v>146</v>
      </c>
      <c r="C127" s="409" t="e">
        <f>VLOOKUP(A127,Foundation!$B$8:$R$292,10, 0)</f>
        <v>#N/A</v>
      </c>
      <c r="D127" s="409" t="e">
        <f>VLOOKUP(A127,Foundation!$B$8:$R$275,12, 0)</f>
        <v>#N/A</v>
      </c>
      <c r="E127" s="409" t="e">
        <f>VLOOKUP(A127,'Erection Compiled '!$B$2:$S$338,10, 0)</f>
        <v>#N/A</v>
      </c>
      <c r="F127" s="409" t="e">
        <f>VLOOKUP(A127,Earthing!$C$7:$H$307,4, 0)</f>
        <v>#N/A</v>
      </c>
    </row>
    <row r="128" spans="1:6" hidden="1">
      <c r="A128" s="973" t="s">
        <v>1234</v>
      </c>
      <c r="B128" s="962" t="s">
        <v>211</v>
      </c>
      <c r="C128" s="409" t="e">
        <f>VLOOKUP(A128,Foundation!$B$8:$R$292,10, 0)</f>
        <v>#N/A</v>
      </c>
      <c r="D128" s="409" t="e">
        <f>VLOOKUP(A128,Foundation!$B$8:$R$275,12, 0)</f>
        <v>#N/A</v>
      </c>
      <c r="E128" s="409" t="e">
        <f>VLOOKUP(A128,'Erection Compiled '!$B$2:$S$338,10, 0)</f>
        <v>#N/A</v>
      </c>
      <c r="F128" s="409" t="e">
        <f>VLOOKUP(A128,Earthing!$C$7:$H$307,4, 0)</f>
        <v>#N/A</v>
      </c>
    </row>
    <row r="129" spans="1:6" hidden="1">
      <c r="A129" s="973" t="s">
        <v>1643</v>
      </c>
      <c r="B129" s="962" t="s">
        <v>152</v>
      </c>
      <c r="C129" s="409" t="e">
        <f>VLOOKUP(A129,Foundation!$B$8:$R$292,10, 0)</f>
        <v>#N/A</v>
      </c>
      <c r="D129" s="409" t="e">
        <f>VLOOKUP(A129,Foundation!$B$8:$R$275,12, 0)</f>
        <v>#N/A</v>
      </c>
      <c r="E129" s="409" t="e">
        <f>VLOOKUP(A129,'Erection Compiled '!$B$2:$S$338,10, 0)</f>
        <v>#N/A</v>
      </c>
      <c r="F129" s="409" t="e">
        <f>VLOOKUP(A129,Earthing!$C$7:$H$307,4, 0)</f>
        <v>#N/A</v>
      </c>
    </row>
    <row r="130" spans="1:6" hidden="1">
      <c r="A130" s="973" t="s">
        <v>601</v>
      </c>
      <c r="B130" s="962" t="s">
        <v>149</v>
      </c>
      <c r="C130" s="409" t="e">
        <f>VLOOKUP(A130,Foundation!$B$8:$R$292,10, 0)</f>
        <v>#N/A</v>
      </c>
      <c r="D130" s="409" t="e">
        <f>VLOOKUP(A130,Foundation!$B$8:$R$275,12, 0)</f>
        <v>#N/A</v>
      </c>
      <c r="E130" s="409" t="e">
        <f>VLOOKUP(A130,'Erection Compiled '!$B$2:$S$338,10, 0)</f>
        <v>#N/A</v>
      </c>
      <c r="F130" s="409" t="e">
        <f>VLOOKUP(A130,Earthing!$C$7:$H$307,4, 0)</f>
        <v>#N/A</v>
      </c>
    </row>
    <row r="131" spans="1:6" hidden="1">
      <c r="A131" s="973" t="s">
        <v>102</v>
      </c>
      <c r="B131" s="962" t="s">
        <v>96</v>
      </c>
      <c r="C131" s="409" t="e">
        <f>VLOOKUP(A131,Foundation!$B$8:$R$292,10, 0)</f>
        <v>#N/A</v>
      </c>
      <c r="D131" s="409" t="e">
        <f>VLOOKUP(A131,Foundation!$B$8:$R$275,12, 0)</f>
        <v>#N/A</v>
      </c>
      <c r="E131" s="409" t="e">
        <f>VLOOKUP(A131,'Erection Compiled '!$B$2:$S$338,10, 0)</f>
        <v>#N/A</v>
      </c>
      <c r="F131" s="409" t="e">
        <f>VLOOKUP(A131,Earthing!$C$7:$H$307,4, 0)</f>
        <v>#N/A</v>
      </c>
    </row>
    <row r="132" spans="1:6" hidden="1">
      <c r="A132" s="973" t="s">
        <v>606</v>
      </c>
      <c r="B132" s="962" t="s">
        <v>205</v>
      </c>
      <c r="C132" s="409" t="e">
        <f>VLOOKUP(A132,Foundation!$B$8:$R$292,10, 0)</f>
        <v>#N/A</v>
      </c>
      <c r="D132" s="409" t="e">
        <f>VLOOKUP(A132,Foundation!$B$8:$R$275,12, 0)</f>
        <v>#N/A</v>
      </c>
      <c r="E132" s="409" t="e">
        <f>VLOOKUP(A132,'Erection Compiled '!$B$2:$S$338,10, 0)</f>
        <v>#N/A</v>
      </c>
      <c r="F132" s="409" t="e">
        <f>VLOOKUP(A132,Earthing!$C$7:$H$307,4, 0)</f>
        <v>#N/A</v>
      </c>
    </row>
    <row r="133" spans="1:6" hidden="1">
      <c r="A133" s="973" t="s">
        <v>607</v>
      </c>
      <c r="B133" s="962" t="s">
        <v>211</v>
      </c>
      <c r="C133" s="409" t="e">
        <f>VLOOKUP(A133,Foundation!$B$8:$R$292,10, 0)</f>
        <v>#N/A</v>
      </c>
      <c r="D133" s="409" t="e">
        <f>VLOOKUP(A133,Foundation!$B$8:$R$275,12, 0)</f>
        <v>#N/A</v>
      </c>
      <c r="E133" s="409" t="e">
        <f>VLOOKUP(A133,'Erection Compiled '!$B$2:$S$338,10, 0)</f>
        <v>#N/A</v>
      </c>
      <c r="F133" s="409" t="e">
        <f>VLOOKUP(A133,Earthing!$C$7:$H$307,4, 0)</f>
        <v>#N/A</v>
      </c>
    </row>
    <row r="134" spans="1:6" hidden="1">
      <c r="A134" s="973" t="s">
        <v>1550</v>
      </c>
      <c r="B134" s="962" t="s">
        <v>96</v>
      </c>
      <c r="C134" s="409" t="e">
        <f>VLOOKUP(A134,Foundation!$B$8:$R$292,10, 0)</f>
        <v>#N/A</v>
      </c>
      <c r="D134" s="409" t="e">
        <f>VLOOKUP(A134,Foundation!$B$8:$R$275,12, 0)</f>
        <v>#N/A</v>
      </c>
      <c r="E134" s="409" t="e">
        <f>VLOOKUP(A134,'Erection Compiled '!$B$2:$S$338,10, 0)</f>
        <v>#N/A</v>
      </c>
      <c r="F134" s="409" t="e">
        <f>VLOOKUP(A134,Earthing!$C$7:$H$307,4, 0)</f>
        <v>#N/A</v>
      </c>
    </row>
    <row r="135" spans="1:6" hidden="1">
      <c r="A135" s="973" t="s">
        <v>1644</v>
      </c>
      <c r="B135" s="962" t="s">
        <v>79</v>
      </c>
      <c r="C135" s="409" t="e">
        <f>VLOOKUP(A135,Foundation!$B$8:$R$292,10, 0)</f>
        <v>#N/A</v>
      </c>
      <c r="D135" s="409" t="e">
        <f>VLOOKUP(A135,Foundation!$B$8:$R$275,12, 0)</f>
        <v>#N/A</v>
      </c>
      <c r="E135" s="409" t="e">
        <f>VLOOKUP(A135,'Erection Compiled '!$B$2:$S$338,10, 0)</f>
        <v>#N/A</v>
      </c>
      <c r="F135" s="409" t="e">
        <f>VLOOKUP(A135,Earthing!$C$7:$H$307,4, 0)</f>
        <v>#N/A</v>
      </c>
    </row>
    <row r="136" spans="1:6" hidden="1">
      <c r="A136" s="973" t="s">
        <v>609</v>
      </c>
      <c r="B136" s="962" t="s">
        <v>146</v>
      </c>
      <c r="C136" s="409" t="e">
        <f>VLOOKUP(A136,Foundation!$B$8:$R$292,10, 0)</f>
        <v>#N/A</v>
      </c>
      <c r="D136" s="409" t="e">
        <f>VLOOKUP(A136,Foundation!$B$8:$R$275,12, 0)</f>
        <v>#N/A</v>
      </c>
      <c r="E136" s="409" t="e">
        <f>VLOOKUP(A136,'Erection Compiled '!$B$2:$S$338,10, 0)</f>
        <v>#N/A</v>
      </c>
      <c r="F136" s="409" t="e">
        <f>VLOOKUP(A136,Earthing!$C$7:$H$307,4, 0)</f>
        <v>#N/A</v>
      </c>
    </row>
    <row r="137" spans="1:6" hidden="1">
      <c r="A137" s="973" t="s">
        <v>610</v>
      </c>
      <c r="B137" s="962" t="s">
        <v>146</v>
      </c>
      <c r="C137" s="409" t="e">
        <f>VLOOKUP(A137,Foundation!$B$8:$R$292,10, 0)</f>
        <v>#N/A</v>
      </c>
      <c r="D137" s="409" t="e">
        <f>VLOOKUP(A137,Foundation!$B$8:$R$275,12, 0)</f>
        <v>#N/A</v>
      </c>
      <c r="E137" s="409" t="e">
        <f>VLOOKUP(A137,'Erection Compiled '!$B$2:$S$338,10, 0)</f>
        <v>#N/A</v>
      </c>
      <c r="F137" s="409" t="e">
        <f>VLOOKUP(A137,Earthing!$C$7:$H$307,4, 0)</f>
        <v>#N/A</v>
      </c>
    </row>
    <row r="138" spans="1:6" hidden="1">
      <c r="A138" s="973" t="s">
        <v>611</v>
      </c>
      <c r="B138" s="962" t="s">
        <v>146</v>
      </c>
      <c r="C138" s="409" t="e">
        <f>VLOOKUP(A138,Foundation!$B$8:$R$292,10, 0)</f>
        <v>#N/A</v>
      </c>
      <c r="D138" s="409" t="e">
        <f>VLOOKUP(A138,Foundation!$B$8:$R$275,12, 0)</f>
        <v>#N/A</v>
      </c>
      <c r="E138" s="409" t="e">
        <f>VLOOKUP(A138,'Erection Compiled '!$B$2:$S$338,10, 0)</f>
        <v>#N/A</v>
      </c>
      <c r="F138" s="409" t="e">
        <f>VLOOKUP(A138,Earthing!$C$7:$H$307,4, 0)</f>
        <v>#N/A</v>
      </c>
    </row>
    <row r="139" spans="1:6" hidden="1">
      <c r="A139" s="973" t="s">
        <v>103</v>
      </c>
      <c r="B139" s="962" t="s">
        <v>87</v>
      </c>
      <c r="C139" s="409" t="e">
        <f>VLOOKUP(A139,Foundation!$B$8:$R$292,10, 0)</f>
        <v>#N/A</v>
      </c>
      <c r="D139" s="409" t="e">
        <f>VLOOKUP(A139,Foundation!$B$8:$R$275,12, 0)</f>
        <v>#N/A</v>
      </c>
      <c r="E139" s="409" t="e">
        <f>VLOOKUP(A139,'Erection Compiled '!$B$2:$S$338,10, 0)</f>
        <v>#N/A</v>
      </c>
      <c r="F139" s="409" t="e">
        <f>VLOOKUP(A139,Earthing!$C$7:$H$307,4, 0)</f>
        <v>#N/A</v>
      </c>
    </row>
    <row r="140" spans="1:6" hidden="1">
      <c r="A140" s="973" t="s">
        <v>1667</v>
      </c>
      <c r="B140" s="962" t="s">
        <v>87</v>
      </c>
      <c r="C140" s="409" t="e">
        <f>VLOOKUP(A140,Foundation!$B$8:$R$292,10, 0)</f>
        <v>#N/A</v>
      </c>
      <c r="D140" s="409" t="e">
        <f>VLOOKUP(A140,Foundation!$B$8:$R$275,12, 0)</f>
        <v>#N/A</v>
      </c>
      <c r="E140" s="409" t="e">
        <f>VLOOKUP(A140,'Erection Compiled '!$B$2:$S$338,10, 0)</f>
        <v>#N/A</v>
      </c>
      <c r="F140" s="409" t="e">
        <f>VLOOKUP(A140,Earthing!$C$7:$H$307,4, 0)</f>
        <v>#N/A</v>
      </c>
    </row>
    <row r="141" spans="1:6" hidden="1">
      <c r="A141" s="973" t="s">
        <v>614</v>
      </c>
      <c r="B141" s="962" t="s">
        <v>149</v>
      </c>
      <c r="C141" s="409" t="e">
        <f>VLOOKUP(A141,Foundation!$B$8:$R$292,10, 0)</f>
        <v>#N/A</v>
      </c>
      <c r="D141" s="409" t="e">
        <f>VLOOKUP(A141,Foundation!$B$8:$R$275,12, 0)</f>
        <v>#N/A</v>
      </c>
      <c r="E141" s="409" t="e">
        <f>VLOOKUP(A141,'Erection Compiled '!$B$2:$S$338,10, 0)</f>
        <v>#N/A</v>
      </c>
      <c r="F141" s="409" t="e">
        <f>VLOOKUP(A141,Earthing!$C$7:$H$307,4, 0)</f>
        <v>#N/A</v>
      </c>
    </row>
    <row r="142" spans="1:6" hidden="1">
      <c r="A142" s="973" t="s">
        <v>615</v>
      </c>
      <c r="B142" s="962" t="s">
        <v>149</v>
      </c>
      <c r="C142" s="409" t="e">
        <f>VLOOKUP(A142,Foundation!$B$8:$R$292,10, 0)</f>
        <v>#N/A</v>
      </c>
      <c r="D142" s="409" t="e">
        <f>VLOOKUP(A142,Foundation!$B$8:$R$275,12, 0)</f>
        <v>#N/A</v>
      </c>
      <c r="E142" s="409" t="e">
        <f>VLOOKUP(A142,'Erection Compiled '!$B$2:$S$338,10, 0)</f>
        <v>#N/A</v>
      </c>
      <c r="F142" s="409" t="e">
        <f>VLOOKUP(A142,Earthing!$C$7:$H$307,4, 0)</f>
        <v>#N/A</v>
      </c>
    </row>
    <row r="143" spans="1:6" hidden="1">
      <c r="A143" s="973" t="s">
        <v>616</v>
      </c>
      <c r="B143" s="962" t="s">
        <v>211</v>
      </c>
      <c r="C143" s="409" t="e">
        <f>VLOOKUP(A143,Foundation!$B$8:$R$292,10, 0)</f>
        <v>#N/A</v>
      </c>
      <c r="D143" s="409" t="e">
        <f>VLOOKUP(A143,Foundation!$B$8:$R$275,12, 0)</f>
        <v>#N/A</v>
      </c>
      <c r="E143" s="409" t="e">
        <f>VLOOKUP(A143,'Erection Compiled '!$B$2:$S$338,10, 0)</f>
        <v>#N/A</v>
      </c>
      <c r="F143" s="409" t="e">
        <f>VLOOKUP(A143,Earthing!$C$7:$H$307,4, 0)</f>
        <v>#N/A</v>
      </c>
    </row>
    <row r="144" spans="1:6" hidden="1">
      <c r="A144" s="973" t="s">
        <v>1668</v>
      </c>
      <c r="B144" s="962" t="s">
        <v>83</v>
      </c>
      <c r="C144" s="409" t="e">
        <f>VLOOKUP(A144,Foundation!$B$8:$R$292,10, 0)</f>
        <v>#N/A</v>
      </c>
      <c r="D144" s="409" t="e">
        <f>VLOOKUP(A144,Foundation!$B$8:$R$275,12, 0)</f>
        <v>#N/A</v>
      </c>
      <c r="E144" s="409" t="e">
        <f>VLOOKUP(A144,'Erection Compiled '!$B$2:$S$338,10, 0)</f>
        <v>#N/A</v>
      </c>
      <c r="F144" s="409" t="e">
        <f>VLOOKUP(A144,Earthing!$C$7:$H$307,4, 0)</f>
        <v>#N/A</v>
      </c>
    </row>
    <row r="145" spans="1:6" hidden="1">
      <c r="A145" s="973" t="s">
        <v>1669</v>
      </c>
      <c r="B145" s="962" t="s">
        <v>92</v>
      </c>
      <c r="C145" s="409" t="e">
        <f>VLOOKUP(A145,Foundation!$B$8:$R$292,10, 0)</f>
        <v>#N/A</v>
      </c>
      <c r="D145" s="409" t="e">
        <f>VLOOKUP(A145,Foundation!$B$8:$R$275,12, 0)</f>
        <v>#N/A</v>
      </c>
      <c r="E145" s="409" t="e">
        <f>VLOOKUP(A145,'Erection Compiled '!$B$2:$S$338,10, 0)</f>
        <v>#N/A</v>
      </c>
      <c r="F145" s="409" t="e">
        <f>VLOOKUP(A145,Earthing!$C$7:$H$307,4, 0)</f>
        <v>#N/A</v>
      </c>
    </row>
    <row r="146" spans="1:6" hidden="1">
      <c r="A146" s="973" t="s">
        <v>619</v>
      </c>
      <c r="B146" s="962" t="s">
        <v>211</v>
      </c>
      <c r="C146" s="409" t="e">
        <f>VLOOKUP(A146,Foundation!$B$8:$R$292,10, 0)</f>
        <v>#N/A</v>
      </c>
      <c r="D146" s="409" t="e">
        <f>VLOOKUP(A146,Foundation!$B$8:$R$275,12, 0)</f>
        <v>#N/A</v>
      </c>
      <c r="E146" s="409" t="e">
        <f>VLOOKUP(A146,'Erection Compiled '!$B$2:$S$338,10, 0)</f>
        <v>#N/A</v>
      </c>
      <c r="F146" s="409" t="e">
        <f>VLOOKUP(A146,Earthing!$C$7:$H$307,4, 0)</f>
        <v>#N/A</v>
      </c>
    </row>
    <row r="147" spans="1:6" hidden="1">
      <c r="A147" s="973" t="s">
        <v>104</v>
      </c>
      <c r="B147" s="962" t="s">
        <v>87</v>
      </c>
      <c r="C147" s="409" t="e">
        <f>VLOOKUP(A147,Foundation!$B$8:$R$292,10, 0)</f>
        <v>#N/A</v>
      </c>
      <c r="D147" s="409" t="e">
        <f>VLOOKUP(A147,Foundation!$B$8:$R$275,12, 0)</f>
        <v>#N/A</v>
      </c>
      <c r="E147" s="409" t="e">
        <f>VLOOKUP(A147,'Erection Compiled '!$B$2:$S$338,10, 0)</f>
        <v>#N/A</v>
      </c>
      <c r="F147" s="409" t="e">
        <f>VLOOKUP(A147,Earthing!$C$7:$H$307,4, 0)</f>
        <v>#N/A</v>
      </c>
    </row>
    <row r="148" spans="1:6" hidden="1">
      <c r="A148" s="973" t="s">
        <v>621</v>
      </c>
      <c r="B148" s="962" t="s">
        <v>211</v>
      </c>
      <c r="C148" s="409" t="e">
        <f>VLOOKUP(A148,Foundation!$B$8:$R$292,10, 0)</f>
        <v>#N/A</v>
      </c>
      <c r="D148" s="409" t="e">
        <f>VLOOKUP(A148,Foundation!$B$8:$R$275,12, 0)</f>
        <v>#N/A</v>
      </c>
      <c r="E148" s="409" t="e">
        <f>VLOOKUP(A148,'Erection Compiled '!$B$2:$S$338,10, 0)</f>
        <v>#N/A</v>
      </c>
      <c r="F148" s="409" t="e">
        <f>VLOOKUP(A148,Earthing!$C$7:$H$307,4, 0)</f>
        <v>#N/A</v>
      </c>
    </row>
    <row r="149" spans="1:6" hidden="1">
      <c r="A149" s="973" t="s">
        <v>1645</v>
      </c>
      <c r="B149" s="962" t="s">
        <v>92</v>
      </c>
      <c r="C149" s="409" t="e">
        <f>VLOOKUP(A149,Foundation!$B$8:$R$292,10, 0)</f>
        <v>#N/A</v>
      </c>
      <c r="D149" s="409" t="e">
        <f>VLOOKUP(A149,Foundation!$B$8:$R$275,12, 0)</f>
        <v>#N/A</v>
      </c>
      <c r="E149" s="409" t="e">
        <f>VLOOKUP(A149,'Erection Compiled '!$B$2:$S$338,10, 0)</f>
        <v>#N/A</v>
      </c>
      <c r="F149" s="409" t="e">
        <f>VLOOKUP(A149,Earthing!$C$7:$H$307,4, 0)</f>
        <v>#N/A</v>
      </c>
    </row>
    <row r="150" spans="1:6" hidden="1">
      <c r="A150" s="973" t="s">
        <v>623</v>
      </c>
      <c r="B150" s="962" t="s">
        <v>211</v>
      </c>
      <c r="C150" s="409" t="e">
        <f>VLOOKUP(A150,Foundation!$B$8:$R$292,10, 0)</f>
        <v>#N/A</v>
      </c>
      <c r="D150" s="409" t="e">
        <f>VLOOKUP(A150,Foundation!$B$8:$R$275,12, 0)</f>
        <v>#N/A</v>
      </c>
      <c r="E150" s="409" t="e">
        <f>VLOOKUP(A150,'Erection Compiled '!$B$2:$S$338,10, 0)</f>
        <v>#N/A</v>
      </c>
      <c r="F150" s="409" t="e">
        <f>VLOOKUP(A150,Earthing!$C$7:$H$307,4, 0)</f>
        <v>#N/A</v>
      </c>
    </row>
    <row r="151" spans="1:6" hidden="1">
      <c r="A151" s="973" t="s">
        <v>624</v>
      </c>
      <c r="B151" s="962" t="s">
        <v>146</v>
      </c>
      <c r="C151" s="409" t="e">
        <f>VLOOKUP(A151,Foundation!$B$8:$R$292,10, 0)</f>
        <v>#N/A</v>
      </c>
      <c r="D151" s="409" t="e">
        <f>VLOOKUP(A151,Foundation!$B$8:$R$275,12, 0)</f>
        <v>#N/A</v>
      </c>
      <c r="E151" s="409" t="e">
        <f>VLOOKUP(A151,'Erection Compiled '!$B$2:$S$338,10, 0)</f>
        <v>#N/A</v>
      </c>
      <c r="F151" s="409" t="e">
        <f>VLOOKUP(A151,Earthing!$C$7:$H$307,4, 0)</f>
        <v>#N/A</v>
      </c>
    </row>
    <row r="152" spans="1:6" hidden="1">
      <c r="A152" s="973" t="s">
        <v>1356</v>
      </c>
      <c r="B152" s="962" t="s">
        <v>89</v>
      </c>
      <c r="C152" s="409" t="e">
        <f>VLOOKUP(A152,Foundation!$B$8:$R$292,10, 0)</f>
        <v>#N/A</v>
      </c>
      <c r="D152" s="409" t="e">
        <f>VLOOKUP(A152,Foundation!$B$8:$R$275,12, 0)</f>
        <v>#N/A</v>
      </c>
      <c r="E152" s="409" t="e">
        <f>VLOOKUP(A152,'Erection Compiled '!$B$2:$S$338,10, 0)</f>
        <v>#N/A</v>
      </c>
      <c r="F152" s="409" t="e">
        <f>VLOOKUP(A152,Earthing!$C$7:$H$307,4, 0)</f>
        <v>#N/A</v>
      </c>
    </row>
    <row r="153" spans="1:6" hidden="1">
      <c r="A153" s="973" t="s">
        <v>1646</v>
      </c>
      <c r="B153" s="962" t="s">
        <v>89</v>
      </c>
      <c r="C153" s="409" t="e">
        <f>VLOOKUP(A153,Foundation!$B$8:$R$292,10, 0)</f>
        <v>#N/A</v>
      </c>
      <c r="D153" s="409" t="e">
        <f>VLOOKUP(A153,Foundation!$B$8:$R$275,12, 0)</f>
        <v>#N/A</v>
      </c>
      <c r="E153" s="409" t="e">
        <f>VLOOKUP(A153,'Erection Compiled '!$B$2:$S$338,10, 0)</f>
        <v>#N/A</v>
      </c>
      <c r="F153" s="409" t="e">
        <f>VLOOKUP(A153,Earthing!$C$7:$H$307,4, 0)</f>
        <v>#N/A</v>
      </c>
    </row>
    <row r="154" spans="1:6" hidden="1">
      <c r="A154" s="973" t="s">
        <v>105</v>
      </c>
      <c r="B154" s="962" t="s">
        <v>83</v>
      </c>
      <c r="C154" s="409" t="e">
        <f>VLOOKUP(A154,Foundation!$B$8:$R$292,10, 0)</f>
        <v>#N/A</v>
      </c>
      <c r="D154" s="409" t="e">
        <f>VLOOKUP(A154,Foundation!$B$8:$R$275,12, 0)</f>
        <v>#N/A</v>
      </c>
      <c r="E154" s="409" t="e">
        <f>VLOOKUP(A154,'Erection Compiled '!$B$2:$S$338,10, 0)</f>
        <v>#N/A</v>
      </c>
      <c r="F154" s="409" t="e">
        <f>VLOOKUP(A154,Earthing!$C$7:$H$307,4, 0)</f>
        <v>#N/A</v>
      </c>
    </row>
    <row r="155" spans="1:6" hidden="1">
      <c r="A155" s="973" t="s">
        <v>628</v>
      </c>
      <c r="B155" s="962" t="s">
        <v>131</v>
      </c>
      <c r="C155" s="409" t="e">
        <f>VLOOKUP(A155,Foundation!$B$8:$R$292,10, 0)</f>
        <v>#N/A</v>
      </c>
      <c r="D155" s="409" t="e">
        <f>VLOOKUP(A155,Foundation!$B$8:$R$275,12, 0)</f>
        <v>#N/A</v>
      </c>
      <c r="E155" s="409" t="e">
        <f>VLOOKUP(A155,'Erection Compiled '!$B$2:$S$338,10, 0)</f>
        <v>#N/A</v>
      </c>
      <c r="F155" s="409" t="e">
        <f>VLOOKUP(A155,Earthing!$C$7:$H$307,4, 0)</f>
        <v>#N/A</v>
      </c>
    </row>
    <row r="156" spans="1:6" hidden="1">
      <c r="A156" s="973" t="s">
        <v>629</v>
      </c>
      <c r="B156" s="962" t="s">
        <v>149</v>
      </c>
      <c r="C156" s="409" t="e">
        <f>VLOOKUP(A156,Foundation!$B$8:$R$292,10, 0)</f>
        <v>#N/A</v>
      </c>
      <c r="D156" s="409" t="e">
        <f>VLOOKUP(A156,Foundation!$B$8:$R$275,12, 0)</f>
        <v>#N/A</v>
      </c>
      <c r="E156" s="409" t="e">
        <f>VLOOKUP(A156,'Erection Compiled '!$B$2:$S$338,10, 0)</f>
        <v>#N/A</v>
      </c>
      <c r="F156" s="409" t="e">
        <f>VLOOKUP(A156,Earthing!$C$7:$H$307,4, 0)</f>
        <v>#N/A</v>
      </c>
    </row>
    <row r="157" spans="1:6" hidden="1">
      <c r="A157" s="973" t="s">
        <v>630</v>
      </c>
      <c r="B157" s="962" t="s">
        <v>211</v>
      </c>
      <c r="C157" s="409" t="e">
        <f>VLOOKUP(A157,Foundation!$B$8:$R$292,10, 0)</f>
        <v>#N/A</v>
      </c>
      <c r="D157" s="409" t="e">
        <f>VLOOKUP(A157,Foundation!$B$8:$R$275,12, 0)</f>
        <v>#N/A</v>
      </c>
      <c r="E157" s="409" t="e">
        <f>VLOOKUP(A157,'Erection Compiled '!$B$2:$S$338,10, 0)</f>
        <v>#N/A</v>
      </c>
      <c r="F157" s="409" t="e">
        <f>VLOOKUP(A157,Earthing!$C$7:$H$307,4, 0)</f>
        <v>#N/A</v>
      </c>
    </row>
    <row r="158" spans="1:6" hidden="1">
      <c r="A158" s="973" t="s">
        <v>1551</v>
      </c>
      <c r="B158" s="962" t="s">
        <v>146</v>
      </c>
      <c r="C158" s="409" t="e">
        <f>VLOOKUP(A158,Foundation!$B$8:$R$292,10, 0)</f>
        <v>#N/A</v>
      </c>
      <c r="D158" s="409" t="e">
        <f>VLOOKUP(A158,Foundation!$B$8:$R$275,12, 0)</f>
        <v>#N/A</v>
      </c>
      <c r="E158" s="409" t="e">
        <f>VLOOKUP(A158,'Erection Compiled '!$B$2:$S$338,10, 0)</f>
        <v>#N/A</v>
      </c>
      <c r="F158" s="409" t="e">
        <f>VLOOKUP(A158,Earthing!$C$7:$H$307,4, 0)</f>
        <v>#N/A</v>
      </c>
    </row>
    <row r="159" spans="1:6" hidden="1">
      <c r="A159" s="973" t="s">
        <v>1552</v>
      </c>
      <c r="B159" s="962" t="s">
        <v>211</v>
      </c>
      <c r="C159" s="409" t="e">
        <f>VLOOKUP(A159,Foundation!$B$8:$R$292,10, 0)</f>
        <v>#N/A</v>
      </c>
      <c r="D159" s="409" t="e">
        <f>VLOOKUP(A159,Foundation!$B$8:$R$275,12, 0)</f>
        <v>#N/A</v>
      </c>
      <c r="E159" s="409" t="e">
        <f>VLOOKUP(A159,'Erection Compiled '!$B$2:$S$338,10, 0)</f>
        <v>#N/A</v>
      </c>
      <c r="F159" s="409" t="e">
        <f>VLOOKUP(A159,Earthing!$C$7:$H$307,4, 0)</f>
        <v>#N/A</v>
      </c>
    </row>
    <row r="160" spans="1:6" hidden="1">
      <c r="A160" s="973" t="s">
        <v>1647</v>
      </c>
      <c r="B160" s="962" t="s">
        <v>152</v>
      </c>
      <c r="C160" s="409" t="e">
        <f>VLOOKUP(A160,Foundation!$B$8:$R$292,10, 0)</f>
        <v>#N/A</v>
      </c>
      <c r="D160" s="409" t="e">
        <f>VLOOKUP(A160,Foundation!$B$8:$R$275,12, 0)</f>
        <v>#N/A</v>
      </c>
      <c r="E160" s="409" t="e">
        <f>VLOOKUP(A160,'Erection Compiled '!$B$2:$S$338,10, 0)</f>
        <v>#N/A</v>
      </c>
      <c r="F160" s="409" t="e">
        <f>VLOOKUP(A160,Earthing!$C$7:$H$307,4, 0)</f>
        <v>#N/A</v>
      </c>
    </row>
    <row r="161" spans="1:6" hidden="1">
      <c r="A161" s="973" t="s">
        <v>632</v>
      </c>
      <c r="B161" s="962" t="s">
        <v>205</v>
      </c>
      <c r="C161" s="409" t="e">
        <f>VLOOKUP(A161,Foundation!$B$8:$R$292,10, 0)</f>
        <v>#N/A</v>
      </c>
      <c r="D161" s="409" t="e">
        <f>VLOOKUP(A161,Foundation!$B$8:$R$275,12, 0)</f>
        <v>#N/A</v>
      </c>
      <c r="E161" s="409" t="e">
        <f>VLOOKUP(A161,'Erection Compiled '!$B$2:$S$338,10, 0)</f>
        <v>#N/A</v>
      </c>
      <c r="F161" s="409" t="e">
        <f>VLOOKUP(A161,Earthing!$C$7:$H$307,4, 0)</f>
        <v>#N/A</v>
      </c>
    </row>
    <row r="162" spans="1:6" hidden="1">
      <c r="A162" s="973" t="s">
        <v>633</v>
      </c>
      <c r="B162" s="962" t="s">
        <v>146</v>
      </c>
      <c r="C162" s="409" t="e">
        <f>VLOOKUP(A162,Foundation!$B$8:$R$292,10, 0)</f>
        <v>#N/A</v>
      </c>
      <c r="D162" s="409" t="e">
        <f>VLOOKUP(A162,Foundation!$B$8:$R$275,12, 0)</f>
        <v>#N/A</v>
      </c>
      <c r="E162" s="409" t="e">
        <f>VLOOKUP(A162,'Erection Compiled '!$B$2:$S$338,10, 0)</f>
        <v>#N/A</v>
      </c>
      <c r="F162" s="409" t="e">
        <f>VLOOKUP(A162,Earthing!$C$7:$H$307,4, 0)</f>
        <v>#N/A</v>
      </c>
    </row>
    <row r="163" spans="1:6" hidden="1">
      <c r="A163" s="973" t="s">
        <v>634</v>
      </c>
      <c r="B163" s="962" t="s">
        <v>146</v>
      </c>
      <c r="C163" s="409" t="e">
        <f>VLOOKUP(A163,Foundation!$B$8:$R$292,10, 0)</f>
        <v>#N/A</v>
      </c>
      <c r="D163" s="409" t="e">
        <f>VLOOKUP(A163,Foundation!$B$8:$R$275,12, 0)</f>
        <v>#N/A</v>
      </c>
      <c r="E163" s="409" t="e">
        <f>VLOOKUP(A163,'Erection Compiled '!$B$2:$S$338,10, 0)</f>
        <v>#N/A</v>
      </c>
      <c r="F163" s="409" t="e">
        <f>VLOOKUP(A163,Earthing!$C$7:$H$307,4, 0)</f>
        <v>#N/A</v>
      </c>
    </row>
    <row r="164" spans="1:6" hidden="1">
      <c r="A164" s="973" t="s">
        <v>635</v>
      </c>
      <c r="B164" s="962" t="s">
        <v>205</v>
      </c>
      <c r="C164" s="409" t="e">
        <f>VLOOKUP(A164,Foundation!$B$8:$R$292,10, 0)</f>
        <v>#N/A</v>
      </c>
      <c r="D164" s="409" t="e">
        <f>VLOOKUP(A164,Foundation!$B$8:$R$275,12, 0)</f>
        <v>#N/A</v>
      </c>
      <c r="E164" s="409" t="e">
        <f>VLOOKUP(A164,'Erection Compiled '!$B$2:$S$338,10, 0)</f>
        <v>#N/A</v>
      </c>
      <c r="F164" s="409" t="e">
        <f>VLOOKUP(A164,Earthing!$C$7:$H$307,4, 0)</f>
        <v>#N/A</v>
      </c>
    </row>
    <row r="165" spans="1:6" hidden="1">
      <c r="A165" s="973" t="s">
        <v>106</v>
      </c>
      <c r="B165" s="962" t="s">
        <v>107</v>
      </c>
      <c r="C165" s="409" t="e">
        <f>VLOOKUP(A165,Foundation!$B$8:$R$292,10, 0)</f>
        <v>#N/A</v>
      </c>
      <c r="D165" s="409" t="e">
        <f>VLOOKUP(A165,Foundation!$B$8:$R$275,12, 0)</f>
        <v>#N/A</v>
      </c>
      <c r="E165" s="409" t="e">
        <f>VLOOKUP(A165,'Erection Compiled '!$B$2:$S$338,10, 0)</f>
        <v>#N/A</v>
      </c>
      <c r="F165" s="409" t="e">
        <f>VLOOKUP(A165,Earthing!$C$7:$H$307,4, 0)</f>
        <v>#N/A</v>
      </c>
    </row>
    <row r="166" spans="1:6" hidden="1">
      <c r="A166" s="973" t="s">
        <v>638</v>
      </c>
      <c r="B166" s="962" t="s">
        <v>131</v>
      </c>
      <c r="C166" s="409" t="e">
        <f>VLOOKUP(A166,Foundation!$B$8:$R$292,10, 0)</f>
        <v>#N/A</v>
      </c>
      <c r="D166" s="409" t="e">
        <f>VLOOKUP(A166,Foundation!$B$8:$R$275,12, 0)</f>
        <v>#N/A</v>
      </c>
      <c r="E166" s="409" t="e">
        <f>VLOOKUP(A166,'Erection Compiled '!$B$2:$S$338,10, 0)</f>
        <v>#N/A</v>
      </c>
      <c r="F166" s="409" t="e">
        <f>VLOOKUP(A166,Earthing!$C$7:$H$307,4, 0)</f>
        <v>#N/A</v>
      </c>
    </row>
    <row r="167" spans="1:6" hidden="1">
      <c r="A167" s="973" t="s">
        <v>639</v>
      </c>
      <c r="B167" s="962" t="s">
        <v>205</v>
      </c>
      <c r="C167" s="409" t="e">
        <f>VLOOKUP(A167,Foundation!$B$8:$R$292,10, 0)</f>
        <v>#N/A</v>
      </c>
      <c r="D167" s="409" t="e">
        <f>VLOOKUP(A167,Foundation!$B$8:$R$275,12, 0)</f>
        <v>#N/A</v>
      </c>
      <c r="E167" s="409" t="e">
        <f>VLOOKUP(A167,'Erection Compiled '!$B$2:$S$338,10, 0)</f>
        <v>#N/A</v>
      </c>
      <c r="F167" s="409" t="e">
        <f>VLOOKUP(A167,Earthing!$C$7:$H$307,4, 0)</f>
        <v>#N/A</v>
      </c>
    </row>
    <row r="168" spans="1:6" hidden="1">
      <c r="A168" s="973" t="s">
        <v>1670</v>
      </c>
      <c r="B168" s="962" t="s">
        <v>83</v>
      </c>
      <c r="C168" s="409" t="e">
        <f>VLOOKUP(A168,Foundation!$B$8:$R$292,10, 0)</f>
        <v>#N/A</v>
      </c>
      <c r="D168" s="409" t="e">
        <f>VLOOKUP(A168,Foundation!$B$8:$R$275,12, 0)</f>
        <v>#N/A</v>
      </c>
      <c r="E168" s="409" t="e">
        <f>VLOOKUP(A168,'Erection Compiled '!$B$2:$S$338,10, 0)</f>
        <v>#N/A</v>
      </c>
      <c r="F168" s="409" t="e">
        <f>VLOOKUP(A168,Earthing!$C$7:$H$307,4, 0)</f>
        <v>#N/A</v>
      </c>
    </row>
    <row r="169" spans="1:6" hidden="1">
      <c r="A169" s="973" t="s">
        <v>641</v>
      </c>
      <c r="B169" s="962" t="s">
        <v>211</v>
      </c>
      <c r="C169" s="409" t="e">
        <f>VLOOKUP(A169,Foundation!$B$8:$R$292,10, 0)</f>
        <v>#N/A</v>
      </c>
      <c r="D169" s="409" t="e">
        <f>VLOOKUP(A169,Foundation!$B$8:$R$275,12, 0)</f>
        <v>#N/A</v>
      </c>
      <c r="E169" s="409" t="e">
        <f>VLOOKUP(A169,'Erection Compiled '!$B$2:$S$338,10, 0)</f>
        <v>#N/A</v>
      </c>
      <c r="F169" s="409" t="e">
        <f>VLOOKUP(A169,Earthing!$C$7:$H$307,4, 0)</f>
        <v>#N/A</v>
      </c>
    </row>
    <row r="170" spans="1:6" hidden="1">
      <c r="A170" s="973" t="s">
        <v>642</v>
      </c>
      <c r="B170" s="962" t="s">
        <v>146</v>
      </c>
      <c r="C170" s="409" t="e">
        <f>VLOOKUP(A170,Foundation!$B$8:$R$292,10, 0)</f>
        <v>#N/A</v>
      </c>
      <c r="D170" s="409" t="e">
        <f>VLOOKUP(A170,Foundation!$B$8:$R$275,12, 0)</f>
        <v>#N/A</v>
      </c>
      <c r="E170" s="409" t="e">
        <f>VLOOKUP(A170,'Erection Compiled '!$B$2:$S$338,10, 0)</f>
        <v>#N/A</v>
      </c>
      <c r="F170" s="409" t="e">
        <f>VLOOKUP(A170,Earthing!$C$7:$H$307,4, 0)</f>
        <v>#N/A</v>
      </c>
    </row>
    <row r="171" spans="1:6" hidden="1">
      <c r="A171" s="973" t="s">
        <v>643</v>
      </c>
      <c r="B171" s="962" t="s">
        <v>211</v>
      </c>
      <c r="C171" s="409" t="e">
        <f>VLOOKUP(A171,Foundation!$B$8:$R$292,10, 0)</f>
        <v>#N/A</v>
      </c>
      <c r="D171" s="409" t="e">
        <f>VLOOKUP(A171,Foundation!$B$8:$R$275,12, 0)</f>
        <v>#N/A</v>
      </c>
      <c r="E171" s="409" t="e">
        <f>VLOOKUP(A171,'Erection Compiled '!$B$2:$S$338,10, 0)</f>
        <v>#N/A</v>
      </c>
      <c r="F171" s="409" t="e">
        <f>VLOOKUP(A171,Earthing!$C$7:$H$307,4, 0)</f>
        <v>#N/A</v>
      </c>
    </row>
    <row r="172" spans="1:6" hidden="1">
      <c r="A172" s="973" t="s">
        <v>1655</v>
      </c>
      <c r="B172" s="962" t="s">
        <v>101</v>
      </c>
      <c r="C172" s="409" t="e">
        <f>VLOOKUP(A172,Foundation!$B$8:$R$292,10, 0)</f>
        <v>#N/A</v>
      </c>
      <c r="D172" s="409" t="e">
        <f>VLOOKUP(A172,Foundation!$B$8:$R$275,12, 0)</f>
        <v>#N/A</v>
      </c>
      <c r="E172" s="409" t="e">
        <f>VLOOKUP(A172,'Erection Compiled '!$B$2:$S$338,10, 0)</f>
        <v>#N/A</v>
      </c>
      <c r="F172" s="409" t="e">
        <f>VLOOKUP(A172,Earthing!$C$7:$H$307,4, 0)</f>
        <v>#N/A</v>
      </c>
    </row>
    <row r="173" spans="1:6" hidden="1">
      <c r="A173" s="973" t="s">
        <v>645</v>
      </c>
      <c r="B173" s="962" t="s">
        <v>211</v>
      </c>
      <c r="C173" s="409" t="e">
        <f>VLOOKUP(A173,Foundation!$B$8:$R$292,10, 0)</f>
        <v>#N/A</v>
      </c>
      <c r="D173" s="409" t="e">
        <f>VLOOKUP(A173,Foundation!$B$8:$R$275,12, 0)</f>
        <v>#N/A</v>
      </c>
      <c r="E173" s="409" t="e">
        <f>VLOOKUP(A173,'Erection Compiled '!$B$2:$S$338,10, 0)</f>
        <v>#N/A</v>
      </c>
      <c r="F173" s="409" t="e">
        <f>VLOOKUP(A173,Earthing!$C$7:$H$307,4, 0)</f>
        <v>#N/A</v>
      </c>
    </row>
    <row r="174" spans="1:6" hidden="1">
      <c r="A174" s="973" t="s">
        <v>646</v>
      </c>
      <c r="B174" s="962" t="s">
        <v>1235</v>
      </c>
      <c r="C174" s="409" t="e">
        <f>VLOOKUP(A174,Foundation!$B$8:$R$292,10, 0)</f>
        <v>#N/A</v>
      </c>
      <c r="D174" s="409" t="e">
        <f>VLOOKUP(A174,Foundation!$B$8:$R$275,12, 0)</f>
        <v>#N/A</v>
      </c>
      <c r="E174" s="409" t="e">
        <f>VLOOKUP(A174,'Erection Compiled '!$B$2:$S$338,10, 0)</f>
        <v>#N/A</v>
      </c>
      <c r="F174" s="409" t="e">
        <f>VLOOKUP(A174,Earthing!$C$7:$H$307,4, 0)</f>
        <v>#N/A</v>
      </c>
    </row>
    <row r="175" spans="1:6" hidden="1">
      <c r="A175" s="973" t="s">
        <v>647</v>
      </c>
      <c r="B175" s="962" t="s">
        <v>211</v>
      </c>
      <c r="C175" s="409" t="e">
        <f>VLOOKUP(A175,Foundation!$B$8:$R$292,10, 0)</f>
        <v>#N/A</v>
      </c>
      <c r="D175" s="409" t="e">
        <f>VLOOKUP(A175,Foundation!$B$8:$R$275,12, 0)</f>
        <v>#N/A</v>
      </c>
      <c r="E175" s="409" t="e">
        <f>VLOOKUP(A175,'Erection Compiled '!$B$2:$S$338,10, 0)</f>
        <v>#N/A</v>
      </c>
      <c r="F175" s="409" t="e">
        <f>VLOOKUP(A175,Earthing!$C$7:$H$307,4, 0)</f>
        <v>#N/A</v>
      </c>
    </row>
    <row r="176" spans="1:6" hidden="1">
      <c r="A176" s="973" t="s">
        <v>648</v>
      </c>
      <c r="B176" s="962" t="s">
        <v>211</v>
      </c>
      <c r="C176" s="409" t="e">
        <f>VLOOKUP(A176,Foundation!$B$8:$R$292,10, 0)</f>
        <v>#N/A</v>
      </c>
      <c r="D176" s="409" t="e">
        <f>VLOOKUP(A176,Foundation!$B$8:$R$275,12, 0)</f>
        <v>#N/A</v>
      </c>
      <c r="E176" s="409" t="e">
        <f>VLOOKUP(A176,'Erection Compiled '!$B$2:$S$338,10, 0)</f>
        <v>#N/A</v>
      </c>
      <c r="F176" s="409" t="e">
        <f>VLOOKUP(A176,Earthing!$C$7:$H$307,4, 0)</f>
        <v>#N/A</v>
      </c>
    </row>
    <row r="177" spans="1:6" hidden="1">
      <c r="A177" s="973" t="s">
        <v>649</v>
      </c>
      <c r="B177" s="962" t="s">
        <v>146</v>
      </c>
      <c r="C177" s="409" t="e">
        <f>VLOOKUP(A177,Foundation!$B$8:$R$292,10, 0)</f>
        <v>#N/A</v>
      </c>
      <c r="D177" s="409" t="e">
        <f>VLOOKUP(A177,Foundation!$B$8:$R$275,12, 0)</f>
        <v>#N/A</v>
      </c>
      <c r="E177" s="409" t="e">
        <f>VLOOKUP(A177,'Erection Compiled '!$B$2:$S$338,10, 0)</f>
        <v>#N/A</v>
      </c>
      <c r="F177" s="409" t="e">
        <f>VLOOKUP(A177,Earthing!$C$7:$H$307,4, 0)</f>
        <v>#N/A</v>
      </c>
    </row>
    <row r="178" spans="1:6" hidden="1">
      <c r="A178" s="973" t="s">
        <v>650</v>
      </c>
      <c r="B178" s="962" t="s">
        <v>149</v>
      </c>
      <c r="C178" s="409" t="e">
        <f>VLOOKUP(A178,Foundation!$B$8:$R$292,10, 0)</f>
        <v>#N/A</v>
      </c>
      <c r="D178" s="409" t="e">
        <f>VLOOKUP(A178,Foundation!$B$8:$R$275,12, 0)</f>
        <v>#N/A</v>
      </c>
      <c r="E178" s="409" t="e">
        <f>VLOOKUP(A178,'Erection Compiled '!$B$2:$S$338,10, 0)</f>
        <v>#N/A</v>
      </c>
      <c r="F178" s="409" t="e">
        <f>VLOOKUP(A178,Earthing!$C$7:$H$307,4, 0)</f>
        <v>#N/A</v>
      </c>
    </row>
    <row r="179" spans="1:6" hidden="1">
      <c r="A179" s="973" t="s">
        <v>651</v>
      </c>
      <c r="B179" s="962" t="s">
        <v>146</v>
      </c>
      <c r="C179" s="409" t="e">
        <f>VLOOKUP(A179,Foundation!$B$8:$R$292,10, 0)</f>
        <v>#N/A</v>
      </c>
      <c r="D179" s="409" t="e">
        <f>VLOOKUP(A179,Foundation!$B$8:$R$275,12, 0)</f>
        <v>#N/A</v>
      </c>
      <c r="E179" s="409" t="e">
        <f>VLOOKUP(A179,'Erection Compiled '!$B$2:$S$338,10, 0)</f>
        <v>#N/A</v>
      </c>
      <c r="F179" s="409" t="e">
        <f>VLOOKUP(A179,Earthing!$C$7:$H$307,4, 0)</f>
        <v>#N/A</v>
      </c>
    </row>
    <row r="180" spans="1:6" hidden="1">
      <c r="A180" s="973" t="s">
        <v>108</v>
      </c>
      <c r="B180" s="962" t="s">
        <v>92</v>
      </c>
      <c r="C180" s="409" t="e">
        <f>VLOOKUP(A180,Foundation!$B$8:$R$292,10, 0)</f>
        <v>#N/A</v>
      </c>
      <c r="D180" s="409" t="e">
        <f>VLOOKUP(A180,Foundation!$B$8:$R$275,12, 0)</f>
        <v>#N/A</v>
      </c>
      <c r="E180" s="409" t="e">
        <f>VLOOKUP(A180,'Erection Compiled '!$B$2:$S$338,10, 0)</f>
        <v>#N/A</v>
      </c>
      <c r="F180" s="409" t="e">
        <f>VLOOKUP(A180,Earthing!$C$7:$H$307,4, 0)</f>
        <v>#N/A</v>
      </c>
    </row>
    <row r="181" spans="1:6" hidden="1">
      <c r="A181" s="973" t="s">
        <v>109</v>
      </c>
      <c r="B181" s="962" t="s">
        <v>96</v>
      </c>
      <c r="C181" s="409" t="e">
        <f>VLOOKUP(A181,Foundation!$B$8:$R$292,10, 0)</f>
        <v>#N/A</v>
      </c>
      <c r="D181" s="409" t="e">
        <f>VLOOKUP(A181,Foundation!$B$8:$R$275,12, 0)</f>
        <v>#N/A</v>
      </c>
      <c r="E181" s="409" t="e">
        <f>VLOOKUP(A181,'Erection Compiled '!$B$2:$S$338,10, 0)</f>
        <v>#N/A</v>
      </c>
      <c r="F181" s="409" t="e">
        <f>VLOOKUP(A181,Earthing!$C$7:$H$307,4, 0)</f>
        <v>#N/A</v>
      </c>
    </row>
    <row r="182" spans="1:6" hidden="1">
      <c r="A182" s="973" t="s">
        <v>654</v>
      </c>
      <c r="B182" s="962" t="s">
        <v>211</v>
      </c>
      <c r="C182" s="409" t="e">
        <f>VLOOKUP(A182,Foundation!$B$8:$R$292,10, 0)</f>
        <v>#N/A</v>
      </c>
      <c r="D182" s="409" t="e">
        <f>VLOOKUP(A182,Foundation!$B$8:$R$275,12, 0)</f>
        <v>#N/A</v>
      </c>
      <c r="E182" s="409" t="e">
        <f>VLOOKUP(A182,'Erection Compiled '!$B$2:$S$338,10, 0)</f>
        <v>#N/A</v>
      </c>
      <c r="F182" s="409" t="e">
        <f>VLOOKUP(A182,Earthing!$C$7:$H$307,4, 0)</f>
        <v>#N/A</v>
      </c>
    </row>
    <row r="183" spans="1:6" hidden="1">
      <c r="A183" s="974" t="s">
        <v>1671</v>
      </c>
      <c r="B183" s="964" t="s">
        <v>111</v>
      </c>
      <c r="C183" s="409" t="e">
        <f>VLOOKUP(A183,Foundation!$B$8:$R$292,10, 0)</f>
        <v>#N/A</v>
      </c>
      <c r="D183" s="409" t="e">
        <f>VLOOKUP(A183,Foundation!$B$8:$R$275,12, 0)</f>
        <v>#N/A</v>
      </c>
      <c r="E183" s="409" t="e">
        <f>VLOOKUP(A183,'Erection Compiled '!$B$2:$S$338,10, 0)</f>
        <v>#N/A</v>
      </c>
      <c r="F183" s="409" t="e">
        <f>VLOOKUP(A183,Earthing!$C$7:$H$307,4, 0)</f>
        <v>#N/A</v>
      </c>
    </row>
    <row r="184" spans="1:6" hidden="1">
      <c r="A184" s="974" t="s">
        <v>656</v>
      </c>
      <c r="B184" s="964" t="s">
        <v>146</v>
      </c>
      <c r="C184" s="409" t="e">
        <f>VLOOKUP(A184,Foundation!$B$8:$R$292,10, 0)</f>
        <v>#N/A</v>
      </c>
      <c r="D184" s="409" t="e">
        <f>VLOOKUP(A184,Foundation!$B$8:$R$275,12, 0)</f>
        <v>#N/A</v>
      </c>
      <c r="E184" s="409" t="e">
        <f>VLOOKUP(A184,'Erection Compiled '!$B$2:$S$338,10, 0)</f>
        <v>#N/A</v>
      </c>
      <c r="F184" s="409" t="e">
        <f>VLOOKUP(A184,Earthing!$C$7:$H$307,4, 0)</f>
        <v>#N/A</v>
      </c>
    </row>
    <row r="185" spans="1:6" hidden="1">
      <c r="A185" s="974" t="s">
        <v>657</v>
      </c>
      <c r="B185" s="964" t="s">
        <v>205</v>
      </c>
      <c r="C185" s="409" t="e">
        <f>VLOOKUP(A185,Foundation!$B$8:$R$292,10, 0)</f>
        <v>#N/A</v>
      </c>
      <c r="D185" s="409" t="e">
        <f>VLOOKUP(A185,Foundation!$B$8:$R$275,12, 0)</f>
        <v>#N/A</v>
      </c>
      <c r="E185" s="409" t="e">
        <f>VLOOKUP(A185,'Erection Compiled '!$B$2:$S$338,10, 0)</f>
        <v>#N/A</v>
      </c>
      <c r="F185" s="409" t="e">
        <f>VLOOKUP(A185,Earthing!$C$7:$H$307,4, 0)</f>
        <v>#N/A</v>
      </c>
    </row>
    <row r="186" spans="1:6" hidden="1">
      <c r="A186" s="974" t="s">
        <v>658</v>
      </c>
      <c r="B186" s="964" t="s">
        <v>146</v>
      </c>
      <c r="C186" s="409" t="e">
        <f>VLOOKUP(A186,Foundation!$B$8:$R$292,10, 0)</f>
        <v>#N/A</v>
      </c>
      <c r="D186" s="409" t="e">
        <f>VLOOKUP(A186,Foundation!$B$8:$R$275,12, 0)</f>
        <v>#N/A</v>
      </c>
      <c r="E186" s="409" t="e">
        <f>VLOOKUP(A186,'Erection Compiled '!$B$2:$S$338,10, 0)</f>
        <v>#N/A</v>
      </c>
      <c r="F186" s="409" t="e">
        <f>VLOOKUP(A186,Earthing!$C$7:$H$307,4, 0)</f>
        <v>#N/A</v>
      </c>
    </row>
    <row r="187" spans="1:6" hidden="1">
      <c r="A187" s="974" t="s">
        <v>659</v>
      </c>
      <c r="B187" s="964" t="s">
        <v>205</v>
      </c>
      <c r="C187" s="409" t="e">
        <f>VLOOKUP(A187,Foundation!$B$8:$R$292,10, 0)</f>
        <v>#N/A</v>
      </c>
      <c r="D187" s="409" t="e">
        <f>VLOOKUP(A187,Foundation!$B$8:$R$275,12, 0)</f>
        <v>#N/A</v>
      </c>
      <c r="E187" s="409" t="e">
        <f>VLOOKUP(A187,'Erection Compiled '!$B$2:$S$338,10, 0)</f>
        <v>#N/A</v>
      </c>
      <c r="F187" s="409" t="e">
        <f>VLOOKUP(A187,Earthing!$C$7:$H$307,4, 0)</f>
        <v>#N/A</v>
      </c>
    </row>
    <row r="188" spans="1:6" hidden="1">
      <c r="A188" s="974" t="s">
        <v>110</v>
      </c>
      <c r="B188" s="964" t="s">
        <v>107</v>
      </c>
      <c r="C188" s="409" t="e">
        <f>VLOOKUP(A188,Foundation!$B$8:$R$292,10, 0)</f>
        <v>#N/A</v>
      </c>
      <c r="D188" s="409" t="e">
        <f>VLOOKUP(A188,Foundation!$B$8:$R$275,12, 0)</f>
        <v>#N/A</v>
      </c>
      <c r="E188" s="409" t="e">
        <f>VLOOKUP(A188,'Erection Compiled '!$B$2:$S$338,10, 0)</f>
        <v>#N/A</v>
      </c>
      <c r="F188" s="409" t="e">
        <f>VLOOKUP(A188,Earthing!$C$7:$H$307,4, 0)</f>
        <v>#N/A</v>
      </c>
    </row>
    <row r="189" spans="1:6" hidden="1">
      <c r="A189" s="974" t="s">
        <v>112</v>
      </c>
      <c r="B189" s="964" t="s">
        <v>111</v>
      </c>
      <c r="C189" s="409" t="e">
        <f>VLOOKUP(A189,Foundation!$B$8:$R$292,10, 0)</f>
        <v>#N/A</v>
      </c>
      <c r="D189" s="409" t="e">
        <f>VLOOKUP(A189,Foundation!$B$8:$R$275,12, 0)</f>
        <v>#N/A</v>
      </c>
      <c r="E189" s="409" t="e">
        <f>VLOOKUP(A189,'Erection Compiled '!$B$2:$S$338,10, 0)</f>
        <v>#N/A</v>
      </c>
      <c r="F189" s="409" t="e">
        <f>VLOOKUP(A189,Earthing!$C$7:$H$307,4, 0)</f>
        <v>#N/A</v>
      </c>
    </row>
    <row r="190" spans="1:6" hidden="1">
      <c r="A190" s="974" t="s">
        <v>662</v>
      </c>
      <c r="B190" s="964" t="s">
        <v>211</v>
      </c>
      <c r="C190" s="409" t="e">
        <f>VLOOKUP(A190,Foundation!$B$8:$R$292,10, 0)</f>
        <v>#N/A</v>
      </c>
      <c r="D190" s="409" t="e">
        <f>VLOOKUP(A190,Foundation!$B$8:$R$275,12, 0)</f>
        <v>#N/A</v>
      </c>
      <c r="E190" s="409" t="e">
        <f>VLOOKUP(A190,'Erection Compiled '!$B$2:$S$338,10, 0)</f>
        <v>#N/A</v>
      </c>
      <c r="F190" s="409" t="e">
        <f>VLOOKUP(A190,Earthing!$C$7:$H$307,4, 0)</f>
        <v>#N/A</v>
      </c>
    </row>
    <row r="191" spans="1:6" hidden="1">
      <c r="A191" s="974" t="s">
        <v>663</v>
      </c>
      <c r="B191" s="964" t="s">
        <v>211</v>
      </c>
      <c r="C191" s="409" t="e">
        <f>VLOOKUP(A191,Foundation!$B$8:$R$292,10, 0)</f>
        <v>#N/A</v>
      </c>
      <c r="D191" s="409" t="e">
        <f>VLOOKUP(A191,Foundation!$B$8:$R$275,12, 0)</f>
        <v>#N/A</v>
      </c>
      <c r="E191" s="409" t="e">
        <f>VLOOKUP(A191,'Erection Compiled '!$B$2:$S$338,10, 0)</f>
        <v>#N/A</v>
      </c>
      <c r="F191" s="409" t="e">
        <f>VLOOKUP(A191,Earthing!$C$7:$H$307,4, 0)</f>
        <v>#N/A</v>
      </c>
    </row>
    <row r="192" spans="1:6">
      <c r="A192" s="974" t="s">
        <v>1599</v>
      </c>
      <c r="B192" s="964" t="s">
        <v>107</v>
      </c>
      <c r="C192" s="409" t="e">
        <f>VLOOKUP(A192,Foundation!$B$8:$R$292,10, 0)</f>
        <v>#N/A</v>
      </c>
      <c r="D192" s="409" t="e">
        <f>VLOOKUP(A192,Foundation!$B$8:$R$275,12, 0)</f>
        <v>#N/A</v>
      </c>
      <c r="E192" s="409" t="e">
        <f>VLOOKUP(A192,'Erection Compiled '!$B$2:$S$338,10, 0)</f>
        <v>#N/A</v>
      </c>
      <c r="F192" s="409" t="e">
        <f>VLOOKUP(A192,Earthing!$C$7:$H$307,4, 0)</f>
        <v>#N/A</v>
      </c>
    </row>
    <row r="193" spans="1:6" hidden="1">
      <c r="A193" s="973" t="s">
        <v>1672</v>
      </c>
      <c r="B193" s="962" t="s">
        <v>107</v>
      </c>
      <c r="C193" s="409" t="e">
        <f>VLOOKUP(A193,Foundation!$B$8:$R$292,10, 0)</f>
        <v>#N/A</v>
      </c>
      <c r="D193" s="409" t="e">
        <f>VLOOKUP(A193,Foundation!$B$8:$R$275,12, 0)</f>
        <v>#N/A</v>
      </c>
      <c r="E193" s="409" t="e">
        <f>VLOOKUP(A193,'Erection Compiled '!$B$2:$S$338,10, 0)</f>
        <v>#N/A</v>
      </c>
      <c r="F193" s="409" t="e">
        <f>VLOOKUP(A193,Earthing!$C$7:$H$307,4, 0)</f>
        <v>#N/A</v>
      </c>
    </row>
    <row r="194" spans="1:6" hidden="1">
      <c r="A194" s="973" t="s">
        <v>1673</v>
      </c>
      <c r="B194" s="962" t="s">
        <v>111</v>
      </c>
      <c r="C194" s="409" t="e">
        <f>VLOOKUP(A194,Foundation!$B$8:$R$292,10, 0)</f>
        <v>#N/A</v>
      </c>
      <c r="D194" s="409" t="e">
        <f>VLOOKUP(A194,Foundation!$B$8:$R$275,12, 0)</f>
        <v>#N/A</v>
      </c>
      <c r="E194" s="409" t="e">
        <f>VLOOKUP(A194,'Erection Compiled '!$B$2:$S$338,10, 0)</f>
        <v>#N/A</v>
      </c>
      <c r="F194" s="409" t="e">
        <f>VLOOKUP(A194,Earthing!$C$7:$H$307,4, 0)</f>
        <v>#N/A</v>
      </c>
    </row>
    <row r="195" spans="1:6" hidden="1">
      <c r="A195" s="973" t="s">
        <v>113</v>
      </c>
      <c r="B195" s="962" t="s">
        <v>81</v>
      </c>
      <c r="C195" s="409" t="e">
        <f>VLOOKUP(A195,Foundation!$B$8:$R$292,10, 0)</f>
        <v>#N/A</v>
      </c>
      <c r="D195" s="409" t="e">
        <f>VLOOKUP(A195,Foundation!$B$8:$R$275,12, 0)</f>
        <v>#N/A</v>
      </c>
      <c r="E195" s="409" t="e">
        <f>VLOOKUP(A195,'Erection Compiled '!$B$2:$S$338,10, 0)</f>
        <v>#N/A</v>
      </c>
      <c r="F195" s="409" t="e">
        <f>VLOOKUP(A195,Earthing!$C$7:$H$307,4, 0)</f>
        <v>#N/A</v>
      </c>
    </row>
    <row r="196" spans="1:6" hidden="1">
      <c r="A196" s="973" t="s">
        <v>235</v>
      </c>
      <c r="B196" s="962" t="s">
        <v>149</v>
      </c>
      <c r="C196" s="409" t="e">
        <f>VLOOKUP(A196,Foundation!$B$8:$R$292,10, 0)</f>
        <v>#N/A</v>
      </c>
      <c r="D196" s="409" t="e">
        <f>VLOOKUP(A196,Foundation!$B$8:$R$275,12, 0)</f>
        <v>#N/A</v>
      </c>
      <c r="E196" s="409" t="e">
        <f>VLOOKUP(A196,'Erection Compiled '!$B$2:$S$338,10, 0)</f>
        <v>#N/A</v>
      </c>
      <c r="F196" s="409" t="e">
        <f>VLOOKUP(A196,Earthing!$C$7:$H$307,4, 0)</f>
        <v>#N/A</v>
      </c>
    </row>
    <row r="197" spans="1:6">
      <c r="A197" s="973" t="s">
        <v>236</v>
      </c>
      <c r="B197" s="962" t="s">
        <v>146</v>
      </c>
      <c r="C197" s="409" t="e">
        <f>VLOOKUP(A197,Foundation!$B$8:$R$292,10, 0)</f>
        <v>#N/A</v>
      </c>
      <c r="D197" s="409" t="e">
        <f>VLOOKUP(A197,Foundation!$B$8:$R$275,12, 0)</f>
        <v>#N/A</v>
      </c>
      <c r="E197" s="409" t="e">
        <f>VLOOKUP(A197,'Erection Compiled '!$B$2:$S$338,10, 0)</f>
        <v>#N/A</v>
      </c>
      <c r="F197" s="409" t="e">
        <f>VLOOKUP(A197,Earthing!$C$7:$H$307,4, 0)</f>
        <v>#N/A</v>
      </c>
    </row>
    <row r="198" spans="1:6">
      <c r="A198" s="973" t="s">
        <v>274</v>
      </c>
      <c r="B198" s="962" t="s">
        <v>149</v>
      </c>
      <c r="C198" s="409" t="e">
        <f>VLOOKUP(A198,Foundation!$B$8:$R$292,10, 0)</f>
        <v>#N/A</v>
      </c>
      <c r="D198" s="409" t="e">
        <f>VLOOKUP(A198,Foundation!$B$8:$R$275,12, 0)</f>
        <v>#N/A</v>
      </c>
      <c r="E198" s="409" t="e">
        <f>VLOOKUP(A198,'Erection Compiled '!$B$2:$S$338,10, 0)</f>
        <v>#N/A</v>
      </c>
      <c r="F198" s="409" t="e">
        <f>VLOOKUP(A198,Earthing!$C$7:$H$307,4, 0)</f>
        <v>#N/A</v>
      </c>
    </row>
    <row r="199" spans="1:6" hidden="1">
      <c r="A199" s="973" t="s">
        <v>1674</v>
      </c>
      <c r="B199" s="962" t="s">
        <v>152</v>
      </c>
      <c r="C199" s="409" t="e">
        <f>VLOOKUP(A199,Foundation!$B$8:$R$292,10, 0)</f>
        <v>#N/A</v>
      </c>
      <c r="D199" s="409" t="e">
        <f>VLOOKUP(A199,Foundation!$B$8:$R$275,12, 0)</f>
        <v>#N/A</v>
      </c>
      <c r="E199" s="409" t="e">
        <f>VLOOKUP(A199,'Erection Compiled '!$B$2:$S$338,10, 0)</f>
        <v>#N/A</v>
      </c>
      <c r="F199" s="409" t="e">
        <f>VLOOKUP(A199,Earthing!$C$7:$H$307,4, 0)</f>
        <v>#N/A</v>
      </c>
    </row>
    <row r="200" spans="1:6" hidden="1">
      <c r="A200" s="973" t="s">
        <v>276</v>
      </c>
      <c r="B200" s="962" t="s">
        <v>205</v>
      </c>
      <c r="C200" s="409" t="e">
        <f>VLOOKUP(A200,Foundation!$B$8:$R$292,10, 0)</f>
        <v>#N/A</v>
      </c>
      <c r="D200" s="409" t="e">
        <f>VLOOKUP(A200,Foundation!$B$8:$R$275,12, 0)</f>
        <v>#N/A</v>
      </c>
      <c r="E200" s="409" t="e">
        <f>VLOOKUP(A200,'Erection Compiled '!$B$2:$S$338,10, 0)</f>
        <v>#N/A</v>
      </c>
      <c r="F200" s="409" t="e">
        <f>VLOOKUP(A200,Earthing!$C$7:$H$307,4, 0)</f>
        <v>#N/A</v>
      </c>
    </row>
    <row r="201" spans="1:6" hidden="1">
      <c r="A201" s="973" t="s">
        <v>1675</v>
      </c>
      <c r="B201" s="962" t="s">
        <v>89</v>
      </c>
      <c r="C201" s="409" t="e">
        <f>VLOOKUP(A201,Foundation!$B$8:$R$292,10, 0)</f>
        <v>#N/A</v>
      </c>
      <c r="D201" s="409" t="e">
        <f>VLOOKUP(A201,Foundation!$B$8:$R$275,12, 0)</f>
        <v>#N/A</v>
      </c>
      <c r="E201" s="409" t="e">
        <f>VLOOKUP(A201,'Erection Compiled '!$B$2:$S$338,10, 0)</f>
        <v>#N/A</v>
      </c>
      <c r="F201" s="409" t="e">
        <f>VLOOKUP(A201,Earthing!$C$7:$H$307,4, 0)</f>
        <v>#N/A</v>
      </c>
    </row>
    <row r="202" spans="1:6" hidden="1">
      <c r="A202" s="973" t="s">
        <v>114</v>
      </c>
      <c r="B202" s="962" t="s">
        <v>79</v>
      </c>
      <c r="C202" s="409" t="e">
        <f>VLOOKUP(A202,Foundation!$B$8:$R$292,10, 0)</f>
        <v>#N/A</v>
      </c>
      <c r="D202" s="409" t="e">
        <f>VLOOKUP(A202,Foundation!$B$8:$R$275,12, 0)</f>
        <v>#N/A</v>
      </c>
      <c r="E202" s="409" t="e">
        <f>VLOOKUP(A202,'Erection Compiled '!$B$2:$S$338,10, 0)</f>
        <v>#N/A</v>
      </c>
      <c r="F202" s="409" t="e">
        <f>VLOOKUP(A202,Earthing!$C$7:$H$307,4, 0)</f>
        <v>#N/A</v>
      </c>
    </row>
    <row r="203" spans="1:6" hidden="1">
      <c r="A203" s="973" t="s">
        <v>279</v>
      </c>
      <c r="B203" s="962" t="s">
        <v>149</v>
      </c>
      <c r="C203" s="409" t="e">
        <f>VLOOKUP(A203,Foundation!$B$8:$R$292,10, 0)</f>
        <v>#N/A</v>
      </c>
      <c r="D203" s="409" t="e">
        <f>VLOOKUP(A203,Foundation!$B$8:$R$275,12, 0)</f>
        <v>#N/A</v>
      </c>
      <c r="E203" s="409" t="e">
        <f>VLOOKUP(A203,'Erection Compiled '!$B$2:$S$338,10, 0)</f>
        <v>#N/A</v>
      </c>
      <c r="F203" s="409" t="e">
        <f>VLOOKUP(A203,Earthing!$C$7:$H$307,4, 0)</f>
        <v>#N/A</v>
      </c>
    </row>
    <row r="204" spans="1:6" hidden="1">
      <c r="A204" s="973" t="s">
        <v>283</v>
      </c>
      <c r="B204" s="962" t="s">
        <v>205</v>
      </c>
      <c r="C204" s="409" t="e">
        <f>VLOOKUP(A204,Foundation!$B$8:$R$292,10, 0)</f>
        <v>#N/A</v>
      </c>
      <c r="D204" s="409" t="e">
        <f>VLOOKUP(A204,Foundation!$B$8:$R$275,12, 0)</f>
        <v>#N/A</v>
      </c>
      <c r="E204" s="409" t="e">
        <f>VLOOKUP(A204,'Erection Compiled '!$B$2:$S$338,10, 0)</f>
        <v>#N/A</v>
      </c>
      <c r="F204" s="409" t="e">
        <f>VLOOKUP(A204,Earthing!$C$7:$H$307,4, 0)</f>
        <v>#N/A</v>
      </c>
    </row>
    <row r="205" spans="1:6" hidden="1">
      <c r="A205" s="973" t="s">
        <v>284</v>
      </c>
      <c r="B205" s="962" t="s">
        <v>149</v>
      </c>
      <c r="C205" s="409" t="e">
        <f>VLOOKUP(A205,Foundation!$B$8:$R$292,10, 0)</f>
        <v>#N/A</v>
      </c>
      <c r="D205" s="409" t="e">
        <f>VLOOKUP(A205,Foundation!$B$8:$R$275,12, 0)</f>
        <v>#N/A</v>
      </c>
      <c r="E205" s="409" t="e">
        <f>VLOOKUP(A205,'Erection Compiled '!$B$2:$S$338,10, 0)</f>
        <v>#N/A</v>
      </c>
      <c r="F205" s="409" t="e">
        <f>VLOOKUP(A205,Earthing!$C$7:$H$307,4, 0)</f>
        <v>#N/A</v>
      </c>
    </row>
    <row r="206" spans="1:6" hidden="1">
      <c r="A206" s="973" t="s">
        <v>1676</v>
      </c>
      <c r="B206" s="962" t="s">
        <v>81</v>
      </c>
      <c r="C206" s="409" t="e">
        <f>VLOOKUP(A206,Foundation!$B$8:$R$292,10, 0)</f>
        <v>#N/A</v>
      </c>
      <c r="D206" s="409" t="e">
        <f>VLOOKUP(A206,Foundation!$B$8:$R$275,12, 0)</f>
        <v>#N/A</v>
      </c>
      <c r="E206" s="409" t="e">
        <f>VLOOKUP(A206,'Erection Compiled '!$B$2:$S$338,10, 0)</f>
        <v>#N/A</v>
      </c>
      <c r="F206" s="409" t="e">
        <f>VLOOKUP(A206,Earthing!$C$7:$H$307,4, 0)</f>
        <v>#N/A</v>
      </c>
    </row>
    <row r="207" spans="1:6" hidden="1">
      <c r="A207" s="973" t="s">
        <v>1677</v>
      </c>
      <c r="B207" s="962" t="s">
        <v>96</v>
      </c>
      <c r="C207" s="409" t="e">
        <f>VLOOKUP(A207,Foundation!$B$8:$R$292,10, 0)</f>
        <v>#N/A</v>
      </c>
      <c r="D207" s="409" t="e">
        <f>VLOOKUP(A207,Foundation!$B$8:$R$275,12, 0)</f>
        <v>#N/A</v>
      </c>
      <c r="E207" s="409" t="e">
        <f>VLOOKUP(A207,'Erection Compiled '!$B$2:$S$338,10, 0)</f>
        <v>#N/A</v>
      </c>
      <c r="F207" s="409" t="e">
        <f>VLOOKUP(A207,Earthing!$C$7:$H$307,4, 0)</f>
        <v>#N/A</v>
      </c>
    </row>
    <row r="208" spans="1:6">
      <c r="A208" s="973" t="s">
        <v>287</v>
      </c>
      <c r="B208" s="962" t="s">
        <v>96</v>
      </c>
      <c r="C208" s="409" t="e">
        <f>VLOOKUP(A208,Foundation!$B$8:$R$292,10, 0)</f>
        <v>#N/A</v>
      </c>
      <c r="D208" s="409" t="e">
        <f>VLOOKUP(A208,Foundation!$B$8:$R$275,12, 0)</f>
        <v>#N/A</v>
      </c>
      <c r="E208" s="409" t="e">
        <f>VLOOKUP(A208,'Erection Compiled '!$B$2:$S$338,10, 0)</f>
        <v>#N/A</v>
      </c>
      <c r="F208" s="409" t="e">
        <f>VLOOKUP(A208,Earthing!$C$7:$H$307,4, 0)</f>
        <v>#N/A</v>
      </c>
    </row>
    <row r="209" spans="1:6">
      <c r="A209" s="973" t="s">
        <v>288</v>
      </c>
      <c r="B209" s="962" t="s">
        <v>146</v>
      </c>
      <c r="C209" s="409" t="e">
        <f>VLOOKUP(A209,Foundation!$B$8:$R$292,10, 0)</f>
        <v>#N/A</v>
      </c>
      <c r="D209" s="409" t="e">
        <f>VLOOKUP(A209,Foundation!$B$8:$R$275,12, 0)</f>
        <v>#N/A</v>
      </c>
      <c r="E209" s="409" t="e">
        <f>VLOOKUP(A209,'Erection Compiled '!$B$2:$S$338,10, 0)</f>
        <v>#N/A</v>
      </c>
      <c r="F209" s="409" t="e">
        <f>VLOOKUP(A209,Earthing!$C$7:$H$307,4, 0)</f>
        <v>#N/A</v>
      </c>
    </row>
    <row r="210" spans="1:6" hidden="1">
      <c r="A210" s="973" t="s">
        <v>289</v>
      </c>
      <c r="B210" s="962" t="s">
        <v>96</v>
      </c>
      <c r="C210" s="409" t="e">
        <f>VLOOKUP(A210,Foundation!$B$8:$R$292,10, 0)</f>
        <v>#N/A</v>
      </c>
      <c r="D210" s="409" t="e">
        <f>VLOOKUP(A210,Foundation!$B$8:$R$275,12, 0)</f>
        <v>#N/A</v>
      </c>
      <c r="E210" s="409" t="e">
        <f>VLOOKUP(A210,'Erection Compiled '!$B$2:$S$338,10, 0)</f>
        <v>#N/A</v>
      </c>
      <c r="F210" s="409" t="e">
        <f>VLOOKUP(A210,Earthing!$C$7:$H$307,4, 0)</f>
        <v>#N/A</v>
      </c>
    </row>
    <row r="211" spans="1:6">
      <c r="A211" s="973" t="s">
        <v>290</v>
      </c>
      <c r="B211" s="962" t="s">
        <v>205</v>
      </c>
      <c r="C211" s="409" t="e">
        <f>VLOOKUP(A211,Foundation!$B$8:$R$292,10, 0)</f>
        <v>#N/A</v>
      </c>
      <c r="D211" s="409" t="e">
        <f>VLOOKUP(A211,Foundation!$B$8:$R$275,12, 0)</f>
        <v>#N/A</v>
      </c>
      <c r="E211" s="409" t="e">
        <f>VLOOKUP(A211,'Erection Compiled '!$B$2:$S$338,10, 0)</f>
        <v>#N/A</v>
      </c>
      <c r="F211" s="409" t="e">
        <f>VLOOKUP(A211,Earthing!$C$7:$H$307,4, 0)</f>
        <v>#N/A</v>
      </c>
    </row>
    <row r="212" spans="1:6">
      <c r="A212" s="973" t="s">
        <v>291</v>
      </c>
      <c r="B212" s="962" t="s">
        <v>205</v>
      </c>
      <c r="C212" s="409" t="e">
        <f>VLOOKUP(A212,Foundation!$B$8:$R$292,10, 0)</f>
        <v>#N/A</v>
      </c>
      <c r="D212" s="409" t="e">
        <f>VLOOKUP(A212,Foundation!$B$8:$R$275,12, 0)</f>
        <v>#N/A</v>
      </c>
      <c r="E212" s="409" t="e">
        <f>VLOOKUP(A212,'Erection Compiled '!$B$2:$S$338,10, 0)</f>
        <v>#N/A</v>
      </c>
      <c r="F212" s="409" t="e">
        <f>VLOOKUP(A212,Earthing!$C$7:$H$307,4, 0)</f>
        <v>#N/A</v>
      </c>
    </row>
    <row r="213" spans="1:6">
      <c r="A213" s="973" t="s">
        <v>1066</v>
      </c>
      <c r="B213" s="962" t="s">
        <v>96</v>
      </c>
      <c r="C213" s="409" t="e">
        <f>VLOOKUP(A213,Foundation!$B$8:$R$292,10, 0)</f>
        <v>#N/A</v>
      </c>
      <c r="D213" s="409" t="e">
        <f>VLOOKUP(A213,Foundation!$B$8:$R$275,12, 0)</f>
        <v>#N/A</v>
      </c>
      <c r="E213" s="409" t="e">
        <f>VLOOKUP(A213,'Erection Compiled '!$B$2:$S$338,10, 0)</f>
        <v>#N/A</v>
      </c>
      <c r="F213" s="409" t="e">
        <f>VLOOKUP(A213,Earthing!$C$7:$H$307,4, 0)</f>
        <v>#N/A</v>
      </c>
    </row>
    <row r="214" spans="1:6">
      <c r="A214" s="973" t="s">
        <v>1595</v>
      </c>
      <c r="B214" s="962" t="s">
        <v>96</v>
      </c>
      <c r="C214" s="409" t="e">
        <f>VLOOKUP(A214,Foundation!$B$8:$R$292,10, 0)</f>
        <v>#N/A</v>
      </c>
      <c r="D214" s="409" t="e">
        <f>VLOOKUP(A214,Foundation!$B$8:$R$275,12, 0)</f>
        <v>#N/A</v>
      </c>
      <c r="E214" s="409" t="e">
        <f>VLOOKUP(A214,'Erection Compiled '!$B$2:$S$338,10, 0)</f>
        <v>#N/A</v>
      </c>
      <c r="F214" s="409" t="e">
        <f>VLOOKUP(A214,Earthing!$C$7:$H$307,4, 0)</f>
        <v>#N/A</v>
      </c>
    </row>
    <row r="215" spans="1:6">
      <c r="A215" s="973" t="s">
        <v>115</v>
      </c>
      <c r="B215" s="962" t="s">
        <v>87</v>
      </c>
      <c r="C215" s="409" t="e">
        <f>VLOOKUP(A215,Foundation!$B$8:$R$292,10, 0)</f>
        <v>#N/A</v>
      </c>
      <c r="D215" s="409" t="e">
        <f>VLOOKUP(A215,Foundation!$B$8:$R$275,12, 0)</f>
        <v>#N/A</v>
      </c>
      <c r="E215" s="409" t="e">
        <f>VLOOKUP(A215,'Erection Compiled '!$B$2:$S$338,10, 0)</f>
        <v>#N/A</v>
      </c>
      <c r="F215" s="409" t="e">
        <f>VLOOKUP(A215,Earthing!$C$7:$H$307,4, 0)</f>
        <v>#N/A</v>
      </c>
    </row>
    <row r="216" spans="1:6" hidden="1">
      <c r="A216" s="973" t="s">
        <v>298</v>
      </c>
      <c r="B216" s="962" t="s">
        <v>146</v>
      </c>
      <c r="C216" s="409" t="e">
        <f>VLOOKUP(A216,Foundation!$B$8:$R$292,10, 0)</f>
        <v>#N/A</v>
      </c>
      <c r="D216" s="409" t="e">
        <f>VLOOKUP(A216,Foundation!$B$8:$R$275,12, 0)</f>
        <v>#N/A</v>
      </c>
      <c r="E216" s="409" t="e">
        <f>VLOOKUP(A216,'Erection Compiled '!$B$2:$S$338,10, 0)</f>
        <v>#N/A</v>
      </c>
      <c r="F216" s="409" t="e">
        <f>VLOOKUP(A216,Earthing!$C$7:$H$307,4, 0)</f>
        <v>#N/A</v>
      </c>
    </row>
    <row r="217" spans="1:6" hidden="1">
      <c r="A217" s="973" t="s">
        <v>1678</v>
      </c>
      <c r="B217" s="962" t="s">
        <v>89</v>
      </c>
      <c r="C217" s="409" t="e">
        <f>VLOOKUP(A217,Foundation!$B$8:$R$292,10, 0)</f>
        <v>#N/A</v>
      </c>
      <c r="D217" s="409" t="e">
        <f>VLOOKUP(A217,Foundation!$B$8:$R$275,12, 0)</f>
        <v>#N/A</v>
      </c>
      <c r="E217" s="409" t="e">
        <f>VLOOKUP(A217,'Erection Compiled '!$B$2:$S$338,10, 0)</f>
        <v>#N/A</v>
      </c>
      <c r="F217" s="409" t="e">
        <f>VLOOKUP(A217,Earthing!$C$7:$H$307,4, 0)</f>
        <v>#N/A</v>
      </c>
    </row>
    <row r="218" spans="1:6" hidden="1">
      <c r="A218" s="973" t="s">
        <v>300</v>
      </c>
      <c r="B218" s="962" t="s">
        <v>211</v>
      </c>
      <c r="C218" s="409" t="e">
        <f>VLOOKUP(A218,Foundation!$B$8:$R$292,10, 0)</f>
        <v>#N/A</v>
      </c>
      <c r="D218" s="409" t="e">
        <f>VLOOKUP(A218,Foundation!$B$8:$R$275,12, 0)</f>
        <v>#N/A</v>
      </c>
      <c r="E218" s="409" t="e">
        <f>VLOOKUP(A218,'Erection Compiled '!$B$2:$S$338,10, 0)</f>
        <v>#N/A</v>
      </c>
      <c r="F218" s="409" t="e">
        <f>VLOOKUP(A218,Earthing!$C$7:$H$307,4, 0)</f>
        <v>#N/A</v>
      </c>
    </row>
    <row r="219" spans="1:6" hidden="1">
      <c r="A219" s="973" t="s">
        <v>301</v>
      </c>
      <c r="B219" s="962" t="s">
        <v>149</v>
      </c>
      <c r="C219" s="409" t="e">
        <f>VLOOKUP(A219,Foundation!$B$8:$R$292,10, 0)</f>
        <v>#N/A</v>
      </c>
      <c r="D219" s="409" t="e">
        <f>VLOOKUP(A219,Foundation!$B$8:$R$275,12, 0)</f>
        <v>#N/A</v>
      </c>
      <c r="E219" s="409" t="e">
        <f>VLOOKUP(A219,'Erection Compiled '!$B$2:$S$338,10, 0)</f>
        <v>#N/A</v>
      </c>
      <c r="F219" s="409" t="e">
        <f>VLOOKUP(A219,Earthing!$C$7:$H$307,4, 0)</f>
        <v>#N/A</v>
      </c>
    </row>
    <row r="220" spans="1:6" hidden="1">
      <c r="A220" s="973" t="s">
        <v>302</v>
      </c>
      <c r="B220" s="962" t="s">
        <v>211</v>
      </c>
      <c r="C220" s="409" t="e">
        <f>VLOOKUP(A220,Foundation!$B$8:$R$292,10, 0)</f>
        <v>#N/A</v>
      </c>
      <c r="D220" s="409" t="e">
        <f>VLOOKUP(A220,Foundation!$B$8:$R$275,12, 0)</f>
        <v>#N/A</v>
      </c>
      <c r="E220" s="409" t="e">
        <f>VLOOKUP(A220,'Erection Compiled '!$B$2:$S$338,10, 0)</f>
        <v>#N/A</v>
      </c>
      <c r="F220" s="409" t="e">
        <f>VLOOKUP(A220,Earthing!$C$7:$H$307,4, 0)</f>
        <v>#N/A</v>
      </c>
    </row>
    <row r="221" spans="1:6" hidden="1">
      <c r="A221" s="973" t="s">
        <v>1679</v>
      </c>
      <c r="B221" s="962" t="s">
        <v>79</v>
      </c>
      <c r="C221" s="409" t="e">
        <f>VLOOKUP(A221,Foundation!$B$8:$R$292,10, 0)</f>
        <v>#N/A</v>
      </c>
      <c r="D221" s="409" t="e">
        <f>VLOOKUP(A221,Foundation!$B$8:$R$275,12, 0)</f>
        <v>#N/A</v>
      </c>
      <c r="E221" s="409" t="e">
        <f>VLOOKUP(A221,'Erection Compiled '!$B$2:$S$338,10, 0)</f>
        <v>#N/A</v>
      </c>
      <c r="F221" s="409" t="e">
        <f>VLOOKUP(A221,Earthing!$C$7:$H$307,4, 0)</f>
        <v>#N/A</v>
      </c>
    </row>
    <row r="222" spans="1:6" hidden="1">
      <c r="A222" s="973" t="s">
        <v>244</v>
      </c>
      <c r="B222" s="962" t="s">
        <v>211</v>
      </c>
      <c r="C222" s="409" t="e">
        <f>VLOOKUP(A222,Foundation!$B$8:$R$292,10, 0)</f>
        <v>#N/A</v>
      </c>
      <c r="D222" s="409" t="e">
        <f>VLOOKUP(A222,Foundation!$B$8:$R$275,12, 0)</f>
        <v>#N/A</v>
      </c>
      <c r="E222" s="409" t="e">
        <f>VLOOKUP(A222,'Erection Compiled '!$B$2:$S$338,10, 0)</f>
        <v>#N/A</v>
      </c>
      <c r="F222" s="409" t="e">
        <f>VLOOKUP(A222,Earthing!$C$7:$H$307,4, 0)</f>
        <v>#N/A</v>
      </c>
    </row>
    <row r="223" spans="1:6" hidden="1">
      <c r="A223" s="973" t="s">
        <v>116</v>
      </c>
      <c r="B223" s="962" t="s">
        <v>83</v>
      </c>
      <c r="C223" s="409" t="e">
        <f>VLOOKUP(A223,Foundation!$B$8:$R$292,10, 0)</f>
        <v>#N/A</v>
      </c>
      <c r="D223" s="409" t="e">
        <f>VLOOKUP(A223,Foundation!$B$8:$R$275,12, 0)</f>
        <v>#N/A</v>
      </c>
      <c r="E223" s="409" t="e">
        <f>VLOOKUP(A223,'Erection Compiled '!$B$2:$S$338,10, 0)</f>
        <v>#N/A</v>
      </c>
      <c r="F223" s="409" t="e">
        <f>VLOOKUP(A223,Earthing!$C$7:$H$307,4, 0)</f>
        <v>#N/A</v>
      </c>
    </row>
    <row r="224" spans="1:6" hidden="1">
      <c r="A224" s="973" t="s">
        <v>309</v>
      </c>
      <c r="B224" s="962" t="s">
        <v>146</v>
      </c>
      <c r="C224" s="409" t="e">
        <f>VLOOKUP(A224,Foundation!$B$8:$R$292,10, 0)</f>
        <v>#N/A</v>
      </c>
      <c r="D224" s="409" t="e">
        <f>VLOOKUP(A224,Foundation!$B$8:$R$275,12, 0)</f>
        <v>#N/A</v>
      </c>
      <c r="E224" s="409" t="e">
        <f>VLOOKUP(A224,'Erection Compiled '!$B$2:$S$338,10, 0)</f>
        <v>#N/A</v>
      </c>
      <c r="F224" s="409" t="e">
        <f>VLOOKUP(A224,Earthing!$C$7:$H$307,4, 0)</f>
        <v>#N/A</v>
      </c>
    </row>
    <row r="225" spans="1:6" hidden="1">
      <c r="A225" s="973" t="s">
        <v>310</v>
      </c>
      <c r="B225" s="962" t="s">
        <v>146</v>
      </c>
      <c r="C225" s="409" t="e">
        <f>VLOOKUP(A225,Foundation!$B$8:$R$292,10, 0)</f>
        <v>#N/A</v>
      </c>
      <c r="D225" s="409" t="e">
        <f>VLOOKUP(A225,Foundation!$B$8:$R$275,12, 0)</f>
        <v>#N/A</v>
      </c>
      <c r="E225" s="409" t="e">
        <f>VLOOKUP(A225,'Erection Compiled '!$B$2:$S$338,10, 0)</f>
        <v>#N/A</v>
      </c>
      <c r="F225" s="409" t="e">
        <f>VLOOKUP(A225,Earthing!$C$7:$H$307,4, 0)</f>
        <v>#N/A</v>
      </c>
    </row>
    <row r="226" spans="1:6" hidden="1">
      <c r="A226" s="973" t="s">
        <v>311</v>
      </c>
      <c r="B226" s="962" t="s">
        <v>211</v>
      </c>
      <c r="C226" s="409" t="e">
        <f>VLOOKUP(A226,Foundation!$B$8:$R$292,10, 0)</f>
        <v>#N/A</v>
      </c>
      <c r="D226" s="409" t="e">
        <f>VLOOKUP(A226,Foundation!$B$8:$R$275,12, 0)</f>
        <v>#N/A</v>
      </c>
      <c r="E226" s="409" t="e">
        <f>VLOOKUP(A226,'Erection Compiled '!$B$2:$S$338,10, 0)</f>
        <v>#N/A</v>
      </c>
      <c r="F226" s="409" t="e">
        <f>VLOOKUP(A226,Earthing!$C$7:$H$307,4, 0)</f>
        <v>#N/A</v>
      </c>
    </row>
    <row r="227" spans="1:6">
      <c r="A227" s="973" t="s">
        <v>245</v>
      </c>
      <c r="B227" s="962" t="s">
        <v>205</v>
      </c>
      <c r="C227" s="409" t="e">
        <f>VLOOKUP(A227,Foundation!$B$8:$R$292,10, 0)</f>
        <v>#N/A</v>
      </c>
      <c r="D227" s="409" t="e">
        <f>VLOOKUP(A227,Foundation!$B$8:$R$275,12, 0)</f>
        <v>#N/A</v>
      </c>
      <c r="E227" s="409" t="e">
        <f>VLOOKUP(A227,'Erection Compiled '!$B$2:$S$338,10, 0)</f>
        <v>#N/A</v>
      </c>
      <c r="F227" s="409" t="e">
        <f>VLOOKUP(A227,Earthing!$C$7:$H$307,4, 0)</f>
        <v>#N/A</v>
      </c>
    </row>
    <row r="228" spans="1:6">
      <c r="A228" s="973" t="s">
        <v>246</v>
      </c>
      <c r="B228" s="962" t="s">
        <v>205</v>
      </c>
      <c r="C228" s="409" t="e">
        <f>VLOOKUP(A228,Foundation!$B$8:$R$292,10, 0)</f>
        <v>#N/A</v>
      </c>
      <c r="D228" s="409" t="e">
        <f>VLOOKUP(A228,Foundation!$B$8:$R$275,12, 0)</f>
        <v>#N/A</v>
      </c>
      <c r="E228" s="409" t="e">
        <f>VLOOKUP(A228,'Erection Compiled '!$B$2:$S$338,10, 0)</f>
        <v>#N/A</v>
      </c>
      <c r="F228" s="409" t="e">
        <f>VLOOKUP(A228,Earthing!$C$7:$H$307,4, 0)</f>
        <v>#N/A</v>
      </c>
    </row>
    <row r="229" spans="1:6" hidden="1">
      <c r="A229" s="973" t="s">
        <v>1680</v>
      </c>
      <c r="B229" s="962" t="s">
        <v>79</v>
      </c>
      <c r="C229" s="409" t="e">
        <f>VLOOKUP(A229,Foundation!$B$8:$R$292,10, 0)</f>
        <v>#N/A</v>
      </c>
      <c r="D229" s="409" t="e">
        <f>VLOOKUP(A229,Foundation!$B$8:$R$275,12, 0)</f>
        <v>#N/A</v>
      </c>
      <c r="E229" s="409" t="e">
        <f>VLOOKUP(A229,'Erection Compiled '!$B$2:$S$338,10, 0)</f>
        <v>#N/A</v>
      </c>
      <c r="F229" s="409" t="e">
        <f>VLOOKUP(A229,Earthing!$C$7:$H$307,4, 0)</f>
        <v>#N/A</v>
      </c>
    </row>
    <row r="230" spans="1:6">
      <c r="A230" s="973" t="s">
        <v>313</v>
      </c>
      <c r="B230" s="962" t="s">
        <v>146</v>
      </c>
      <c r="C230" s="409" t="e">
        <f>VLOOKUP(A230,Foundation!$B$8:$R$292,10, 0)</f>
        <v>#N/A</v>
      </c>
      <c r="D230" s="409" t="e">
        <f>VLOOKUP(A230,Foundation!$B$8:$R$275,12, 0)</f>
        <v>#N/A</v>
      </c>
      <c r="E230" s="409" t="e">
        <f>VLOOKUP(A230,'Erection Compiled '!$B$2:$S$338,10, 0)</f>
        <v>#N/A</v>
      </c>
      <c r="F230" s="409" t="e">
        <f>VLOOKUP(A230,Earthing!$C$7:$H$307,4, 0)</f>
        <v>#N/A</v>
      </c>
    </row>
    <row r="231" spans="1:6" hidden="1">
      <c r="A231" s="973" t="s">
        <v>117</v>
      </c>
      <c r="B231" s="962" t="s">
        <v>87</v>
      </c>
      <c r="C231" s="409" t="e">
        <f>VLOOKUP(A231,Foundation!$B$8:$R$292,10, 0)</f>
        <v>#N/A</v>
      </c>
      <c r="D231" s="409" t="e">
        <f>VLOOKUP(A231,Foundation!$B$8:$R$275,12, 0)</f>
        <v>#N/A</v>
      </c>
      <c r="E231" s="409" t="e">
        <f>VLOOKUP(A231,'Erection Compiled '!$B$2:$S$338,10, 0)</f>
        <v>#N/A</v>
      </c>
      <c r="F231" s="409" t="e">
        <f>VLOOKUP(A231,Earthing!$C$7:$H$307,4, 0)</f>
        <v>#N/A</v>
      </c>
    </row>
    <row r="232" spans="1:6" hidden="1">
      <c r="A232" s="973" t="s">
        <v>315</v>
      </c>
      <c r="B232" s="962" t="s">
        <v>211</v>
      </c>
      <c r="C232" s="409" t="e">
        <f>VLOOKUP(A232,Foundation!$B$8:$R$292,10, 0)</f>
        <v>#N/A</v>
      </c>
      <c r="D232" s="409" t="e">
        <f>VLOOKUP(A232,Foundation!$B$8:$R$275,12, 0)</f>
        <v>#N/A</v>
      </c>
      <c r="E232" s="409" t="e">
        <f>VLOOKUP(A232,'Erection Compiled '!$B$2:$S$338,10, 0)</f>
        <v>#N/A</v>
      </c>
      <c r="F232" s="409" t="e">
        <f>VLOOKUP(A232,Earthing!$C$7:$H$307,4, 0)</f>
        <v>#N/A</v>
      </c>
    </row>
    <row r="233" spans="1:6" hidden="1">
      <c r="A233" s="973" t="s">
        <v>316</v>
      </c>
      <c r="B233" s="962" t="s">
        <v>211</v>
      </c>
      <c r="C233" s="409" t="e">
        <f>VLOOKUP(A233,Foundation!$B$8:$R$292,10, 0)</f>
        <v>#N/A</v>
      </c>
      <c r="D233" s="409" t="e">
        <f>VLOOKUP(A233,Foundation!$B$8:$R$275,12, 0)</f>
        <v>#N/A</v>
      </c>
      <c r="E233" s="409" t="e">
        <f>VLOOKUP(A233,'Erection Compiled '!$B$2:$S$338,10, 0)</f>
        <v>#N/A</v>
      </c>
      <c r="F233" s="409" t="e">
        <f>VLOOKUP(A233,Earthing!$C$7:$H$307,4, 0)</f>
        <v>#N/A</v>
      </c>
    </row>
    <row r="234" spans="1:6">
      <c r="A234" s="973" t="s">
        <v>237</v>
      </c>
      <c r="B234" s="962" t="s">
        <v>211</v>
      </c>
      <c r="C234" s="409" t="e">
        <f>VLOOKUP(A234,Foundation!$B$8:$R$292,10, 0)</f>
        <v>#N/A</v>
      </c>
      <c r="D234" s="409" t="e">
        <f>VLOOKUP(A234,Foundation!$B$8:$R$275,12, 0)</f>
        <v>#N/A</v>
      </c>
      <c r="E234" s="409" t="e">
        <f>VLOOKUP(A234,'Erection Compiled '!$B$2:$S$338,10, 0)</f>
        <v>#N/A</v>
      </c>
      <c r="F234" s="409" t="e">
        <f>VLOOKUP(A234,Earthing!$C$7:$H$307,4, 0)</f>
        <v>#N/A</v>
      </c>
    </row>
    <row r="235" spans="1:6">
      <c r="A235" s="973" t="s">
        <v>238</v>
      </c>
      <c r="B235" s="962" t="s">
        <v>211</v>
      </c>
      <c r="C235" s="409" t="e">
        <f>VLOOKUP(A235,Foundation!$B$8:$R$292,10, 0)</f>
        <v>#N/A</v>
      </c>
      <c r="D235" s="409" t="e">
        <f>VLOOKUP(A235,Foundation!$B$8:$R$275,12, 0)</f>
        <v>#N/A</v>
      </c>
      <c r="E235" s="409" t="e">
        <f>VLOOKUP(A235,'Erection Compiled '!$B$2:$S$338,10, 0)</f>
        <v>#N/A</v>
      </c>
      <c r="F235" s="409" t="e">
        <f>VLOOKUP(A235,Earthing!$C$7:$H$307,4, 0)</f>
        <v>#N/A</v>
      </c>
    </row>
    <row r="236" spans="1:6">
      <c r="A236" s="973" t="s">
        <v>318</v>
      </c>
      <c r="B236" s="962" t="s">
        <v>211</v>
      </c>
      <c r="C236" s="409" t="e">
        <f>VLOOKUP(A236,Foundation!$B$8:$R$292,10, 0)</f>
        <v>#N/A</v>
      </c>
      <c r="D236" s="409" t="e">
        <f>VLOOKUP(A236,Foundation!$B$8:$R$275,12, 0)</f>
        <v>#N/A</v>
      </c>
      <c r="E236" s="409" t="e">
        <f>VLOOKUP(A236,'Erection Compiled '!$B$2:$S$338,10, 0)</f>
        <v>#N/A</v>
      </c>
      <c r="F236" s="409" t="e">
        <f>VLOOKUP(A236,Earthing!$C$7:$H$307,4, 0)</f>
        <v>#N/A</v>
      </c>
    </row>
    <row r="237" spans="1:6">
      <c r="A237" s="973" t="s">
        <v>247</v>
      </c>
      <c r="B237" s="962" t="s">
        <v>149</v>
      </c>
      <c r="C237" s="409" t="e">
        <f>VLOOKUP(A237,Foundation!$B$8:$R$292,10, 0)</f>
        <v>#N/A</v>
      </c>
      <c r="D237" s="409" t="e">
        <f>VLOOKUP(A237,Foundation!$B$8:$R$275,12, 0)</f>
        <v>#N/A</v>
      </c>
      <c r="E237" s="409" t="e">
        <f>VLOOKUP(A237,'Erection Compiled '!$B$2:$S$338,10, 0)</f>
        <v>#N/A</v>
      </c>
      <c r="F237" s="409" t="e">
        <f>VLOOKUP(A237,Earthing!$C$7:$H$307,4, 0)</f>
        <v>#N/A</v>
      </c>
    </row>
    <row r="238" spans="1:6">
      <c r="A238" s="973" t="s">
        <v>248</v>
      </c>
      <c r="B238" s="962" t="s">
        <v>149</v>
      </c>
      <c r="C238" s="409" t="e">
        <f>VLOOKUP(A238,Foundation!$B$8:$R$292,10, 0)</f>
        <v>#N/A</v>
      </c>
      <c r="D238" s="409" t="e">
        <f>VLOOKUP(A238,Foundation!$B$8:$R$275,12, 0)</f>
        <v>#N/A</v>
      </c>
      <c r="E238" s="409" t="e">
        <f>VLOOKUP(A238,'Erection Compiled '!$B$2:$S$338,10, 0)</f>
        <v>#N/A</v>
      </c>
      <c r="F238" s="409" t="e">
        <f>VLOOKUP(A238,Earthing!$C$7:$H$307,4, 0)</f>
        <v>#N/A</v>
      </c>
    </row>
    <row r="239" spans="1:6">
      <c r="A239" s="973" t="s">
        <v>319</v>
      </c>
      <c r="B239" s="962" t="s">
        <v>89</v>
      </c>
      <c r="C239" s="409" t="e">
        <f>VLOOKUP(A239,Foundation!$B$8:$R$292,10, 0)</f>
        <v>#N/A</v>
      </c>
      <c r="D239" s="409" t="e">
        <f>VLOOKUP(A239,Foundation!$B$8:$R$275,12, 0)</f>
        <v>#N/A</v>
      </c>
      <c r="E239" s="409" t="e">
        <f>VLOOKUP(A239,'Erection Compiled '!$B$2:$S$338,10, 0)</f>
        <v>#N/A</v>
      </c>
      <c r="F239" s="409" t="e">
        <f>VLOOKUP(A239,Earthing!$C$7:$H$307,4, 0)</f>
        <v>#N/A</v>
      </c>
    </row>
    <row r="240" spans="1:6" hidden="1">
      <c r="A240" s="973" t="s">
        <v>320</v>
      </c>
      <c r="B240" s="962" t="s">
        <v>96</v>
      </c>
      <c r="C240" s="409" t="e">
        <f>VLOOKUP(A240,Foundation!$B$8:$R$292,10, 0)</f>
        <v>#N/A</v>
      </c>
      <c r="D240" s="409" t="e">
        <f>VLOOKUP(A240,Foundation!$B$8:$R$275,12, 0)</f>
        <v>#N/A</v>
      </c>
      <c r="E240" s="409" t="e">
        <f>VLOOKUP(A240,'Erection Compiled '!$B$2:$S$338,10, 0)</f>
        <v>#N/A</v>
      </c>
      <c r="F240" s="409" t="e">
        <f>VLOOKUP(A240,Earthing!$C$7:$H$307,4, 0)</f>
        <v>#N/A</v>
      </c>
    </row>
    <row r="241" spans="1:6">
      <c r="A241" s="973" t="s">
        <v>118</v>
      </c>
      <c r="B241" s="962" t="s">
        <v>89</v>
      </c>
      <c r="C241" s="409" t="e">
        <f>VLOOKUP(A241,Foundation!$B$8:$R$292,10, 0)</f>
        <v>#N/A</v>
      </c>
      <c r="D241" s="409" t="e">
        <f>VLOOKUP(A241,Foundation!$B$8:$R$275,12, 0)</f>
        <v>#N/A</v>
      </c>
      <c r="E241" s="409" t="e">
        <f>VLOOKUP(A241,'Erection Compiled '!$B$2:$S$338,10, 0)</f>
        <v>#N/A</v>
      </c>
      <c r="F241" s="409" t="e">
        <f>VLOOKUP(A241,Earthing!$C$7:$H$307,4, 0)</f>
        <v>#N/A</v>
      </c>
    </row>
    <row r="242" spans="1:6">
      <c r="A242" s="973" t="s">
        <v>210</v>
      </c>
      <c r="B242" s="962" t="s">
        <v>211</v>
      </c>
      <c r="C242" s="409" t="e">
        <f>VLOOKUP(A242,Foundation!$B$8:$R$292,10, 0)</f>
        <v>#N/A</v>
      </c>
      <c r="D242" s="409" t="e">
        <f>VLOOKUP(A242,Foundation!$B$8:$R$275,12, 0)</f>
        <v>#N/A</v>
      </c>
      <c r="E242" s="409" t="e">
        <f>VLOOKUP(A242,'Erection Compiled '!$B$2:$S$338,10, 0)</f>
        <v>#N/A</v>
      </c>
      <c r="F242" s="409" t="e">
        <f>VLOOKUP(A242,Earthing!$C$7:$H$307,4, 0)</f>
        <v>#N/A</v>
      </c>
    </row>
    <row r="243" spans="1:6">
      <c r="A243" s="973" t="s">
        <v>223</v>
      </c>
      <c r="B243" s="962" t="s">
        <v>146</v>
      </c>
      <c r="C243" s="409" t="e">
        <f>VLOOKUP(A243,Foundation!$B$8:$R$292,10, 0)</f>
        <v>#N/A</v>
      </c>
      <c r="D243" s="409" t="e">
        <f>VLOOKUP(A243,Foundation!$B$8:$R$275,12, 0)</f>
        <v>#N/A</v>
      </c>
      <c r="E243" s="409" t="e">
        <f>VLOOKUP(A243,'Erection Compiled '!$B$2:$S$338,10, 0)</f>
        <v>#N/A</v>
      </c>
      <c r="F243" s="409" t="e">
        <f>VLOOKUP(A243,Earthing!$C$7:$H$307,4, 0)</f>
        <v>#N/A</v>
      </c>
    </row>
    <row r="244" spans="1:6">
      <c r="A244" s="973" t="s">
        <v>224</v>
      </c>
      <c r="B244" s="962" t="s">
        <v>149</v>
      </c>
      <c r="C244" s="409" t="e">
        <f>VLOOKUP(A244,Foundation!$B$8:$R$292,10, 0)</f>
        <v>#N/A</v>
      </c>
      <c r="D244" s="409" t="e">
        <f>VLOOKUP(A244,Foundation!$B$8:$R$275,12, 0)</f>
        <v>#N/A</v>
      </c>
      <c r="E244" s="409" t="e">
        <f>VLOOKUP(A244,'Erection Compiled '!$B$2:$S$338,10, 0)</f>
        <v>#N/A</v>
      </c>
      <c r="F244" s="409" t="e">
        <f>VLOOKUP(A244,Earthing!$C$7:$H$307,4, 0)</f>
        <v>#N/A</v>
      </c>
    </row>
    <row r="245" spans="1:6" hidden="1">
      <c r="A245" s="973" t="s">
        <v>249</v>
      </c>
      <c r="B245" s="962" t="s">
        <v>211</v>
      </c>
      <c r="C245" s="409" t="e">
        <f>VLOOKUP(A245,Foundation!$B$8:$R$292,10, 0)</f>
        <v>#N/A</v>
      </c>
      <c r="D245" s="409" t="e">
        <f>VLOOKUP(A245,Foundation!$B$8:$R$275,12, 0)</f>
        <v>#N/A</v>
      </c>
      <c r="E245" s="409" t="e">
        <f>VLOOKUP(A245,'Erection Compiled '!$B$2:$S$338,10, 0)</f>
        <v>#N/A</v>
      </c>
      <c r="F245" s="409" t="e">
        <f>VLOOKUP(A245,Earthing!$C$7:$H$307,4, 0)</f>
        <v>#N/A</v>
      </c>
    </row>
    <row r="246" spans="1:6" hidden="1">
      <c r="A246" s="973" t="s">
        <v>321</v>
      </c>
      <c r="B246" s="962" t="s">
        <v>92</v>
      </c>
      <c r="C246" s="409" t="e">
        <f>VLOOKUP(A246,Foundation!$B$8:$R$292,10, 0)</f>
        <v>#N/A</v>
      </c>
      <c r="D246" s="409" t="e">
        <f>VLOOKUP(A246,Foundation!$B$8:$R$275,12, 0)</f>
        <v>#N/A</v>
      </c>
      <c r="E246" s="409" t="e">
        <f>VLOOKUP(A246,'Erection Compiled '!$B$2:$S$338,10, 0)</f>
        <v>#N/A</v>
      </c>
      <c r="F246" s="409" t="e">
        <f>VLOOKUP(A246,Earthing!$C$7:$H$307,4, 0)</f>
        <v>#N/A</v>
      </c>
    </row>
    <row r="247" spans="1:6" hidden="1">
      <c r="A247" s="973" t="s">
        <v>322</v>
      </c>
      <c r="B247" s="962" t="s">
        <v>205</v>
      </c>
      <c r="C247" s="409" t="e">
        <f>VLOOKUP(A247,Foundation!$B$8:$R$292,10, 0)</f>
        <v>#N/A</v>
      </c>
      <c r="D247" s="409" t="e">
        <f>VLOOKUP(A247,Foundation!$B$8:$R$275,12, 0)</f>
        <v>#N/A</v>
      </c>
      <c r="E247" s="409" t="e">
        <f>VLOOKUP(A247,'Erection Compiled '!$B$2:$S$338,10, 0)</f>
        <v>#N/A</v>
      </c>
      <c r="F247" s="409" t="e">
        <f>VLOOKUP(A247,Earthing!$C$7:$H$307,4, 0)</f>
        <v>#N/A</v>
      </c>
    </row>
    <row r="248" spans="1:6" hidden="1">
      <c r="A248" s="973" t="s">
        <v>323</v>
      </c>
      <c r="B248" s="962" t="s">
        <v>83</v>
      </c>
      <c r="C248" s="409" t="e">
        <f>VLOOKUP(A248,Foundation!$B$8:$R$292,10, 0)</f>
        <v>#N/A</v>
      </c>
      <c r="D248" s="409" t="e">
        <f>VLOOKUP(A248,Foundation!$B$8:$R$275,12, 0)</f>
        <v>#N/A</v>
      </c>
      <c r="E248" s="409" t="e">
        <f>VLOOKUP(A248,'Erection Compiled '!$B$2:$S$338,10, 0)</f>
        <v>#N/A</v>
      </c>
      <c r="F248" s="409" t="e">
        <f>VLOOKUP(A248,Earthing!$C$7:$H$307,4, 0)</f>
        <v>#N/A</v>
      </c>
    </row>
    <row r="249" spans="1:6" hidden="1">
      <c r="A249" s="973" t="s">
        <v>119</v>
      </c>
      <c r="B249" s="962" t="s">
        <v>96</v>
      </c>
      <c r="C249" s="409" t="e">
        <f>VLOOKUP(A249,Foundation!$B$8:$R$292,10, 0)</f>
        <v>#N/A</v>
      </c>
      <c r="D249" s="409" t="e">
        <f>VLOOKUP(A249,Foundation!$B$8:$R$275,12, 0)</f>
        <v>#N/A</v>
      </c>
      <c r="E249" s="409" t="e">
        <f>VLOOKUP(A249,'Erection Compiled '!$B$2:$S$338,10, 0)</f>
        <v>#N/A</v>
      </c>
      <c r="F249" s="409" t="e">
        <f>VLOOKUP(A249,Earthing!$C$7:$H$307,4, 0)</f>
        <v>#N/A</v>
      </c>
    </row>
    <row r="250" spans="1:6" hidden="1">
      <c r="A250" s="973" t="s">
        <v>1681</v>
      </c>
      <c r="B250" s="962" t="s">
        <v>107</v>
      </c>
      <c r="C250" s="409" t="e">
        <f>VLOOKUP(A250,Foundation!$B$8:$R$292,10, 0)</f>
        <v>#N/A</v>
      </c>
      <c r="D250" s="409" t="e">
        <f>VLOOKUP(A250,Foundation!$B$8:$R$275,12, 0)</f>
        <v>#N/A</v>
      </c>
      <c r="E250" s="409" t="e">
        <f>VLOOKUP(A250,'Erection Compiled '!$B$2:$S$338,10, 0)</f>
        <v>#N/A</v>
      </c>
      <c r="F250" s="409" t="e">
        <f>VLOOKUP(A250,Earthing!$C$7:$H$307,4, 0)</f>
        <v>#N/A</v>
      </c>
    </row>
    <row r="251" spans="1:6" hidden="1">
      <c r="A251" s="973" t="s">
        <v>326</v>
      </c>
      <c r="B251" s="962" t="s">
        <v>205</v>
      </c>
      <c r="C251" s="409" t="e">
        <f>VLOOKUP(A251,Foundation!$B$8:$R$292,10, 0)</f>
        <v>#N/A</v>
      </c>
      <c r="D251" s="409" t="e">
        <f>VLOOKUP(A251,Foundation!$B$8:$R$275,12, 0)</f>
        <v>#N/A</v>
      </c>
      <c r="E251" s="409" t="e">
        <f>VLOOKUP(A251,'Erection Compiled '!$B$2:$S$338,10, 0)</f>
        <v>#N/A</v>
      </c>
      <c r="F251" s="409" t="e">
        <f>VLOOKUP(A251,Earthing!$C$7:$H$307,4, 0)</f>
        <v>#N/A</v>
      </c>
    </row>
    <row r="252" spans="1:6" hidden="1">
      <c r="A252" s="973" t="s">
        <v>327</v>
      </c>
      <c r="B252" s="962" t="s">
        <v>146</v>
      </c>
      <c r="C252" s="409" t="e">
        <f>VLOOKUP(A252,Foundation!$B$8:$R$292,10, 0)</f>
        <v>#N/A</v>
      </c>
      <c r="D252" s="409" t="e">
        <f>VLOOKUP(A252,Foundation!$B$8:$R$275,12, 0)</f>
        <v>#N/A</v>
      </c>
      <c r="E252" s="409" t="e">
        <f>VLOOKUP(A252,'Erection Compiled '!$B$2:$S$338,10, 0)</f>
        <v>#N/A</v>
      </c>
      <c r="F252" s="409" t="e">
        <f>VLOOKUP(A252,Earthing!$C$7:$H$307,4, 0)</f>
        <v>#N/A</v>
      </c>
    </row>
    <row r="253" spans="1:6" hidden="1">
      <c r="A253" s="973" t="s">
        <v>328</v>
      </c>
      <c r="B253" s="962" t="s">
        <v>146</v>
      </c>
      <c r="C253" s="409" t="e">
        <f>VLOOKUP(A253,Foundation!$B$8:$R$292,10, 0)</f>
        <v>#N/A</v>
      </c>
      <c r="D253" s="409" t="e">
        <f>VLOOKUP(A253,Foundation!$B$8:$R$275,12, 0)</f>
        <v>#N/A</v>
      </c>
      <c r="E253" s="409" t="e">
        <f>VLOOKUP(A253,'Erection Compiled '!$B$2:$S$338,10, 0)</f>
        <v>#N/A</v>
      </c>
      <c r="F253" s="409" t="e">
        <f>VLOOKUP(A253,Earthing!$C$7:$H$307,4, 0)</f>
        <v>#N/A</v>
      </c>
    </row>
    <row r="254" spans="1:6" hidden="1">
      <c r="A254" s="973" t="s">
        <v>1047</v>
      </c>
      <c r="B254" s="962" t="s">
        <v>89</v>
      </c>
      <c r="C254" s="409" t="e">
        <f>VLOOKUP(A254,Foundation!$B$8:$R$292,10, 0)</f>
        <v>#N/A</v>
      </c>
      <c r="D254" s="409" t="e">
        <f>VLOOKUP(A254,Foundation!$B$8:$R$275,12, 0)</f>
        <v>#N/A</v>
      </c>
      <c r="E254" s="409" t="e">
        <f>VLOOKUP(A254,'Erection Compiled '!$B$2:$S$338,10, 0)</f>
        <v>#N/A</v>
      </c>
      <c r="F254" s="409" t="e">
        <f>VLOOKUP(A254,Earthing!$C$7:$H$307,4, 0)</f>
        <v>#N/A</v>
      </c>
    </row>
    <row r="255" spans="1:6">
      <c r="A255" s="973" t="s">
        <v>120</v>
      </c>
      <c r="B255" s="962" t="s">
        <v>83</v>
      </c>
      <c r="C255" s="409" t="e">
        <f>VLOOKUP(A255,Foundation!$B$8:$R$292,10, 0)</f>
        <v>#N/A</v>
      </c>
      <c r="D255" s="409" t="e">
        <f>VLOOKUP(A255,Foundation!$B$8:$R$275,12, 0)</f>
        <v>#N/A</v>
      </c>
      <c r="E255" s="409" t="e">
        <f>VLOOKUP(A255,'Erection Compiled '!$B$2:$S$338,10, 0)</f>
        <v>#N/A</v>
      </c>
      <c r="F255" s="409" t="e">
        <f>VLOOKUP(A255,Earthing!$C$7:$H$307,4, 0)</f>
        <v>#N/A</v>
      </c>
    </row>
    <row r="256" spans="1:6">
      <c r="A256" s="973" t="s">
        <v>250</v>
      </c>
      <c r="B256" s="962" t="s">
        <v>211</v>
      </c>
      <c r="C256" s="409" t="e">
        <f>VLOOKUP(A256,Foundation!$B$8:$R$292,10, 0)</f>
        <v>#N/A</v>
      </c>
      <c r="D256" s="409" t="e">
        <f>VLOOKUP(A256,Foundation!$B$8:$R$275,12, 0)</f>
        <v>#N/A</v>
      </c>
      <c r="E256" s="409" t="e">
        <f>VLOOKUP(A256,'Erection Compiled '!$B$2:$S$338,10, 0)</f>
        <v>#N/A</v>
      </c>
      <c r="F256" s="409" t="e">
        <f>VLOOKUP(A256,Earthing!$C$7:$H$307,4, 0)</f>
        <v>#N/A</v>
      </c>
    </row>
    <row r="257" spans="1:6">
      <c r="A257" s="973" t="s">
        <v>331</v>
      </c>
      <c r="B257" s="962" t="s">
        <v>146</v>
      </c>
      <c r="C257" s="409" t="e">
        <f>VLOOKUP(A257,Foundation!$B$8:$R$292,10, 0)</f>
        <v>#N/A</v>
      </c>
      <c r="D257" s="409" t="e">
        <f>VLOOKUP(A257,Foundation!$B$8:$R$275,12, 0)</f>
        <v>#N/A</v>
      </c>
      <c r="E257" s="409" t="e">
        <f>VLOOKUP(A257,'Erection Compiled '!$B$2:$S$338,10, 0)</f>
        <v>#N/A</v>
      </c>
      <c r="F257" s="409" t="e">
        <f>VLOOKUP(A257,Earthing!$C$7:$H$307,4, 0)</f>
        <v>#N/A</v>
      </c>
    </row>
    <row r="258" spans="1:6">
      <c r="A258" s="973" t="s">
        <v>332</v>
      </c>
      <c r="B258" s="962" t="s">
        <v>146</v>
      </c>
      <c r="C258" s="409" t="e">
        <f>VLOOKUP(A258,Foundation!$B$8:$R$292,10, 0)</f>
        <v>#N/A</v>
      </c>
      <c r="D258" s="409" t="e">
        <f>VLOOKUP(A258,Foundation!$B$8:$R$275,12, 0)</f>
        <v>#N/A</v>
      </c>
      <c r="E258" s="409" t="e">
        <f>VLOOKUP(A258,'Erection Compiled '!$B$2:$S$338,10, 0)</f>
        <v>#N/A</v>
      </c>
      <c r="F258" s="409" t="e">
        <f>VLOOKUP(A258,Earthing!$C$7:$H$307,4, 0)</f>
        <v>#N/A</v>
      </c>
    </row>
    <row r="259" spans="1:6">
      <c r="A259" s="973" t="s">
        <v>1068</v>
      </c>
      <c r="B259" s="962" t="s">
        <v>89</v>
      </c>
      <c r="C259" s="409" t="e">
        <f>VLOOKUP(A259,Foundation!$B$8:$R$292,10, 0)</f>
        <v>#N/A</v>
      </c>
      <c r="D259" s="409" t="e">
        <f>VLOOKUP(A259,Foundation!$B$8:$R$275,12, 0)</f>
        <v>#N/A</v>
      </c>
      <c r="E259" s="409" t="e">
        <f>VLOOKUP(A259,'Erection Compiled '!$B$2:$S$338,10, 0)</f>
        <v>#N/A</v>
      </c>
      <c r="F259" s="409" t="e">
        <f>VLOOKUP(A259,Earthing!$C$7:$H$307,4, 0)</f>
        <v>#N/A</v>
      </c>
    </row>
    <row r="260" spans="1:6">
      <c r="A260" s="973" t="s">
        <v>334</v>
      </c>
      <c r="B260" s="962" t="s">
        <v>149</v>
      </c>
      <c r="C260" s="409" t="e">
        <f>VLOOKUP(A260,Foundation!$B$8:$R$292,10, 0)</f>
        <v>#N/A</v>
      </c>
      <c r="D260" s="409" t="e">
        <f>VLOOKUP(A260,Foundation!$B$8:$R$275,12, 0)</f>
        <v>#N/A</v>
      </c>
      <c r="E260" s="409" t="e">
        <f>VLOOKUP(A260,'Erection Compiled '!$B$2:$S$338,10, 0)</f>
        <v>#N/A</v>
      </c>
      <c r="F260" s="409" t="e">
        <f>VLOOKUP(A260,Earthing!$C$7:$H$307,4, 0)</f>
        <v>#N/A</v>
      </c>
    </row>
    <row r="261" spans="1:6">
      <c r="A261" s="973" t="s">
        <v>335</v>
      </c>
      <c r="B261" s="962" t="s">
        <v>149</v>
      </c>
      <c r="C261" s="409" t="e">
        <f>VLOOKUP(A261,Foundation!$B$8:$R$292,10, 0)</f>
        <v>#N/A</v>
      </c>
      <c r="D261" s="409" t="e">
        <f>VLOOKUP(A261,Foundation!$B$8:$R$275,12, 0)</f>
        <v>#N/A</v>
      </c>
      <c r="E261" s="409" t="e">
        <f>VLOOKUP(A261,'Erection Compiled '!$B$2:$S$338,10, 0)</f>
        <v>#N/A</v>
      </c>
      <c r="F261" s="409" t="e">
        <f>VLOOKUP(A261,Earthing!$C$7:$H$307,4, 0)</f>
        <v>#N/A</v>
      </c>
    </row>
    <row r="262" spans="1:6">
      <c r="A262" s="973" t="s">
        <v>1431</v>
      </c>
      <c r="B262" s="962" t="s">
        <v>83</v>
      </c>
      <c r="C262" s="409" t="e">
        <f>VLOOKUP(A262,Foundation!$B$8:$R$292,10, 0)</f>
        <v>#N/A</v>
      </c>
      <c r="D262" s="409" t="e">
        <f>VLOOKUP(A262,Foundation!$B$8:$R$275,12, 0)</f>
        <v>#N/A</v>
      </c>
      <c r="E262" s="409" t="e">
        <f>VLOOKUP(A262,'Erection Compiled '!$B$2:$S$338,10, 0)</f>
        <v>#N/A</v>
      </c>
      <c r="F262" s="409" t="e">
        <f>VLOOKUP(A262,Earthing!$C$7:$H$307,4, 0)</f>
        <v>#N/A</v>
      </c>
    </row>
    <row r="263" spans="1:6">
      <c r="A263" s="973" t="s">
        <v>251</v>
      </c>
      <c r="B263" s="962" t="s">
        <v>146</v>
      </c>
      <c r="C263" s="409" t="e">
        <f>VLOOKUP(A263,Foundation!$B$8:$R$292,10, 0)</f>
        <v>#N/A</v>
      </c>
      <c r="D263" s="409" t="e">
        <f>VLOOKUP(A263,Foundation!$B$8:$R$275,12, 0)</f>
        <v>#N/A</v>
      </c>
      <c r="E263" s="409" t="e">
        <f>VLOOKUP(A263,'Erection Compiled '!$B$2:$S$338,10, 0)</f>
        <v>#N/A</v>
      </c>
      <c r="F263" s="409" t="e">
        <f>VLOOKUP(A263,Earthing!$C$7:$H$307,4, 0)</f>
        <v>#N/A</v>
      </c>
    </row>
    <row r="264" spans="1:6">
      <c r="A264" s="973" t="s">
        <v>121</v>
      </c>
      <c r="B264" s="962" t="s">
        <v>96</v>
      </c>
      <c r="C264" s="409" t="e">
        <f>VLOOKUP(A264,Foundation!$B$8:$R$292,10, 0)</f>
        <v>#N/A</v>
      </c>
      <c r="D264" s="409" t="e">
        <f>VLOOKUP(A264,Foundation!$B$8:$R$275,12, 0)</f>
        <v>#N/A</v>
      </c>
      <c r="E264" s="409" t="e">
        <f>VLOOKUP(A264,'Erection Compiled '!$B$2:$S$338,10, 0)</f>
        <v>#N/A</v>
      </c>
      <c r="F264" s="409" t="e">
        <f>VLOOKUP(A264,Earthing!$C$7:$H$307,4, 0)</f>
        <v>#N/A</v>
      </c>
    </row>
    <row r="265" spans="1:6">
      <c r="A265" s="975" t="s">
        <v>124</v>
      </c>
      <c r="B265" s="965" t="s">
        <v>1720</v>
      </c>
      <c r="C265" s="409" t="e">
        <f>VLOOKUP(A265,Foundation!$B$8:$R$292,10, 0)</f>
        <v>#N/A</v>
      </c>
      <c r="D265" s="409" t="e">
        <f>VLOOKUP(A265,Foundation!$B$8:$R$275,12, 0)</f>
        <v>#N/A</v>
      </c>
      <c r="E265" s="409" t="e">
        <f>VLOOKUP(A265,'Erection Compiled '!$B$2:$S$338,10, 0)</f>
        <v>#N/A</v>
      </c>
      <c r="F265" s="409" t="e">
        <f>VLOOKUP(A265,Earthing!$C$7:$H$307,4, 0)</f>
        <v>#N/A</v>
      </c>
    </row>
    <row r="266" spans="1:6">
      <c r="A266" s="975" t="s">
        <v>1733</v>
      </c>
      <c r="B266" s="965" t="s">
        <v>1721</v>
      </c>
      <c r="C266" s="409" t="e">
        <f>VLOOKUP(A266,Foundation!$B$8:$R$292,10, 0)</f>
        <v>#N/A</v>
      </c>
      <c r="D266" s="409" t="e">
        <f>VLOOKUP(A266,Foundation!$B$8:$R$275,12, 0)</f>
        <v>#N/A</v>
      </c>
      <c r="E266" s="409" t="e">
        <f>VLOOKUP(A266,'Erection Compiled '!$B$2:$S$338,10, 0)</f>
        <v>#N/A</v>
      </c>
      <c r="F266" s="409" t="e">
        <f>VLOOKUP(A266,Earthing!$C$7:$H$307,4, 0)</f>
        <v>#N/A</v>
      </c>
    </row>
    <row r="267" spans="1:6">
      <c r="A267" s="975" t="s">
        <v>1734</v>
      </c>
      <c r="B267" s="965" t="s">
        <v>1722</v>
      </c>
      <c r="C267" s="409" t="e">
        <f>VLOOKUP(A267,Foundation!$B$8:$R$292,10, 0)</f>
        <v>#N/A</v>
      </c>
      <c r="D267" s="409" t="e">
        <f>VLOOKUP(A267,Foundation!$B$8:$R$275,12, 0)</f>
        <v>#N/A</v>
      </c>
      <c r="E267" s="409" t="e">
        <f>VLOOKUP(A267,'Erection Compiled '!$B$2:$S$338,10, 0)</f>
        <v>#N/A</v>
      </c>
      <c r="F267" s="409" t="e">
        <f>VLOOKUP(A267,Earthing!$C$7:$H$307,4, 0)</f>
        <v>#N/A</v>
      </c>
    </row>
    <row r="268" spans="1:6">
      <c r="A268" s="975" t="s">
        <v>125</v>
      </c>
      <c r="B268" s="965" t="s">
        <v>1723</v>
      </c>
      <c r="C268" s="409" t="e">
        <f>VLOOKUP(A268,Foundation!$B$8:$R$292,10, 0)</f>
        <v>#N/A</v>
      </c>
      <c r="D268" s="409" t="e">
        <f>VLOOKUP(A268,Foundation!$B$8:$R$275,12, 0)</f>
        <v>#N/A</v>
      </c>
      <c r="E268" s="409" t="e">
        <f>VLOOKUP(A268,'Erection Compiled '!$B$2:$S$338,10, 0)</f>
        <v>#N/A</v>
      </c>
      <c r="F268" s="409" t="e">
        <f>VLOOKUP(A268,Earthing!$C$7:$H$307,4, 0)</f>
        <v>#N/A</v>
      </c>
    </row>
    <row r="269" spans="1:6">
      <c r="A269" s="975" t="s">
        <v>1263</v>
      </c>
      <c r="B269" s="965" t="s">
        <v>1724</v>
      </c>
      <c r="C269" s="409" t="e">
        <f>VLOOKUP(A269,Foundation!$B$8:$R$292,10, 0)</f>
        <v>#N/A</v>
      </c>
      <c r="D269" s="409" t="e">
        <f>VLOOKUP(A269,Foundation!$B$8:$R$275,12, 0)</f>
        <v>#N/A</v>
      </c>
      <c r="E269" s="409" t="e">
        <f>VLOOKUP(A269,'Erection Compiled '!$B$2:$S$338,10, 0)</f>
        <v>#N/A</v>
      </c>
      <c r="F269" s="409" t="e">
        <f>VLOOKUP(A269,Earthing!$C$7:$H$307,4, 0)</f>
        <v>#N/A</v>
      </c>
    </row>
    <row r="270" spans="1:6">
      <c r="A270" s="975" t="s">
        <v>1264</v>
      </c>
      <c r="B270" s="965" t="s">
        <v>1723</v>
      </c>
      <c r="C270" s="409" t="e">
        <f>VLOOKUP(A270,Foundation!$B$8:$R$292,10, 0)</f>
        <v>#N/A</v>
      </c>
      <c r="D270" s="409" t="e">
        <f>VLOOKUP(A270,Foundation!$B$8:$R$275,12, 0)</f>
        <v>#N/A</v>
      </c>
      <c r="E270" s="409" t="e">
        <f>VLOOKUP(A270,'Erection Compiled '!$B$2:$S$338,10, 0)</f>
        <v>#N/A</v>
      </c>
      <c r="F270" s="409" t="e">
        <f>VLOOKUP(A270,Earthing!$C$7:$H$307,4, 0)</f>
        <v>#N/A</v>
      </c>
    </row>
    <row r="271" spans="1:6">
      <c r="A271" s="975" t="s">
        <v>1262</v>
      </c>
      <c r="B271" s="965" t="s">
        <v>1725</v>
      </c>
      <c r="C271" s="409" t="e">
        <f>VLOOKUP(A271,Foundation!$B$8:$R$292,10, 0)</f>
        <v>#N/A</v>
      </c>
      <c r="D271" s="409" t="e">
        <f>VLOOKUP(A271,Foundation!$B$8:$R$275,12, 0)</f>
        <v>#N/A</v>
      </c>
      <c r="E271" s="409" t="e">
        <f>VLOOKUP(A271,'Erection Compiled '!$B$2:$S$338,10, 0)</f>
        <v>#N/A</v>
      </c>
      <c r="F271" s="409" t="e">
        <f>VLOOKUP(A271,Earthing!$C$7:$H$307,4, 0)</f>
        <v>#N/A</v>
      </c>
    </row>
    <row r="272" spans="1:6">
      <c r="A272" s="975" t="s">
        <v>1735</v>
      </c>
      <c r="B272" s="965" t="s">
        <v>1721</v>
      </c>
      <c r="C272" s="409" t="e">
        <f>VLOOKUP(A272,Foundation!$B$8:$R$292,10, 0)</f>
        <v>#N/A</v>
      </c>
      <c r="D272" s="409" t="e">
        <f>VLOOKUP(A272,Foundation!$B$8:$R$275,12, 0)</f>
        <v>#N/A</v>
      </c>
      <c r="E272" s="409" t="e">
        <f>VLOOKUP(A272,'Erection Compiled '!$B$2:$S$338,10, 0)</f>
        <v>#N/A</v>
      </c>
      <c r="F272" s="409" t="e">
        <f>VLOOKUP(A272,Earthing!$C$7:$H$307,4, 0)</f>
        <v>#N/A</v>
      </c>
    </row>
    <row r="273" spans="1:6">
      <c r="A273" s="976" t="s">
        <v>126</v>
      </c>
      <c r="B273" s="966" t="s">
        <v>79</v>
      </c>
      <c r="C273" s="409" t="e">
        <f>VLOOKUP(A273,Foundation!$B$8:$R$292,10, 0)</f>
        <v>#N/A</v>
      </c>
      <c r="D273" s="409" t="e">
        <f>VLOOKUP(A273,Foundation!$B$8:$R$275,12, 0)</f>
        <v>#N/A</v>
      </c>
      <c r="E273" s="409" t="e">
        <f>VLOOKUP(A273,'Erection Compiled '!$B$2:$S$338,10, 0)</f>
        <v>#N/A</v>
      </c>
      <c r="F273" s="409" t="e">
        <f>VLOOKUP(A273,Earthing!$C$7:$H$307,4, 0)</f>
        <v>#N/A</v>
      </c>
    </row>
    <row r="274" spans="1:6">
      <c r="A274" s="976" t="s">
        <v>240</v>
      </c>
      <c r="B274" s="966" t="s">
        <v>149</v>
      </c>
      <c r="C274" s="409" t="e">
        <f>VLOOKUP(A274,Foundation!$B$8:$R$292,10, 0)</f>
        <v>#N/A</v>
      </c>
      <c r="D274" s="409" t="e">
        <f>VLOOKUP(A274,Foundation!$B$8:$R$275,12, 0)</f>
        <v>#N/A</v>
      </c>
      <c r="E274" s="409" t="e">
        <f>VLOOKUP(A274,'Erection Compiled '!$B$2:$S$338,10, 0)</f>
        <v>#N/A</v>
      </c>
      <c r="F274" s="409" t="e">
        <f>VLOOKUP(A274,Earthing!$C$7:$H$307,4, 0)</f>
        <v>#N/A</v>
      </c>
    </row>
    <row r="275" spans="1:6">
      <c r="A275" s="976" t="s">
        <v>243</v>
      </c>
      <c r="B275" s="966" t="s">
        <v>211</v>
      </c>
      <c r="C275" s="409" t="e">
        <f>VLOOKUP(A275,Foundation!$B$8:$R$292,10, 0)</f>
        <v>#N/A</v>
      </c>
      <c r="D275" s="409" t="e">
        <f>VLOOKUP(A275,Foundation!$B$8:$R$275,12, 0)</f>
        <v>#N/A</v>
      </c>
      <c r="E275" s="409" t="e">
        <f>VLOOKUP(A275,'Erection Compiled '!$B$2:$S$338,10, 0)</f>
        <v>#N/A</v>
      </c>
      <c r="F275" s="409" t="e">
        <f>VLOOKUP(A275,Earthing!$C$7:$H$307,4, 0)</f>
        <v>#N/A</v>
      </c>
    </row>
    <row r="276" spans="1:6">
      <c r="A276" s="976" t="s">
        <v>1657</v>
      </c>
      <c r="B276" s="966" t="s">
        <v>92</v>
      </c>
      <c r="C276" s="409" t="e">
        <f>VLOOKUP(A276,Foundation!$B$8:$R$292,10, 0)</f>
        <v>#N/A</v>
      </c>
      <c r="D276" s="409" t="e">
        <f>VLOOKUP(A276,Foundation!$B$8:$R$275,12, 0)</f>
        <v>#N/A</v>
      </c>
      <c r="E276" s="409" t="e">
        <f>VLOOKUP(A276,'Erection Compiled '!$B$2:$S$338,10, 0)</f>
        <v>#N/A</v>
      </c>
      <c r="F276" s="409" t="e">
        <f>VLOOKUP(A276,Earthing!$C$7:$H$307,4, 0)</f>
        <v>#N/A</v>
      </c>
    </row>
    <row r="277" spans="1:6">
      <c r="A277" s="976" t="s">
        <v>1641</v>
      </c>
      <c r="B277" s="966" t="s">
        <v>79</v>
      </c>
      <c r="C277" s="409" t="e">
        <f>VLOOKUP(A277,Foundation!$B$8:$R$292,10, 0)</f>
        <v>#N/A</v>
      </c>
      <c r="D277" s="409" t="e">
        <f>VLOOKUP(A277,Foundation!$B$8:$R$275,12, 0)</f>
        <v>#N/A</v>
      </c>
      <c r="E277" s="409" t="e">
        <f>VLOOKUP(A277,'Erection Compiled '!$B$2:$S$338,10, 0)</f>
        <v>#N/A</v>
      </c>
      <c r="F277" s="409" t="e">
        <f>VLOOKUP(A277,Earthing!$C$7:$H$307,4, 0)</f>
        <v>#N/A</v>
      </c>
    </row>
    <row r="278" spans="1:6">
      <c r="A278" s="975" t="s">
        <v>1736</v>
      </c>
      <c r="B278" s="965" t="s">
        <v>1726</v>
      </c>
      <c r="C278" s="409" t="e">
        <f>VLOOKUP(A278,Foundation!$B$8:$R$292,10, 0)</f>
        <v>#N/A</v>
      </c>
      <c r="D278" s="409" t="e">
        <f>VLOOKUP(A278,Foundation!$B$8:$R$275,12, 0)</f>
        <v>#N/A</v>
      </c>
      <c r="E278" s="409" t="e">
        <f>VLOOKUP(A278,'Erection Compiled '!$B$2:$S$338,10, 0)</f>
        <v>#N/A</v>
      </c>
      <c r="F278" s="409" t="e">
        <f>VLOOKUP(A278,Earthing!$C$7:$H$307,4, 0)</f>
        <v>#N/A</v>
      </c>
    </row>
    <row r="279" spans="1:6">
      <c r="A279" s="975" t="s">
        <v>1650</v>
      </c>
      <c r="B279" s="965" t="s">
        <v>1723</v>
      </c>
      <c r="C279" s="409" t="e">
        <f>VLOOKUP(A279,Foundation!$B$8:$R$292,10, 0)</f>
        <v>#N/A</v>
      </c>
      <c r="D279" s="409" t="e">
        <f>VLOOKUP(A279,Foundation!$B$8:$R$275,12, 0)</f>
        <v>#N/A</v>
      </c>
      <c r="E279" s="409" t="e">
        <f>VLOOKUP(A279,'Erection Compiled '!$B$2:$S$338,10, 0)</f>
        <v>#N/A</v>
      </c>
      <c r="F279" s="409" t="e">
        <f>VLOOKUP(A279,Earthing!$C$7:$H$307,4, 0)</f>
        <v>#N/A</v>
      </c>
    </row>
    <row r="280" spans="1:6">
      <c r="A280" s="975" t="s">
        <v>1737</v>
      </c>
      <c r="B280" s="965" t="s">
        <v>1726</v>
      </c>
      <c r="C280" s="409" t="e">
        <f>VLOOKUP(A280,Foundation!$B$8:$R$292,10, 0)</f>
        <v>#N/A</v>
      </c>
      <c r="D280" s="409" t="e">
        <f>VLOOKUP(A280,Foundation!$B$8:$R$275,12, 0)</f>
        <v>#N/A</v>
      </c>
      <c r="E280" s="409" t="e">
        <f>VLOOKUP(A280,'Erection Compiled '!$B$2:$S$338,10, 0)</f>
        <v>#N/A</v>
      </c>
      <c r="F280" s="409" t="e">
        <f>VLOOKUP(A280,Earthing!$C$7:$H$307,4, 0)</f>
        <v>#N/A</v>
      </c>
    </row>
    <row r="281" spans="1:6">
      <c r="A281" s="975" t="s">
        <v>127</v>
      </c>
      <c r="B281" s="965" t="s">
        <v>1725</v>
      </c>
      <c r="C281" s="409" t="e">
        <f>VLOOKUP(A281,Foundation!$B$8:$R$292,10, 0)</f>
        <v>#N/A</v>
      </c>
      <c r="D281" s="409" t="e">
        <f>VLOOKUP(A281,Foundation!$B$8:$R$275,12, 0)</f>
        <v>#N/A</v>
      </c>
      <c r="E281" s="409" t="e">
        <f>VLOOKUP(A281,'Erection Compiled '!$B$2:$S$338,10, 0)</f>
        <v>#N/A</v>
      </c>
      <c r="F281" s="409" t="e">
        <f>VLOOKUP(A281,Earthing!$C$7:$H$307,4, 0)</f>
        <v>#N/A</v>
      </c>
    </row>
    <row r="282" spans="1:6">
      <c r="A282" s="975" t="s">
        <v>1738</v>
      </c>
      <c r="B282" s="965" t="s">
        <v>1721</v>
      </c>
      <c r="C282" s="409" t="e">
        <f>VLOOKUP(A282,Foundation!$B$8:$R$292,10, 0)</f>
        <v>#N/A</v>
      </c>
      <c r="D282" s="409" t="e">
        <f>VLOOKUP(A282,Foundation!$B$8:$R$275,12, 0)</f>
        <v>#N/A</v>
      </c>
      <c r="E282" s="409" t="e">
        <f>VLOOKUP(A282,'Erection Compiled '!$B$2:$S$338,10, 0)</f>
        <v>#N/A</v>
      </c>
      <c r="F282" s="409" t="e">
        <f>VLOOKUP(A282,Earthing!$C$7:$H$307,4, 0)</f>
        <v>#N/A</v>
      </c>
    </row>
    <row r="283" spans="1:6">
      <c r="A283" s="975" t="s">
        <v>1739</v>
      </c>
      <c r="B283" s="965" t="s">
        <v>1721</v>
      </c>
      <c r="C283" s="409" t="e">
        <f>VLOOKUP(A283,Foundation!$B$8:$R$292,10, 0)</f>
        <v>#N/A</v>
      </c>
      <c r="D283" s="409" t="e">
        <f>VLOOKUP(A283,Foundation!$B$8:$R$275,12, 0)</f>
        <v>#N/A</v>
      </c>
      <c r="E283" s="409" t="e">
        <f>VLOOKUP(A283,'Erection Compiled '!$B$2:$S$338,10, 0)</f>
        <v>#N/A</v>
      </c>
      <c r="F283" s="409" t="e">
        <f>VLOOKUP(A283,Earthing!$C$7:$H$307,4, 0)</f>
        <v>#N/A</v>
      </c>
    </row>
    <row r="284" spans="1:6">
      <c r="A284" s="975" t="s">
        <v>1740</v>
      </c>
      <c r="B284" s="965" t="s">
        <v>1721</v>
      </c>
      <c r="C284" s="409" t="e">
        <f>VLOOKUP(A284,Foundation!$B$8:$R$292,10, 0)</f>
        <v>#N/A</v>
      </c>
      <c r="D284" s="409" t="e">
        <f>VLOOKUP(A284,Foundation!$B$8:$R$275,12, 0)</f>
        <v>#N/A</v>
      </c>
      <c r="E284" s="409" t="e">
        <f>VLOOKUP(A284,'Erection Compiled '!$B$2:$S$338,10, 0)</f>
        <v>#N/A</v>
      </c>
      <c r="F284" s="409" t="e">
        <f>VLOOKUP(A284,Earthing!$C$7:$H$307,4, 0)</f>
        <v>#N/A</v>
      </c>
    </row>
    <row r="285" spans="1:6" hidden="1">
      <c r="A285" s="973" t="s">
        <v>128</v>
      </c>
      <c r="B285" s="962" t="s">
        <v>79</v>
      </c>
      <c r="C285" s="409" t="e">
        <f>VLOOKUP(A285,Foundation!$B$8:$R$292,10, 0)</f>
        <v>#N/A</v>
      </c>
      <c r="D285" s="409" t="e">
        <f>VLOOKUP(A285,Foundation!$B$8:$R$275,12, 0)</f>
        <v>#N/A</v>
      </c>
      <c r="E285" s="409" t="e">
        <f>VLOOKUP(A285,'Erection Compiled '!$B$2:$S$338,10, 0)</f>
        <v>#N/A</v>
      </c>
      <c r="F285" s="409" t="e">
        <f>VLOOKUP(A285,Earthing!$C$7:$H$307,4, 0)</f>
        <v>#N/A</v>
      </c>
    </row>
    <row r="286" spans="1:6" hidden="1">
      <c r="A286" s="973" t="s">
        <v>129</v>
      </c>
      <c r="B286" s="962" t="s">
        <v>79</v>
      </c>
      <c r="C286" s="409" t="e">
        <f>VLOOKUP(A286,Foundation!$B$8:$R$292,10, 0)</f>
        <v>#N/A</v>
      </c>
      <c r="D286" s="409" t="e">
        <f>VLOOKUP(A286,Foundation!$B$8:$R$275,12, 0)</f>
        <v>#N/A</v>
      </c>
      <c r="E286" s="409" t="e">
        <f>VLOOKUP(A286,'Erection Compiled '!$B$2:$S$338,10, 0)</f>
        <v>#N/A</v>
      </c>
      <c r="F286" s="409" t="e">
        <f>VLOOKUP(A286,Earthing!$C$7:$H$307,4, 0)</f>
        <v>#N/A</v>
      </c>
    </row>
    <row r="287" spans="1:6">
      <c r="A287" s="973" t="s">
        <v>130</v>
      </c>
      <c r="B287" s="962" t="s">
        <v>131</v>
      </c>
      <c r="C287" s="409" t="e">
        <f>VLOOKUP(A287,Foundation!$B$8:$R$292,10, 0)</f>
        <v>#N/A</v>
      </c>
      <c r="D287" s="409" t="e">
        <f>VLOOKUP(A287,Foundation!$B$8:$R$275,12, 0)</f>
        <v>#N/A</v>
      </c>
      <c r="E287" s="409" t="e">
        <f>VLOOKUP(A287,'Erection Compiled '!$B$2:$S$338,10, 0)</f>
        <v>#N/A</v>
      </c>
      <c r="F287" s="409" t="e">
        <f>VLOOKUP(A287,Earthing!$C$7:$H$307,4, 0)</f>
        <v>#N/A</v>
      </c>
    </row>
    <row r="288" spans="1:6">
      <c r="A288" s="973" t="s">
        <v>132</v>
      </c>
      <c r="B288" s="962" t="s">
        <v>96</v>
      </c>
      <c r="C288" s="409" t="e">
        <f>VLOOKUP(A288,Foundation!$B$8:$R$292,10, 0)</f>
        <v>#N/A</v>
      </c>
      <c r="D288" s="409" t="e">
        <f>VLOOKUP(A288,Foundation!$B$8:$R$275,12, 0)</f>
        <v>#N/A</v>
      </c>
      <c r="E288" s="409" t="e">
        <f>VLOOKUP(A288,'Erection Compiled '!$B$2:$S$338,10, 0)</f>
        <v>#N/A</v>
      </c>
      <c r="F288" s="409" t="e">
        <f>VLOOKUP(A288,Earthing!$C$7:$H$307,4, 0)</f>
        <v>#N/A</v>
      </c>
    </row>
    <row r="289" spans="1:6">
      <c r="A289" s="973" t="s">
        <v>375</v>
      </c>
      <c r="B289" s="962" t="s">
        <v>83</v>
      </c>
      <c r="C289" s="409" t="e">
        <f>VLOOKUP(A289,Foundation!$B$8:$R$292,10, 0)</f>
        <v>#N/A</v>
      </c>
      <c r="D289" s="409" t="e">
        <f>VLOOKUP(A289,Foundation!$B$8:$R$275,12, 0)</f>
        <v>#N/A</v>
      </c>
      <c r="E289" s="409" t="e">
        <f>VLOOKUP(A289,'Erection Compiled '!$B$2:$S$338,10, 0)</f>
        <v>#N/A</v>
      </c>
      <c r="F289" s="409" t="e">
        <f>VLOOKUP(A289,Earthing!$C$7:$H$307,4, 0)</f>
        <v>#N/A</v>
      </c>
    </row>
    <row r="290" spans="1:6">
      <c r="A290" s="973" t="s">
        <v>377</v>
      </c>
      <c r="B290" s="962" t="s">
        <v>211</v>
      </c>
      <c r="C290" s="409" t="e">
        <f>VLOOKUP(A290,Foundation!$B$8:$R$292,10, 0)</f>
        <v>#N/A</v>
      </c>
      <c r="D290" s="409" t="e">
        <f>VLOOKUP(A290,Foundation!$B$8:$R$275,12, 0)</f>
        <v>#N/A</v>
      </c>
      <c r="E290" s="409" t="e">
        <f>VLOOKUP(A290,'Erection Compiled '!$B$2:$S$338,10, 0)</f>
        <v>#N/A</v>
      </c>
      <c r="F290" s="409" t="e">
        <f>VLOOKUP(A290,Earthing!$C$7:$H$307,4, 0)</f>
        <v>#N/A</v>
      </c>
    </row>
    <row r="291" spans="1:6">
      <c r="A291" s="973" t="s">
        <v>378</v>
      </c>
      <c r="B291" s="962" t="s">
        <v>83</v>
      </c>
      <c r="C291" s="409" t="e">
        <f>VLOOKUP(A291,Foundation!$B$8:$R$292,10, 0)</f>
        <v>#N/A</v>
      </c>
      <c r="D291" s="409" t="e">
        <f>VLOOKUP(A291,Foundation!$B$8:$R$275,12, 0)</f>
        <v>#N/A</v>
      </c>
      <c r="E291" s="409" t="e">
        <f>VLOOKUP(A291,'Erection Compiled '!$B$2:$S$338,10, 0)</f>
        <v>#N/A</v>
      </c>
      <c r="F291" s="409" t="e">
        <f>VLOOKUP(A291,Earthing!$C$7:$H$307,4, 0)</f>
        <v>#N/A</v>
      </c>
    </row>
    <row r="292" spans="1:6">
      <c r="A292" s="973" t="s">
        <v>1284</v>
      </c>
      <c r="B292" s="962" t="s">
        <v>79</v>
      </c>
      <c r="C292" s="409" t="e">
        <f>VLOOKUP(A292,Foundation!$B$8:$R$292,10, 0)</f>
        <v>#N/A</v>
      </c>
      <c r="D292" s="409" t="e">
        <f>VLOOKUP(A292,Foundation!$B$8:$R$275,12, 0)</f>
        <v>#N/A</v>
      </c>
      <c r="E292" s="409" t="e">
        <f>VLOOKUP(A292,'Erection Compiled '!$B$2:$S$338,10, 0)</f>
        <v>#N/A</v>
      </c>
      <c r="F292" s="409" t="e">
        <f>VLOOKUP(A292,Earthing!$C$7:$H$307,4, 0)</f>
        <v>#N/A</v>
      </c>
    </row>
    <row r="293" spans="1:6">
      <c r="A293" s="973" t="s">
        <v>239</v>
      </c>
      <c r="B293" s="962" t="s">
        <v>146</v>
      </c>
      <c r="C293" s="409" t="e">
        <f>VLOOKUP(A293,Foundation!$B$8:$R$292,10, 0)</f>
        <v>#N/A</v>
      </c>
      <c r="D293" s="409" t="e">
        <f>VLOOKUP(A293,Foundation!$B$8:$R$275,12, 0)</f>
        <v>#N/A</v>
      </c>
      <c r="E293" s="409" t="e">
        <f>VLOOKUP(A293,'Erection Compiled '!$B$2:$S$338,10, 0)</f>
        <v>#N/A</v>
      </c>
      <c r="F293" s="409" t="e">
        <f>VLOOKUP(A293,Earthing!$C$7:$H$307,4, 0)</f>
        <v>#N/A</v>
      </c>
    </row>
    <row r="294" spans="1:6" hidden="1">
      <c r="A294" s="973" t="s">
        <v>386</v>
      </c>
      <c r="B294" s="962" t="s">
        <v>146</v>
      </c>
      <c r="C294" s="409" t="e">
        <f>VLOOKUP(A294,Foundation!$B$8:$R$292,10, 0)</f>
        <v>#N/A</v>
      </c>
      <c r="D294" s="409" t="e">
        <f>VLOOKUP(A294,Foundation!$B$8:$R$275,12, 0)</f>
        <v>#N/A</v>
      </c>
      <c r="E294" s="409" t="e">
        <f>VLOOKUP(A294,'Erection Compiled '!$B$2:$S$338,10, 0)</f>
        <v>#N/A</v>
      </c>
      <c r="F294" s="409" t="e">
        <f>VLOOKUP(A294,Earthing!$C$7:$H$307,4, 0)</f>
        <v>#N/A</v>
      </c>
    </row>
    <row r="295" spans="1:6">
      <c r="A295" s="973" t="s">
        <v>387</v>
      </c>
      <c r="B295" s="962" t="s">
        <v>134</v>
      </c>
      <c r="C295" s="409" t="e">
        <f>VLOOKUP(A295,Foundation!$B$8:$R$292,10, 0)</f>
        <v>#N/A</v>
      </c>
      <c r="D295" s="409" t="e">
        <f>VLOOKUP(A295,Foundation!$B$8:$R$275,12, 0)</f>
        <v>#N/A</v>
      </c>
      <c r="E295" s="409" t="e">
        <f>VLOOKUP(A295,'Erection Compiled '!$B$2:$S$338,10, 0)</f>
        <v>#N/A</v>
      </c>
      <c r="F295" s="409" t="e">
        <f>VLOOKUP(A295,Earthing!$C$7:$H$307,4, 0)</f>
        <v>#N/A</v>
      </c>
    </row>
    <row r="296" spans="1:6">
      <c r="A296" s="975" t="s">
        <v>388</v>
      </c>
      <c r="B296" s="965" t="s">
        <v>1723</v>
      </c>
      <c r="C296" s="409" t="e">
        <f>VLOOKUP(A296,Foundation!$B$8:$R$292,10, 0)</f>
        <v>#N/A</v>
      </c>
      <c r="D296" s="409" t="e">
        <f>VLOOKUP(A296,Foundation!$B$8:$R$275,12, 0)</f>
        <v>#N/A</v>
      </c>
      <c r="E296" s="409" t="e">
        <f>VLOOKUP(A296,'Erection Compiled '!$B$2:$S$338,10, 0)</f>
        <v>#N/A</v>
      </c>
      <c r="F296" s="409" t="e">
        <f>VLOOKUP(A296,Earthing!$C$7:$H$307,4, 0)</f>
        <v>#N/A</v>
      </c>
    </row>
    <row r="297" spans="1:6">
      <c r="A297" s="975" t="s">
        <v>1741</v>
      </c>
      <c r="B297" s="965" t="s">
        <v>1722</v>
      </c>
      <c r="C297" s="409" t="e">
        <f>VLOOKUP(A297,Foundation!$B$8:$R$292,10, 0)</f>
        <v>#N/A</v>
      </c>
      <c r="D297" s="409" t="e">
        <f>VLOOKUP(A297,Foundation!$B$8:$R$275,12, 0)</f>
        <v>#N/A</v>
      </c>
      <c r="E297" s="409" t="e">
        <f>VLOOKUP(A297,'Erection Compiled '!$B$2:$S$338,10, 0)</f>
        <v>#N/A</v>
      </c>
      <c r="F297" s="409" t="e">
        <f>VLOOKUP(A297,Earthing!$C$7:$H$307,4, 0)</f>
        <v>#N/A</v>
      </c>
    </row>
    <row r="298" spans="1:6">
      <c r="A298" s="975" t="s">
        <v>1742</v>
      </c>
      <c r="B298" s="965" t="s">
        <v>1721</v>
      </c>
      <c r="C298" s="409" t="e">
        <f>VLOOKUP(A298,Foundation!$B$8:$R$292,10, 0)</f>
        <v>#N/A</v>
      </c>
      <c r="D298" s="409" t="e">
        <f>VLOOKUP(A298,Foundation!$B$8:$R$275,12, 0)</f>
        <v>#N/A</v>
      </c>
      <c r="E298" s="409" t="e">
        <f>VLOOKUP(A298,'Erection Compiled '!$B$2:$S$338,10, 0)</f>
        <v>#N/A</v>
      </c>
      <c r="F298" s="409" t="e">
        <f>VLOOKUP(A298,Earthing!$C$7:$H$307,4, 0)</f>
        <v>#N/A</v>
      </c>
    </row>
    <row r="299" spans="1:6">
      <c r="A299" s="975" t="s">
        <v>1743</v>
      </c>
      <c r="B299" s="965" t="s">
        <v>1727</v>
      </c>
      <c r="C299" s="409" t="e">
        <f>VLOOKUP(A299,Foundation!$B$8:$R$292,10, 0)</f>
        <v>#N/A</v>
      </c>
      <c r="D299" s="409" t="e">
        <f>VLOOKUP(A299,Foundation!$B$8:$R$275,12, 0)</f>
        <v>#N/A</v>
      </c>
      <c r="E299" s="409" t="e">
        <f>VLOOKUP(A299,'Erection Compiled '!$B$2:$S$338,10, 0)</f>
        <v>#N/A</v>
      </c>
      <c r="F299" s="409" t="e">
        <f>VLOOKUP(A299,Earthing!$C$7:$H$307,4, 0)</f>
        <v>#N/A</v>
      </c>
    </row>
    <row r="300" spans="1:6" hidden="1">
      <c r="A300" s="975" t="s">
        <v>1744</v>
      </c>
      <c r="B300" s="965" t="s">
        <v>1727</v>
      </c>
      <c r="C300" s="409" t="e">
        <f>VLOOKUP(A300,Foundation!$B$8:$R$292,10, 0)</f>
        <v>#N/A</v>
      </c>
      <c r="D300" s="409" t="e">
        <f>VLOOKUP(A300,Foundation!$B$8:$R$275,12, 0)</f>
        <v>#N/A</v>
      </c>
      <c r="E300" s="409" t="e">
        <f>VLOOKUP(A300,'Erection Compiled '!$B$2:$S$338,10, 0)</f>
        <v>#N/A</v>
      </c>
      <c r="F300" s="409" t="e">
        <f>VLOOKUP(A300,Earthing!$C$7:$H$307,4, 0)</f>
        <v>#N/A</v>
      </c>
    </row>
    <row r="301" spans="1:6">
      <c r="A301" s="975" t="s">
        <v>135</v>
      </c>
      <c r="B301" s="965" t="s">
        <v>1728</v>
      </c>
      <c r="C301" s="409" t="e">
        <f>VLOOKUP(A301,Foundation!$B$8:$R$292,10, 0)</f>
        <v>#N/A</v>
      </c>
      <c r="D301" s="409" t="e">
        <f>VLOOKUP(A301,Foundation!$B$8:$R$275,12, 0)</f>
        <v>#N/A</v>
      </c>
      <c r="E301" s="409" t="e">
        <f>VLOOKUP(A301,'Erection Compiled '!$B$2:$S$338,10, 0)</f>
        <v>#N/A</v>
      </c>
      <c r="F301" s="409" t="e">
        <f>VLOOKUP(A301,Earthing!$C$7:$H$307,4, 0)</f>
        <v>#N/A</v>
      </c>
    </row>
    <row r="302" spans="1:6" hidden="1">
      <c r="A302" s="975" t="s">
        <v>1278</v>
      </c>
      <c r="B302" s="965" t="s">
        <v>1725</v>
      </c>
      <c r="C302" s="409" t="e">
        <f>VLOOKUP(A302,Foundation!$B$8:$R$292,10, 0)</f>
        <v>#N/A</v>
      </c>
      <c r="D302" s="409" t="e">
        <f>VLOOKUP(A302,Foundation!$B$8:$R$275,12, 0)</f>
        <v>#N/A</v>
      </c>
      <c r="E302" s="409" t="e">
        <f>VLOOKUP(A302,'Erection Compiled '!$B$2:$S$338,10, 0)</f>
        <v>#N/A</v>
      </c>
      <c r="F302" s="409" t="e">
        <f>VLOOKUP(A302,Earthing!$C$7:$H$307,4, 0)</f>
        <v>#N/A</v>
      </c>
    </row>
    <row r="303" spans="1:6" hidden="1">
      <c r="A303" s="975" t="s">
        <v>1462</v>
      </c>
      <c r="B303" s="965" t="s">
        <v>1725</v>
      </c>
      <c r="C303" s="409" t="e">
        <f>VLOOKUP(A303,Foundation!$B$8:$R$292,10, 0)</f>
        <v>#N/A</v>
      </c>
      <c r="D303" s="409" t="e">
        <f>VLOOKUP(A303,Foundation!$B$8:$R$275,12, 0)</f>
        <v>#N/A</v>
      </c>
      <c r="E303" s="409" t="e">
        <f>VLOOKUP(A303,'Erection Compiled '!$B$2:$S$338,10, 0)</f>
        <v>#N/A</v>
      </c>
      <c r="F303" s="409" t="e">
        <f>VLOOKUP(A303,Earthing!$C$7:$H$307,4, 0)</f>
        <v>#N/A</v>
      </c>
    </row>
    <row r="304" spans="1:6" hidden="1">
      <c r="A304" s="975" t="s">
        <v>1745</v>
      </c>
      <c r="B304" s="965" t="s">
        <v>1722</v>
      </c>
      <c r="C304" s="409" t="e">
        <f>VLOOKUP(A304,Foundation!$B$8:$R$292,10, 0)</f>
        <v>#N/A</v>
      </c>
      <c r="D304" s="409" t="e">
        <f>VLOOKUP(A304,Foundation!$B$8:$R$275,12, 0)</f>
        <v>#N/A</v>
      </c>
      <c r="E304" s="409" t="e">
        <f>VLOOKUP(A304,'Erection Compiled '!$B$2:$S$338,10, 0)</f>
        <v>#N/A</v>
      </c>
      <c r="F304" s="409" t="e">
        <f>VLOOKUP(A304,Earthing!$C$7:$H$307,4, 0)</f>
        <v>#N/A</v>
      </c>
    </row>
    <row r="305" spans="1:6" hidden="1">
      <c r="A305" s="975" t="s">
        <v>1746</v>
      </c>
      <c r="B305" s="965" t="s">
        <v>1727</v>
      </c>
      <c r="C305" s="409" t="e">
        <f>VLOOKUP(A305,Foundation!$B$8:$R$292,10, 0)</f>
        <v>#N/A</v>
      </c>
      <c r="D305" s="409" t="e">
        <f>VLOOKUP(A305,Foundation!$B$8:$R$275,12, 0)</f>
        <v>#N/A</v>
      </c>
      <c r="E305" s="409" t="e">
        <f>VLOOKUP(A305,'Erection Compiled '!$B$2:$S$338,10, 0)</f>
        <v>#N/A</v>
      </c>
      <c r="F305" s="409" t="e">
        <f>VLOOKUP(A305,Earthing!$C$7:$H$307,4, 0)</f>
        <v>#N/A</v>
      </c>
    </row>
    <row r="306" spans="1:6" hidden="1">
      <c r="A306" s="975" t="s">
        <v>682</v>
      </c>
      <c r="B306" s="965" t="s">
        <v>1723</v>
      </c>
      <c r="C306" s="409" t="e">
        <f>VLOOKUP(A306,Foundation!$B$8:$R$292,10, 0)</f>
        <v>#N/A</v>
      </c>
      <c r="D306" s="409" t="e">
        <f>VLOOKUP(A306,Foundation!$B$8:$R$275,12, 0)</f>
        <v>#N/A</v>
      </c>
      <c r="E306" s="409" t="e">
        <f>VLOOKUP(A306,'Erection Compiled '!$B$2:$S$338,10, 0)</f>
        <v>#N/A</v>
      </c>
      <c r="F306" s="409" t="e">
        <f>VLOOKUP(A306,Earthing!$C$7:$H$307,4, 0)</f>
        <v>#N/A</v>
      </c>
    </row>
    <row r="307" spans="1:6">
      <c r="A307" s="973" t="s">
        <v>398</v>
      </c>
      <c r="B307" s="962" t="s">
        <v>205</v>
      </c>
      <c r="C307" s="409" t="e">
        <f>VLOOKUP(A307,Foundation!$B$8:$R$292,10, 0)</f>
        <v>#N/A</v>
      </c>
      <c r="D307" s="409" t="e">
        <f>VLOOKUP(A307,Foundation!$B$8:$R$275,12, 0)</f>
        <v>#N/A</v>
      </c>
      <c r="E307" s="409" t="e">
        <f>VLOOKUP(A307,'Erection Compiled '!$B$2:$S$338,10, 0)</f>
        <v>#N/A</v>
      </c>
      <c r="F307" s="409" t="e">
        <f>VLOOKUP(A307,Earthing!$C$7:$H$307,4, 0)</f>
        <v>#N/A</v>
      </c>
    </row>
    <row r="308" spans="1:6" hidden="1">
      <c r="A308" s="973" t="s">
        <v>683</v>
      </c>
      <c r="B308" s="962" t="s">
        <v>89</v>
      </c>
      <c r="C308" s="409" t="e">
        <f>VLOOKUP(A308,Foundation!$B$8:$R$292,10, 0)</f>
        <v>#N/A</v>
      </c>
      <c r="D308" s="409" t="e">
        <f>VLOOKUP(A308,Foundation!$B$8:$R$275,12, 0)</f>
        <v>#N/A</v>
      </c>
      <c r="E308" s="409" t="e">
        <f>VLOOKUP(A308,'Erection Compiled '!$B$2:$S$338,10, 0)</f>
        <v>#N/A</v>
      </c>
      <c r="F308" s="409" t="e">
        <f>VLOOKUP(A308,Earthing!$C$7:$H$307,4, 0)</f>
        <v>#N/A</v>
      </c>
    </row>
    <row r="309" spans="1:6" hidden="1">
      <c r="A309" s="973" t="s">
        <v>684</v>
      </c>
      <c r="B309" s="962" t="s">
        <v>107</v>
      </c>
      <c r="C309" s="409" t="e">
        <f>VLOOKUP(A309,Foundation!$B$8:$R$292,10, 0)</f>
        <v>#N/A</v>
      </c>
      <c r="D309" s="409" t="e">
        <f>VLOOKUP(A309,Foundation!$B$8:$R$275,12, 0)</f>
        <v>#N/A</v>
      </c>
      <c r="E309" s="409" t="e">
        <f>VLOOKUP(A309,'Erection Compiled '!$B$2:$S$338,10, 0)</f>
        <v>#N/A</v>
      </c>
      <c r="F309" s="409" t="e">
        <f>VLOOKUP(A309,Earthing!$C$7:$H$307,4, 0)</f>
        <v>#N/A</v>
      </c>
    </row>
    <row r="310" spans="1:6">
      <c r="A310" s="973" t="s">
        <v>401</v>
      </c>
      <c r="B310" s="962" t="s">
        <v>146</v>
      </c>
      <c r="C310" s="409" t="e">
        <f>VLOOKUP(A310,Foundation!$B$8:$R$292,10, 0)</f>
        <v>#N/A</v>
      </c>
      <c r="D310" s="409" t="e">
        <f>VLOOKUP(A310,Foundation!$B$8:$R$275,12, 0)</f>
        <v>#N/A</v>
      </c>
      <c r="E310" s="409" t="e">
        <f>VLOOKUP(A310,'Erection Compiled '!$B$2:$S$338,10, 0)</f>
        <v>#N/A</v>
      </c>
      <c r="F310" s="409" t="e">
        <f>VLOOKUP(A310,Earthing!$C$7:$H$307,4, 0)</f>
        <v>#N/A</v>
      </c>
    </row>
    <row r="311" spans="1:6">
      <c r="A311" s="973" t="s">
        <v>402</v>
      </c>
      <c r="B311" s="962" t="s">
        <v>146</v>
      </c>
      <c r="C311" s="409" t="e">
        <f>VLOOKUP(A311,Foundation!$B$8:$R$292,10, 0)</f>
        <v>#N/A</v>
      </c>
      <c r="D311" s="409" t="e">
        <f>VLOOKUP(A311,Foundation!$B$8:$R$275,12, 0)</f>
        <v>#N/A</v>
      </c>
      <c r="E311" s="409" t="e">
        <f>VLOOKUP(A311,'Erection Compiled '!$B$2:$S$338,10, 0)</f>
        <v>#N/A</v>
      </c>
      <c r="F311" s="409" t="e">
        <f>VLOOKUP(A311,Earthing!$C$7:$H$307,4, 0)</f>
        <v>#N/A</v>
      </c>
    </row>
    <row r="312" spans="1:6" hidden="1">
      <c r="A312" s="977" t="s">
        <v>136</v>
      </c>
      <c r="B312" s="964" t="s">
        <v>79</v>
      </c>
      <c r="C312" s="409" t="e">
        <f>VLOOKUP(A312,Foundation!$B$8:$R$292,10, 0)</f>
        <v>#N/A</v>
      </c>
      <c r="D312" s="409" t="e">
        <f>VLOOKUP(A312,Foundation!$B$8:$R$275,12, 0)</f>
        <v>#N/A</v>
      </c>
      <c r="E312" s="409" t="e">
        <f>VLOOKUP(A312,'Erection Compiled '!$B$2:$S$338,10, 0)</f>
        <v>#N/A</v>
      </c>
      <c r="F312" s="409" t="e">
        <f>VLOOKUP(A312,Earthing!$C$7:$H$307,4, 0)</f>
        <v>#N/A</v>
      </c>
    </row>
    <row r="313" spans="1:6" hidden="1">
      <c r="A313" s="977" t="s">
        <v>404</v>
      </c>
      <c r="B313" s="964" t="s">
        <v>205</v>
      </c>
      <c r="C313" s="409" t="e">
        <f>VLOOKUP(A313,Foundation!$B$8:$R$292,10, 0)</f>
        <v>#N/A</v>
      </c>
      <c r="D313" s="409" t="e">
        <f>VLOOKUP(A313,Foundation!$B$8:$R$275,12, 0)</f>
        <v>#N/A</v>
      </c>
      <c r="E313" s="409" t="e">
        <f>VLOOKUP(A313,'Erection Compiled '!$B$2:$S$338,10, 0)</f>
        <v>#N/A</v>
      </c>
      <c r="F313" s="409" t="e">
        <f>VLOOKUP(A313,Earthing!$C$7:$H$307,4, 0)</f>
        <v>#N/A</v>
      </c>
    </row>
    <row r="314" spans="1:6" hidden="1">
      <c r="A314" s="977" t="s">
        <v>685</v>
      </c>
      <c r="B314" s="964" t="s">
        <v>89</v>
      </c>
      <c r="C314" s="409" t="e">
        <f>VLOOKUP(A314,Foundation!$B$8:$R$292,10, 0)</f>
        <v>#N/A</v>
      </c>
      <c r="D314" s="409" t="e">
        <f>VLOOKUP(A314,Foundation!$B$8:$R$275,12, 0)</f>
        <v>#N/A</v>
      </c>
      <c r="E314" s="409" t="e">
        <f>VLOOKUP(A314,'Erection Compiled '!$B$2:$S$338,10, 0)</f>
        <v>#N/A</v>
      </c>
      <c r="F314" s="409" t="e">
        <f>VLOOKUP(A314,Earthing!$C$7:$H$307,4, 0)</f>
        <v>#N/A</v>
      </c>
    </row>
    <row r="315" spans="1:6">
      <c r="A315" s="977" t="s">
        <v>1682</v>
      </c>
      <c r="B315" s="964" t="s">
        <v>87</v>
      </c>
      <c r="C315" s="409" t="e">
        <f>VLOOKUP(A315,Foundation!$B$8:$R$292,10, 0)</f>
        <v>#N/A</v>
      </c>
      <c r="D315" s="409" t="e">
        <f>VLOOKUP(A315,Foundation!$B$8:$R$275,12, 0)</f>
        <v>#N/A</v>
      </c>
      <c r="E315" s="409" t="e">
        <f>VLOOKUP(A315,'Erection Compiled '!$B$2:$S$338,10, 0)</f>
        <v>#N/A</v>
      </c>
      <c r="F315" s="409" t="e">
        <f>VLOOKUP(A315,Earthing!$C$7:$H$307,4, 0)</f>
        <v>#N/A</v>
      </c>
    </row>
    <row r="316" spans="1:6">
      <c r="A316" s="977" t="s">
        <v>1683</v>
      </c>
      <c r="B316" s="964" t="s">
        <v>96</v>
      </c>
      <c r="C316" s="409" t="e">
        <f>VLOOKUP(A316,Foundation!$B$8:$R$292,10, 0)</f>
        <v>#N/A</v>
      </c>
      <c r="D316" s="409" t="e">
        <f>VLOOKUP(A316,Foundation!$B$8:$R$275,12, 0)</f>
        <v>#N/A</v>
      </c>
      <c r="E316" s="409" t="e">
        <f>VLOOKUP(A316,'Erection Compiled '!$B$2:$S$338,10, 0)</f>
        <v>#N/A</v>
      </c>
      <c r="F316" s="409" t="e">
        <f>VLOOKUP(A316,Earthing!$C$7:$H$307,4, 0)</f>
        <v>#N/A</v>
      </c>
    </row>
    <row r="317" spans="1:6">
      <c r="A317" s="977" t="s">
        <v>409</v>
      </c>
      <c r="B317" s="964" t="s">
        <v>146</v>
      </c>
      <c r="C317" s="409" t="e">
        <f>VLOOKUP(A317,Foundation!$B$8:$R$292,10, 0)</f>
        <v>#N/A</v>
      </c>
      <c r="D317" s="409" t="e">
        <f>VLOOKUP(A317,Foundation!$B$8:$R$275,12, 0)</f>
        <v>#N/A</v>
      </c>
      <c r="E317" s="409" t="e">
        <f>VLOOKUP(A317,'Erection Compiled '!$B$2:$S$338,10, 0)</f>
        <v>#N/A</v>
      </c>
      <c r="F317" s="409" t="e">
        <f>VLOOKUP(A317,Earthing!$C$7:$H$307,4, 0)</f>
        <v>#N/A</v>
      </c>
    </row>
    <row r="318" spans="1:6">
      <c r="A318" s="977" t="s">
        <v>689</v>
      </c>
      <c r="B318" s="964" t="s">
        <v>89</v>
      </c>
      <c r="C318" s="409" t="e">
        <f>VLOOKUP(A318,Foundation!$B$8:$R$292,10, 0)</f>
        <v>#N/A</v>
      </c>
      <c r="D318" s="409" t="e">
        <f>VLOOKUP(A318,Foundation!$B$8:$R$275,12, 0)</f>
        <v>#N/A</v>
      </c>
      <c r="E318" s="409" t="e">
        <f>VLOOKUP(A318,'Erection Compiled '!$B$2:$S$338,10, 0)</f>
        <v>#N/A</v>
      </c>
      <c r="F318" s="409" t="e">
        <f>VLOOKUP(A318,Earthing!$C$7:$H$307,4, 0)</f>
        <v>#N/A</v>
      </c>
    </row>
    <row r="319" spans="1:6">
      <c r="A319" s="977" t="s">
        <v>412</v>
      </c>
      <c r="B319" s="964" t="s">
        <v>149</v>
      </c>
      <c r="C319" s="409" t="e">
        <f>VLOOKUP(A319,Foundation!$B$8:$R$292,10, 0)</f>
        <v>#N/A</v>
      </c>
      <c r="D319" s="409" t="e">
        <f>VLOOKUP(A319,Foundation!$B$8:$R$275,12, 0)</f>
        <v>#N/A</v>
      </c>
      <c r="E319" s="409" t="e">
        <f>VLOOKUP(A319,'Erection Compiled '!$B$2:$S$338,10, 0)</f>
        <v>#N/A</v>
      </c>
      <c r="F319" s="409" t="e">
        <f>VLOOKUP(A319,Earthing!$C$7:$H$307,4, 0)</f>
        <v>#N/A</v>
      </c>
    </row>
    <row r="320" spans="1:6">
      <c r="A320" s="977" t="s">
        <v>690</v>
      </c>
      <c r="B320" s="964" t="s">
        <v>92</v>
      </c>
      <c r="C320" s="409" t="e">
        <f>VLOOKUP(A320,Foundation!$B$8:$R$292,10, 0)</f>
        <v>#N/A</v>
      </c>
      <c r="D320" s="409" t="e">
        <f>VLOOKUP(A320,Foundation!$B$8:$R$275,12, 0)</f>
        <v>#N/A</v>
      </c>
      <c r="E320" s="409" t="e">
        <f>VLOOKUP(A320,'Erection Compiled '!$B$2:$S$338,10, 0)</f>
        <v>#N/A</v>
      </c>
      <c r="F320" s="409" t="e">
        <f>VLOOKUP(A320,Earthing!$C$7:$H$307,4, 0)</f>
        <v>#N/A</v>
      </c>
    </row>
    <row r="321" spans="1:6" hidden="1">
      <c r="A321" s="977" t="s">
        <v>137</v>
      </c>
      <c r="B321" s="964" t="s">
        <v>107</v>
      </c>
      <c r="C321" s="409" t="e">
        <f>VLOOKUP(A321,Foundation!$B$8:$R$292,10, 0)</f>
        <v>#N/A</v>
      </c>
      <c r="D321" s="409" t="e">
        <f>VLOOKUP(A321,Foundation!$B$8:$R$275,12, 0)</f>
        <v>#N/A</v>
      </c>
      <c r="E321" s="409" t="e">
        <f>VLOOKUP(A321,'Erection Compiled '!$B$2:$S$338,10, 0)</f>
        <v>#N/A</v>
      </c>
      <c r="F321" s="409" t="e">
        <f>VLOOKUP(A321,Earthing!$C$7:$H$307,4, 0)</f>
        <v>#N/A</v>
      </c>
    </row>
    <row r="322" spans="1:6" hidden="1">
      <c r="A322" s="977" t="s">
        <v>415</v>
      </c>
      <c r="B322" s="964" t="s">
        <v>211</v>
      </c>
      <c r="C322" s="409" t="e">
        <f>VLOOKUP(A322,Foundation!$B$8:$R$292,10, 0)</f>
        <v>#N/A</v>
      </c>
      <c r="D322" s="409" t="e">
        <f>VLOOKUP(A322,Foundation!$B$8:$R$275,12, 0)</f>
        <v>#N/A</v>
      </c>
      <c r="E322" s="409" t="e">
        <f>VLOOKUP(A322,'Erection Compiled '!$B$2:$S$338,10, 0)</f>
        <v>#N/A</v>
      </c>
      <c r="F322" s="409" t="e">
        <f>VLOOKUP(A322,Earthing!$C$7:$H$307,4, 0)</f>
        <v>#N/A</v>
      </c>
    </row>
    <row r="323" spans="1:6" hidden="1">
      <c r="A323" s="977" t="s">
        <v>416</v>
      </c>
      <c r="B323" s="964" t="s">
        <v>79</v>
      </c>
      <c r="C323" s="409" t="e">
        <f>VLOOKUP(A323,Foundation!$B$8:$R$292,10, 0)</f>
        <v>#N/A</v>
      </c>
      <c r="D323" s="409" t="e">
        <f>VLOOKUP(A323,Foundation!$B$8:$R$275,12, 0)</f>
        <v>#N/A</v>
      </c>
      <c r="E323" s="409" t="e">
        <f>VLOOKUP(A323,'Erection Compiled '!$B$2:$S$338,10, 0)</f>
        <v>#N/A</v>
      </c>
      <c r="F323" s="409" t="e">
        <f>VLOOKUP(A323,Earthing!$C$7:$H$307,4, 0)</f>
        <v>#N/A</v>
      </c>
    </row>
    <row r="324" spans="1:6" hidden="1">
      <c r="A324" s="977" t="s">
        <v>1684</v>
      </c>
      <c r="B324" s="964" t="s">
        <v>101</v>
      </c>
      <c r="C324" s="409" t="e">
        <f>VLOOKUP(A324,Foundation!$B$8:$R$292,10, 0)</f>
        <v>#N/A</v>
      </c>
      <c r="D324" s="409" t="e">
        <f>VLOOKUP(A324,Foundation!$B$8:$R$275,12, 0)</f>
        <v>#N/A</v>
      </c>
      <c r="E324" s="409" t="e">
        <f>VLOOKUP(A324,'Erection Compiled '!$B$2:$S$338,10, 0)</f>
        <v>#N/A</v>
      </c>
      <c r="F324" s="409" t="e">
        <f>VLOOKUP(A324,Earthing!$C$7:$H$307,4, 0)</f>
        <v>#N/A</v>
      </c>
    </row>
    <row r="325" spans="1:6">
      <c r="A325" s="977" t="s">
        <v>1640</v>
      </c>
      <c r="B325" s="964" t="s">
        <v>89</v>
      </c>
      <c r="C325" s="409" t="e">
        <f>VLOOKUP(A325,Foundation!$B$8:$R$292,10, 0)</f>
        <v>#N/A</v>
      </c>
      <c r="D325" s="409" t="e">
        <f>VLOOKUP(A325,Foundation!$B$8:$R$275,12, 0)</f>
        <v>#N/A</v>
      </c>
      <c r="E325" s="409" t="e">
        <f>VLOOKUP(A325,'Erection Compiled '!$B$2:$S$338,10, 0)</f>
        <v>#N/A</v>
      </c>
      <c r="F325" s="409" t="e">
        <f>VLOOKUP(A325,Earthing!$C$7:$H$307,4, 0)</f>
        <v>#N/A</v>
      </c>
    </row>
    <row r="326" spans="1:6">
      <c r="A326" s="977" t="s">
        <v>1312</v>
      </c>
      <c r="B326" s="964" t="s">
        <v>79</v>
      </c>
      <c r="C326" s="409" t="e">
        <f>VLOOKUP(A326,Foundation!$B$8:$R$292,10, 0)</f>
        <v>#N/A</v>
      </c>
      <c r="D326" s="409" t="e">
        <f>VLOOKUP(A326,Foundation!$B$8:$R$275,12, 0)</f>
        <v>#N/A</v>
      </c>
      <c r="E326" s="409" t="e">
        <f>VLOOKUP(A326,'Erection Compiled '!$B$2:$S$338,10, 0)</f>
        <v>#N/A</v>
      </c>
      <c r="F326" s="409" t="e">
        <f>VLOOKUP(A326,Earthing!$C$7:$H$307,4, 0)</f>
        <v>#N/A</v>
      </c>
    </row>
    <row r="327" spans="1:6">
      <c r="A327" s="977" t="s">
        <v>139</v>
      </c>
      <c r="B327" s="964" t="s">
        <v>89</v>
      </c>
      <c r="C327" s="409" t="e">
        <f>VLOOKUP(A327,Foundation!$B$8:$R$292,10, 0)</f>
        <v>#N/A</v>
      </c>
      <c r="D327" s="409" t="e">
        <f>VLOOKUP(A327,Foundation!$B$8:$R$275,12, 0)</f>
        <v>#N/A</v>
      </c>
      <c r="E327" s="409" t="e">
        <f>VLOOKUP(A327,'Erection Compiled '!$B$2:$S$338,10, 0)</f>
        <v>#N/A</v>
      </c>
      <c r="F327" s="409" t="e">
        <f>VLOOKUP(A327,Earthing!$C$7:$H$307,4, 0)</f>
        <v>#N/A</v>
      </c>
    </row>
    <row r="328" spans="1:6">
      <c r="A328" s="977" t="s">
        <v>433</v>
      </c>
      <c r="B328" s="964" t="s">
        <v>149</v>
      </c>
      <c r="C328" s="409" t="e">
        <f>VLOOKUP(A328,Foundation!$B$8:$R$292,10, 0)</f>
        <v>#N/A</v>
      </c>
      <c r="D328" s="409" t="e">
        <f>VLOOKUP(A328,Foundation!$B$8:$R$275,12, 0)</f>
        <v>#N/A</v>
      </c>
      <c r="E328" s="409" t="e">
        <f>VLOOKUP(A328,'Erection Compiled '!$B$2:$S$338,10, 0)</f>
        <v>#N/A</v>
      </c>
      <c r="F328" s="409" t="e">
        <f>VLOOKUP(A328,Earthing!$C$7:$H$307,4, 0)</f>
        <v>#N/A</v>
      </c>
    </row>
    <row r="329" spans="1:6" hidden="1">
      <c r="A329" s="977" t="s">
        <v>434</v>
      </c>
      <c r="B329" s="964" t="s">
        <v>96</v>
      </c>
      <c r="C329" s="409" t="e">
        <f>VLOOKUP(A329,Foundation!$B$8:$R$292,10, 0)</f>
        <v>#N/A</v>
      </c>
      <c r="D329" s="409" t="e">
        <f>VLOOKUP(A329,Foundation!$B$8:$R$275,12, 0)</f>
        <v>#N/A</v>
      </c>
      <c r="E329" s="409" t="e">
        <f>VLOOKUP(A329,'Erection Compiled '!$B$2:$S$338,10, 0)</f>
        <v>#N/A</v>
      </c>
      <c r="F329" s="409" t="e">
        <f>VLOOKUP(A329,Earthing!$C$7:$H$307,4, 0)</f>
        <v>#N/A</v>
      </c>
    </row>
    <row r="330" spans="1:6">
      <c r="A330" s="977" t="s">
        <v>1685</v>
      </c>
      <c r="B330" s="964" t="s">
        <v>101</v>
      </c>
      <c r="C330" s="409" t="e">
        <f>VLOOKUP(A330,Foundation!$B$8:$R$292,10, 0)</f>
        <v>#N/A</v>
      </c>
      <c r="D330" s="409" t="e">
        <f>VLOOKUP(A330,Foundation!$B$8:$R$275,12, 0)</f>
        <v>#N/A</v>
      </c>
      <c r="E330" s="409" t="e">
        <f>VLOOKUP(A330,'Erection Compiled '!$B$2:$S$338,10, 0)</f>
        <v>#N/A</v>
      </c>
      <c r="F330" s="409" t="e">
        <f>VLOOKUP(A330,Earthing!$C$7:$H$307,4, 0)</f>
        <v>#N/A</v>
      </c>
    </row>
    <row r="331" spans="1:6">
      <c r="A331" s="977" t="s">
        <v>1310</v>
      </c>
      <c r="B331" s="964" t="s">
        <v>107</v>
      </c>
      <c r="C331" s="409" t="e">
        <f>VLOOKUP(A331,Foundation!$B$8:$R$292,10, 0)</f>
        <v>#N/A</v>
      </c>
      <c r="D331" s="409" t="e">
        <f>VLOOKUP(A331,Foundation!$B$8:$R$275,12, 0)</f>
        <v>#N/A</v>
      </c>
      <c r="E331" s="409" t="e">
        <f>VLOOKUP(A331,'Erection Compiled '!$B$2:$S$338,10, 0)</f>
        <v>#N/A</v>
      </c>
      <c r="F331" s="409" t="e">
        <f>VLOOKUP(A331,Earthing!$C$7:$H$307,4, 0)</f>
        <v>#N/A</v>
      </c>
    </row>
    <row r="332" spans="1:6">
      <c r="A332" s="977" t="s">
        <v>437</v>
      </c>
      <c r="B332" s="964" t="s">
        <v>149</v>
      </c>
      <c r="C332" s="409" t="e">
        <f>VLOOKUP(A332,Foundation!$B$8:$R$292,10, 0)</f>
        <v>#N/A</v>
      </c>
      <c r="D332" s="409" t="e">
        <f>VLOOKUP(A332,Foundation!$B$8:$R$275,12, 0)</f>
        <v>#N/A</v>
      </c>
      <c r="E332" s="409" t="e">
        <f>VLOOKUP(A332,'Erection Compiled '!$B$2:$S$338,10, 0)</f>
        <v>#N/A</v>
      </c>
      <c r="F332" s="409" t="e">
        <f>VLOOKUP(A332,Earthing!$C$7:$H$307,4, 0)</f>
        <v>#N/A</v>
      </c>
    </row>
    <row r="333" spans="1:6">
      <c r="A333" s="977" t="s">
        <v>438</v>
      </c>
      <c r="B333" s="964" t="s">
        <v>149</v>
      </c>
      <c r="C333" s="409" t="e">
        <f>VLOOKUP(A333,Foundation!$B$8:$R$292,10, 0)</f>
        <v>#N/A</v>
      </c>
      <c r="D333" s="409" t="e">
        <f>VLOOKUP(A333,Foundation!$B$8:$R$275,12, 0)</f>
        <v>#N/A</v>
      </c>
      <c r="E333" s="409" t="e">
        <f>VLOOKUP(A333,'Erection Compiled '!$B$2:$S$338,10, 0)</f>
        <v>#N/A</v>
      </c>
      <c r="F333" s="409" t="e">
        <f>VLOOKUP(A333,Earthing!$C$7:$H$307,4, 0)</f>
        <v>#N/A</v>
      </c>
    </row>
    <row r="334" spans="1:6" hidden="1">
      <c r="A334" s="977" t="s">
        <v>1686</v>
      </c>
      <c r="B334" s="964" t="s">
        <v>79</v>
      </c>
      <c r="C334" s="409" t="e">
        <f>VLOOKUP(A334,Foundation!$B$8:$R$292,10, 0)</f>
        <v>#N/A</v>
      </c>
      <c r="D334" s="409" t="e">
        <f>VLOOKUP(A334,Foundation!$B$8:$R$275,12, 0)</f>
        <v>#N/A</v>
      </c>
      <c r="E334" s="409" t="e">
        <f>VLOOKUP(A334,'Erection Compiled '!$B$2:$S$338,10, 0)</f>
        <v>#N/A</v>
      </c>
      <c r="F334" s="409" t="e">
        <f>VLOOKUP(A334,Earthing!$C$7:$H$307,4, 0)</f>
        <v>#N/A</v>
      </c>
    </row>
    <row r="335" spans="1:6">
      <c r="A335" s="977" t="s">
        <v>440</v>
      </c>
      <c r="B335" s="964" t="s">
        <v>205</v>
      </c>
      <c r="C335" s="409" t="e">
        <f>VLOOKUP(A335,Foundation!$B$8:$R$292,10, 0)</f>
        <v>#N/A</v>
      </c>
      <c r="D335" s="409" t="e">
        <f>VLOOKUP(A335,Foundation!$B$8:$R$275,12, 0)</f>
        <v>#N/A</v>
      </c>
      <c r="E335" s="409" t="e">
        <f>VLOOKUP(A335,'Erection Compiled '!$B$2:$S$338,10, 0)</f>
        <v>#N/A</v>
      </c>
      <c r="F335" s="409" t="e">
        <f>VLOOKUP(A335,Earthing!$C$7:$H$307,4, 0)</f>
        <v>#N/A</v>
      </c>
    </row>
    <row r="336" spans="1:6" hidden="1">
      <c r="A336" s="977" t="s">
        <v>140</v>
      </c>
      <c r="B336" s="964" t="s">
        <v>89</v>
      </c>
      <c r="C336" s="409" t="e">
        <f>VLOOKUP(A336,Foundation!$B$8:$R$292,10, 0)</f>
        <v>#N/A</v>
      </c>
      <c r="D336" s="409" t="e">
        <f>VLOOKUP(A336,Foundation!$B$8:$R$275,12, 0)</f>
        <v>#N/A</v>
      </c>
      <c r="E336" s="409" t="e">
        <f>VLOOKUP(A336,'Erection Compiled '!$B$2:$S$338,10, 0)</f>
        <v>#N/A</v>
      </c>
      <c r="F336" s="409" t="e">
        <f>VLOOKUP(A336,Earthing!$C$7:$H$307,4, 0)</f>
        <v>#N/A</v>
      </c>
    </row>
    <row r="337" spans="1:6" hidden="1">
      <c r="A337" s="977" t="s">
        <v>826</v>
      </c>
      <c r="B337" s="964" t="s">
        <v>92</v>
      </c>
      <c r="C337" s="409" t="e">
        <f>VLOOKUP(A337,Foundation!$B$8:$R$292,10, 0)</f>
        <v>#N/A</v>
      </c>
      <c r="D337" s="409" t="e">
        <f>VLOOKUP(A337,Foundation!$B$8:$R$275,12, 0)</f>
        <v>#N/A</v>
      </c>
      <c r="E337" s="409" t="e">
        <f>VLOOKUP(A337,'Erection Compiled '!$B$2:$S$338,10, 0)</f>
        <v>#N/A</v>
      </c>
      <c r="F337" s="409" t="e">
        <f>VLOOKUP(A337,Earthing!$C$7:$H$307,4, 0)</f>
        <v>#N/A</v>
      </c>
    </row>
    <row r="338" spans="1:6" hidden="1">
      <c r="A338" s="977" t="s">
        <v>697</v>
      </c>
      <c r="B338" s="964" t="s">
        <v>149</v>
      </c>
      <c r="C338" s="409" t="e">
        <f>VLOOKUP(A338,Foundation!$B$8:$R$292,10, 0)</f>
        <v>#N/A</v>
      </c>
      <c r="D338" s="409" t="e">
        <f>VLOOKUP(A338,Foundation!$B$8:$R$275,12, 0)</f>
        <v>#N/A</v>
      </c>
      <c r="E338" s="409" t="e">
        <f>VLOOKUP(A338,'Erection Compiled '!$B$2:$S$338,10, 0)</f>
        <v>#N/A</v>
      </c>
      <c r="F338" s="409" t="e">
        <f>VLOOKUP(A338,Earthing!$C$7:$H$307,4, 0)</f>
        <v>#N/A</v>
      </c>
    </row>
    <row r="339" spans="1:6" hidden="1">
      <c r="A339" s="977" t="s">
        <v>698</v>
      </c>
      <c r="B339" s="964" t="s">
        <v>149</v>
      </c>
      <c r="C339" s="409" t="e">
        <f>VLOOKUP(A339,Foundation!$B$8:$R$292,10, 0)</f>
        <v>#N/A</v>
      </c>
      <c r="D339" s="409" t="e">
        <f>VLOOKUP(A339,Foundation!$B$8:$R$275,12, 0)</f>
        <v>#N/A</v>
      </c>
      <c r="E339" s="409" t="e">
        <f>VLOOKUP(A339,'Erection Compiled '!$B$2:$S$338,10, 0)</f>
        <v>#N/A</v>
      </c>
      <c r="F339" s="409" t="e">
        <f>VLOOKUP(A339,Earthing!$C$7:$H$307,4, 0)</f>
        <v>#N/A</v>
      </c>
    </row>
    <row r="340" spans="1:6">
      <c r="A340" s="977" t="s">
        <v>827</v>
      </c>
      <c r="B340" s="964" t="s">
        <v>79</v>
      </c>
      <c r="C340" s="409" t="e">
        <f>VLOOKUP(A340,Foundation!$B$8:$R$292,10, 0)</f>
        <v>#N/A</v>
      </c>
      <c r="D340" s="409" t="e">
        <f>VLOOKUP(A340,Foundation!$B$8:$R$275,12, 0)</f>
        <v>#N/A</v>
      </c>
      <c r="E340" s="409" t="e">
        <f>VLOOKUP(A340,'Erection Compiled '!$B$2:$S$338,10, 0)</f>
        <v>#N/A</v>
      </c>
      <c r="F340" s="409" t="e">
        <f>VLOOKUP(A340,Earthing!$C$7:$H$307,4, 0)</f>
        <v>#N/A</v>
      </c>
    </row>
    <row r="341" spans="1:6">
      <c r="A341" s="977" t="s">
        <v>828</v>
      </c>
      <c r="B341" s="964" t="s">
        <v>101</v>
      </c>
      <c r="C341" s="409" t="e">
        <f>VLOOKUP(A341,Foundation!$B$8:$R$292,10, 0)</f>
        <v>#N/A</v>
      </c>
      <c r="D341" s="409" t="e">
        <f>VLOOKUP(A341,Foundation!$B$8:$R$275,12, 0)</f>
        <v>#N/A</v>
      </c>
      <c r="E341" s="409" t="e">
        <f>VLOOKUP(A341,'Erection Compiled '!$B$2:$S$338,10, 0)</f>
        <v>#N/A</v>
      </c>
      <c r="F341" s="409" t="e">
        <f>VLOOKUP(A341,Earthing!$C$7:$H$307,4, 0)</f>
        <v>#N/A</v>
      </c>
    </row>
    <row r="342" spans="1:6">
      <c r="A342" s="977" t="s">
        <v>829</v>
      </c>
      <c r="B342" s="964" t="s">
        <v>101</v>
      </c>
      <c r="C342" s="409" t="e">
        <f>VLOOKUP(A342,Foundation!$B$8:$R$292,10, 0)</f>
        <v>#N/A</v>
      </c>
      <c r="D342" s="409" t="e">
        <f>VLOOKUP(A342,Foundation!$B$8:$R$275,12, 0)</f>
        <v>#N/A</v>
      </c>
      <c r="E342" s="409" t="e">
        <f>VLOOKUP(A342,'Erection Compiled '!$B$2:$S$338,10, 0)</f>
        <v>#N/A</v>
      </c>
      <c r="F342" s="409" t="e">
        <f>VLOOKUP(A342,Earthing!$C$7:$H$307,4, 0)</f>
        <v>#N/A</v>
      </c>
    </row>
    <row r="343" spans="1:6">
      <c r="A343" s="977" t="s">
        <v>702</v>
      </c>
      <c r="B343" s="964" t="s">
        <v>146</v>
      </c>
      <c r="C343" s="409" t="e">
        <f>VLOOKUP(A343,Foundation!$B$8:$R$292,10, 0)</f>
        <v>#N/A</v>
      </c>
      <c r="D343" s="409" t="e">
        <f>VLOOKUP(A343,Foundation!$B$8:$R$275,12, 0)</f>
        <v>#N/A</v>
      </c>
      <c r="E343" s="409" t="e">
        <f>VLOOKUP(A343,'Erection Compiled '!$B$2:$S$338,10, 0)</f>
        <v>#N/A</v>
      </c>
      <c r="F343" s="409" t="e">
        <f>VLOOKUP(A343,Earthing!$C$7:$H$307,4, 0)</f>
        <v>#N/A</v>
      </c>
    </row>
    <row r="344" spans="1:6">
      <c r="A344" s="977" t="s">
        <v>703</v>
      </c>
      <c r="B344" s="964" t="s">
        <v>146</v>
      </c>
      <c r="C344" s="409" t="e">
        <f>VLOOKUP(A344,Foundation!$B$8:$R$292,10, 0)</f>
        <v>#N/A</v>
      </c>
      <c r="D344" s="409" t="e">
        <f>VLOOKUP(A344,Foundation!$B$8:$R$275,12, 0)</f>
        <v>#N/A</v>
      </c>
      <c r="E344" s="409" t="e">
        <f>VLOOKUP(A344,'Erection Compiled '!$B$2:$S$338,10, 0)</f>
        <v>#N/A</v>
      </c>
      <c r="F344" s="409" t="e">
        <f>VLOOKUP(A344,Earthing!$C$7:$H$307,4, 0)</f>
        <v>#N/A</v>
      </c>
    </row>
    <row r="345" spans="1:6">
      <c r="A345" s="977" t="s">
        <v>704</v>
      </c>
      <c r="B345" s="964" t="s">
        <v>146</v>
      </c>
      <c r="C345" s="409" t="e">
        <f>VLOOKUP(A345,Foundation!$B$8:$R$292,10, 0)</f>
        <v>#N/A</v>
      </c>
      <c r="D345" s="409" t="e">
        <f>VLOOKUP(A345,Foundation!$B$8:$R$275,12, 0)</f>
        <v>#N/A</v>
      </c>
      <c r="E345" s="409" t="e">
        <f>VLOOKUP(A345,'Erection Compiled '!$B$2:$S$338,10, 0)</f>
        <v>#N/A</v>
      </c>
      <c r="F345" s="409" t="e">
        <f>VLOOKUP(A345,Earthing!$C$7:$H$307,4, 0)</f>
        <v>#N/A</v>
      </c>
    </row>
    <row r="346" spans="1:6">
      <c r="A346" s="977" t="s">
        <v>141</v>
      </c>
      <c r="B346" s="964" t="s">
        <v>92</v>
      </c>
      <c r="C346" s="409" t="e">
        <f>VLOOKUP(A346,Foundation!$B$8:$R$292,10, 0)</f>
        <v>#N/A</v>
      </c>
      <c r="D346" s="409" t="e">
        <f>VLOOKUP(A346,Foundation!$B$8:$R$275,12, 0)</f>
        <v>#N/A</v>
      </c>
      <c r="E346" s="409" t="e">
        <f>VLOOKUP(A346,'Erection Compiled '!$B$2:$S$338,10, 0)</f>
        <v>#N/A</v>
      </c>
      <c r="F346" s="409" t="e">
        <f>VLOOKUP(A346,Earthing!$C$7:$H$307,4, 0)</f>
        <v>#N/A</v>
      </c>
    </row>
    <row r="347" spans="1:6">
      <c r="A347" s="977" t="s">
        <v>706</v>
      </c>
      <c r="B347" s="964" t="s">
        <v>205</v>
      </c>
      <c r="C347" s="409" t="e">
        <f>VLOOKUP(A347,Foundation!$B$8:$R$292,10, 0)</f>
        <v>#N/A</v>
      </c>
      <c r="D347" s="409" t="e">
        <f>VLOOKUP(A347,Foundation!$B$8:$R$275,12, 0)</f>
        <v>#N/A</v>
      </c>
      <c r="E347" s="409" t="e">
        <f>VLOOKUP(A347,'Erection Compiled '!$B$2:$S$338,10, 0)</f>
        <v>#N/A</v>
      </c>
      <c r="F347" s="409" t="e">
        <f>VLOOKUP(A347,Earthing!$C$7:$H$307,4, 0)</f>
        <v>#N/A</v>
      </c>
    </row>
    <row r="348" spans="1:6">
      <c r="A348" s="977" t="s">
        <v>707</v>
      </c>
      <c r="B348" s="964" t="s">
        <v>149</v>
      </c>
      <c r="C348" s="409" t="e">
        <f>VLOOKUP(A348,Foundation!$B$8:$R$292,10, 0)</f>
        <v>#N/A</v>
      </c>
      <c r="D348" s="409" t="e">
        <f>VLOOKUP(A348,Foundation!$B$8:$R$275,12, 0)</f>
        <v>#N/A</v>
      </c>
      <c r="E348" s="409" t="e">
        <f>VLOOKUP(A348,'Erection Compiled '!$B$2:$S$338,10, 0)</f>
        <v>#N/A</v>
      </c>
      <c r="F348" s="409" t="e">
        <f>VLOOKUP(A348,Earthing!$C$7:$H$307,4, 0)</f>
        <v>#N/A</v>
      </c>
    </row>
    <row r="349" spans="1:6">
      <c r="A349" s="977" t="s">
        <v>708</v>
      </c>
      <c r="B349" s="964" t="s">
        <v>205</v>
      </c>
      <c r="C349" s="409" t="e">
        <f>VLOOKUP(A349,Foundation!$B$8:$R$292,10, 0)</f>
        <v>#N/A</v>
      </c>
      <c r="D349" s="409" t="e">
        <f>VLOOKUP(A349,Foundation!$B$8:$R$275,12, 0)</f>
        <v>#N/A</v>
      </c>
      <c r="E349" s="409" t="e">
        <f>VLOOKUP(A349,'Erection Compiled '!$B$2:$S$338,10, 0)</f>
        <v>#N/A</v>
      </c>
      <c r="F349" s="409" t="e">
        <f>VLOOKUP(A349,Earthing!$C$7:$H$307,4, 0)</f>
        <v>#N/A</v>
      </c>
    </row>
    <row r="350" spans="1:6" hidden="1">
      <c r="A350" s="977" t="s">
        <v>830</v>
      </c>
      <c r="B350" s="964" t="s">
        <v>156</v>
      </c>
      <c r="C350" s="409" t="e">
        <f>VLOOKUP(A350,Foundation!$B$8:$R$292,10, 0)</f>
        <v>#N/A</v>
      </c>
      <c r="D350" s="409" t="e">
        <f>VLOOKUP(A350,Foundation!$B$8:$R$275,12, 0)</f>
        <v>#N/A</v>
      </c>
      <c r="E350" s="409" t="e">
        <f>VLOOKUP(A350,'Erection Compiled '!$B$2:$S$338,10, 0)</f>
        <v>#N/A</v>
      </c>
      <c r="F350" s="409" t="e">
        <f>VLOOKUP(A350,Earthing!$C$7:$H$307,4, 0)</f>
        <v>#N/A</v>
      </c>
    </row>
    <row r="351" spans="1:6">
      <c r="A351" s="977" t="s">
        <v>710</v>
      </c>
      <c r="B351" s="964" t="s">
        <v>211</v>
      </c>
      <c r="C351" s="409" t="e">
        <f>VLOOKUP(A351,Foundation!$B$8:$R$292,10, 0)</f>
        <v>#N/A</v>
      </c>
      <c r="D351" s="409" t="e">
        <f>VLOOKUP(A351,Foundation!$B$8:$R$275,12, 0)</f>
        <v>#N/A</v>
      </c>
      <c r="E351" s="409" t="e">
        <f>VLOOKUP(A351,'Erection Compiled '!$B$2:$S$338,10, 0)</f>
        <v>#N/A</v>
      </c>
      <c r="F351" s="409" t="e">
        <f>VLOOKUP(A351,Earthing!$C$7:$H$307,4, 0)</f>
        <v>#N/A</v>
      </c>
    </row>
    <row r="352" spans="1:6">
      <c r="A352" s="977" t="s">
        <v>712</v>
      </c>
      <c r="B352" s="964" t="s">
        <v>205</v>
      </c>
      <c r="C352" s="409" t="e">
        <f>VLOOKUP(A352,Foundation!$B$8:$R$292,10, 0)</f>
        <v>#N/A</v>
      </c>
      <c r="D352" s="409" t="e">
        <f>VLOOKUP(A352,Foundation!$B$8:$R$275,12, 0)</f>
        <v>#N/A</v>
      </c>
      <c r="E352" s="409" t="e">
        <f>VLOOKUP(A352,'Erection Compiled '!$B$2:$S$338,10, 0)</f>
        <v>#N/A</v>
      </c>
      <c r="F352" s="409" t="e">
        <f>VLOOKUP(A352,Earthing!$C$7:$H$307,4, 0)</f>
        <v>#N/A</v>
      </c>
    </row>
    <row r="353" spans="1:6">
      <c r="A353" s="977" t="s">
        <v>715</v>
      </c>
      <c r="B353" s="964" t="s">
        <v>211</v>
      </c>
      <c r="C353" s="409" t="e">
        <f>VLOOKUP(A353,Foundation!$B$8:$R$292,10, 0)</f>
        <v>#N/A</v>
      </c>
      <c r="D353" s="409" t="e">
        <f>VLOOKUP(A353,Foundation!$B$8:$R$275,12, 0)</f>
        <v>#N/A</v>
      </c>
      <c r="E353" s="409" t="e">
        <f>VLOOKUP(A353,'Erection Compiled '!$B$2:$S$338,10, 0)</f>
        <v>#N/A</v>
      </c>
      <c r="F353" s="409" t="e">
        <f>VLOOKUP(A353,Earthing!$C$7:$H$307,4, 0)</f>
        <v>#N/A</v>
      </c>
    </row>
    <row r="354" spans="1:6">
      <c r="A354" s="977" t="s">
        <v>717</v>
      </c>
      <c r="B354" s="964" t="s">
        <v>146</v>
      </c>
      <c r="C354" s="409" t="e">
        <f>VLOOKUP(A354,Foundation!$B$8:$R$292,10, 0)</f>
        <v>#N/A</v>
      </c>
      <c r="D354" s="409" t="e">
        <f>VLOOKUP(A354,Foundation!$B$8:$R$275,12, 0)</f>
        <v>#N/A</v>
      </c>
      <c r="E354" s="409" t="e">
        <f>VLOOKUP(A354,'Erection Compiled '!$B$2:$S$338,10, 0)</f>
        <v>#N/A</v>
      </c>
      <c r="F354" s="409" t="e">
        <f>VLOOKUP(A354,Earthing!$C$7:$H$307,4, 0)</f>
        <v>#N/A</v>
      </c>
    </row>
    <row r="355" spans="1:6">
      <c r="A355" s="977" t="s">
        <v>142</v>
      </c>
      <c r="B355" s="964" t="s">
        <v>89</v>
      </c>
      <c r="C355" s="409" t="e">
        <f>VLOOKUP(A355,Foundation!$B$8:$R$292,10, 0)</f>
        <v>#N/A</v>
      </c>
      <c r="D355" s="409" t="e">
        <f>VLOOKUP(A355,Foundation!$B$8:$R$275,12, 0)</f>
        <v>#N/A</v>
      </c>
      <c r="E355" s="409" t="e">
        <f>VLOOKUP(A355,'Erection Compiled '!$B$2:$S$338,10, 0)</f>
        <v>#N/A</v>
      </c>
      <c r="F355" s="409" t="e">
        <f>VLOOKUP(A355,Earthing!$C$7:$H$307,4, 0)</f>
        <v>#N/A</v>
      </c>
    </row>
    <row r="356" spans="1:6">
      <c r="A356" s="977" t="s">
        <v>720</v>
      </c>
      <c r="B356" s="964" t="s">
        <v>89</v>
      </c>
      <c r="C356" s="409" t="e">
        <f>VLOOKUP(A356,Foundation!$B$8:$R$292,10, 0)</f>
        <v>#N/A</v>
      </c>
      <c r="D356" s="409" t="e">
        <f>VLOOKUP(A356,Foundation!$B$8:$R$275,12, 0)</f>
        <v>#N/A</v>
      </c>
      <c r="E356" s="409" t="e">
        <f>VLOOKUP(A356,'Erection Compiled '!$B$2:$S$338,10, 0)</f>
        <v>#N/A</v>
      </c>
      <c r="F356" s="409" t="e">
        <f>VLOOKUP(A356,Earthing!$C$7:$H$307,4, 0)</f>
        <v>#N/A</v>
      </c>
    </row>
    <row r="357" spans="1:6">
      <c r="A357" s="977" t="s">
        <v>722</v>
      </c>
      <c r="B357" s="964" t="s">
        <v>146</v>
      </c>
      <c r="C357" s="409" t="e">
        <f>VLOOKUP(A357,Foundation!$B$8:$R$292,10, 0)</f>
        <v>#N/A</v>
      </c>
      <c r="D357" s="409" t="e">
        <f>VLOOKUP(A357,Foundation!$B$8:$R$275,12, 0)</f>
        <v>#N/A</v>
      </c>
      <c r="E357" s="409" t="e">
        <f>VLOOKUP(A357,'Erection Compiled '!$B$2:$S$338,10, 0)</f>
        <v>#N/A</v>
      </c>
      <c r="F357" s="409" t="e">
        <f>VLOOKUP(A357,Earthing!$C$7:$H$307,4, 0)</f>
        <v>#N/A</v>
      </c>
    </row>
    <row r="358" spans="1:6">
      <c r="A358" s="977" t="s">
        <v>747</v>
      </c>
      <c r="B358" s="964" t="s">
        <v>211</v>
      </c>
      <c r="C358" s="409" t="e">
        <f>VLOOKUP(A358,Foundation!$B$8:$R$292,10, 0)</f>
        <v>#N/A</v>
      </c>
      <c r="D358" s="409" t="e">
        <f>VLOOKUP(A358,Foundation!$B$8:$R$275,12, 0)</f>
        <v>#N/A</v>
      </c>
      <c r="E358" s="409" t="e">
        <f>VLOOKUP(A358,'Erection Compiled '!$B$2:$S$338,10, 0)</f>
        <v>#N/A</v>
      </c>
      <c r="F358" s="409" t="e">
        <f>VLOOKUP(A358,Earthing!$C$7:$H$307,4, 0)</f>
        <v>#N/A</v>
      </c>
    </row>
    <row r="359" spans="1:6">
      <c r="A359" s="977" t="s">
        <v>1654</v>
      </c>
      <c r="B359" s="964" t="s">
        <v>83</v>
      </c>
      <c r="C359" s="409" t="e">
        <f>VLOOKUP(A359,Foundation!$B$8:$R$292,10, 0)</f>
        <v>#N/A</v>
      </c>
      <c r="D359" s="409" t="e">
        <f>VLOOKUP(A359,Foundation!$B$8:$R$275,12, 0)</f>
        <v>#N/A</v>
      </c>
      <c r="E359" s="409" t="e">
        <f>VLOOKUP(A359,'Erection Compiled '!$B$2:$S$338,10, 0)</f>
        <v>#N/A</v>
      </c>
      <c r="F359" s="409" t="e">
        <f>VLOOKUP(A359,Earthing!$C$7:$H$307,4, 0)</f>
        <v>#N/A</v>
      </c>
    </row>
    <row r="360" spans="1:6">
      <c r="A360" s="977" t="s">
        <v>160</v>
      </c>
      <c r="B360" s="964" t="s">
        <v>111</v>
      </c>
      <c r="C360" s="409" t="e">
        <f>VLOOKUP(A360,Foundation!$B$8:$R$292,10, 0)</f>
        <v>#N/A</v>
      </c>
      <c r="D360" s="409" t="e">
        <f>VLOOKUP(A360,Foundation!$B$8:$R$275,12, 0)</f>
        <v>#N/A</v>
      </c>
      <c r="E360" s="409" t="e">
        <f>VLOOKUP(A360,'Erection Compiled '!$B$2:$S$338,10, 0)</f>
        <v>#N/A</v>
      </c>
      <c r="F360" s="409" t="e">
        <f>VLOOKUP(A360,Earthing!$C$7:$H$307,4, 0)</f>
        <v>#N/A</v>
      </c>
    </row>
    <row r="361" spans="1:6">
      <c r="A361" s="977" t="s">
        <v>162</v>
      </c>
      <c r="B361" s="964" t="s">
        <v>81</v>
      </c>
      <c r="C361" s="409" t="e">
        <f>VLOOKUP(A361,Foundation!$B$8:$R$292,10, 0)</f>
        <v>#N/A</v>
      </c>
      <c r="D361" s="409" t="e">
        <f>VLOOKUP(A361,Foundation!$B$8:$R$275,12, 0)</f>
        <v>#N/A</v>
      </c>
      <c r="E361" s="409" t="e">
        <f>VLOOKUP(A361,'Erection Compiled '!$B$2:$S$338,10, 0)</f>
        <v>#N/A</v>
      </c>
      <c r="F361" s="409" t="e">
        <f>VLOOKUP(A361,Earthing!$C$7:$H$307,4, 0)</f>
        <v>#N/A</v>
      </c>
    </row>
    <row r="362" spans="1:6">
      <c r="A362" s="977" t="s">
        <v>163</v>
      </c>
      <c r="B362" s="964" t="s">
        <v>89</v>
      </c>
      <c r="C362" s="409" t="e">
        <f>VLOOKUP(A362,Foundation!$B$8:$R$292,10, 0)</f>
        <v>#N/A</v>
      </c>
      <c r="D362" s="409" t="e">
        <f>VLOOKUP(A362,Foundation!$B$8:$R$275,12, 0)</f>
        <v>#N/A</v>
      </c>
      <c r="E362" s="409" t="e">
        <f>VLOOKUP(A362,'Erection Compiled '!$B$2:$S$338,10, 0)</f>
        <v>#N/A</v>
      </c>
      <c r="F362" s="409" t="e">
        <f>VLOOKUP(A362,Earthing!$C$7:$H$307,4, 0)</f>
        <v>#N/A</v>
      </c>
    </row>
    <row r="363" spans="1:6" hidden="1">
      <c r="A363" s="977" t="s">
        <v>1687</v>
      </c>
      <c r="B363" s="964" t="s">
        <v>1688</v>
      </c>
      <c r="C363" s="409" t="e">
        <f>VLOOKUP(A363,Foundation!$B$8:$R$292,10, 0)</f>
        <v>#N/A</v>
      </c>
      <c r="D363" s="409" t="e">
        <f>VLOOKUP(A363,Foundation!$B$8:$R$275,12, 0)</f>
        <v>#N/A</v>
      </c>
      <c r="E363" s="409" t="e">
        <f>VLOOKUP(A363,'Erection Compiled '!$B$2:$S$338,10, 0)</f>
        <v>#N/A</v>
      </c>
      <c r="F363" s="409" t="e">
        <f>VLOOKUP(A363,Earthing!$C$7:$H$307,4, 0)</f>
        <v>#N/A</v>
      </c>
    </row>
    <row r="364" spans="1:6" hidden="1">
      <c r="A364" s="977" t="s">
        <v>1689</v>
      </c>
      <c r="B364" s="964" t="s">
        <v>1688</v>
      </c>
      <c r="C364" s="409" t="e">
        <f>VLOOKUP(A364,Foundation!$B$8:$R$292,10, 0)</f>
        <v>#N/A</v>
      </c>
      <c r="D364" s="409" t="e">
        <f>VLOOKUP(A364,Foundation!$B$8:$R$275,12, 0)</f>
        <v>#N/A</v>
      </c>
      <c r="E364" s="409" t="e">
        <f>VLOOKUP(A364,'Erection Compiled '!$B$2:$S$338,10, 0)</f>
        <v>#N/A</v>
      </c>
      <c r="F364" s="409" t="e">
        <f>VLOOKUP(A364,Earthing!$C$7:$H$307,4, 0)</f>
        <v>#N/A</v>
      </c>
    </row>
    <row r="365" spans="1:6" hidden="1">
      <c r="A365" s="977" t="s">
        <v>164</v>
      </c>
      <c r="B365" s="964" t="s">
        <v>89</v>
      </c>
      <c r="C365" s="409" t="e">
        <f>VLOOKUP(A365,Foundation!$B$8:$R$292,10, 0)</f>
        <v>#N/A</v>
      </c>
      <c r="D365" s="409" t="e">
        <f>VLOOKUP(A365,Foundation!$B$8:$R$275,12, 0)</f>
        <v>#N/A</v>
      </c>
      <c r="E365" s="409" t="e">
        <f>VLOOKUP(A365,'Erection Compiled '!$B$2:$S$338,10, 0)</f>
        <v>#N/A</v>
      </c>
      <c r="F365" s="409" t="e">
        <f>VLOOKUP(A365,Earthing!$C$7:$H$307,4, 0)</f>
        <v>#N/A</v>
      </c>
    </row>
    <row r="366" spans="1:6" hidden="1">
      <c r="A366" s="977" t="s">
        <v>1690</v>
      </c>
      <c r="B366" s="964" t="s">
        <v>89</v>
      </c>
      <c r="C366" s="409" t="e">
        <f>VLOOKUP(A366,Foundation!$B$8:$R$292,10, 0)</f>
        <v>#N/A</v>
      </c>
      <c r="D366" s="409" t="e">
        <f>VLOOKUP(A366,Foundation!$B$8:$R$275,12, 0)</f>
        <v>#N/A</v>
      </c>
      <c r="E366" s="409" t="e">
        <f>VLOOKUP(A366,'Erection Compiled '!$B$2:$S$338,10, 0)</f>
        <v>#N/A</v>
      </c>
      <c r="F366" s="409" t="e">
        <f>VLOOKUP(A366,Earthing!$C$7:$H$307,4, 0)</f>
        <v>#N/A</v>
      </c>
    </row>
    <row r="367" spans="1:6" hidden="1">
      <c r="A367" s="977" t="s">
        <v>1691</v>
      </c>
      <c r="B367" s="964" t="s">
        <v>1729</v>
      </c>
      <c r="C367" s="409" t="e">
        <f>VLOOKUP(A367,Foundation!$B$8:$R$292,10, 0)</f>
        <v>#N/A</v>
      </c>
      <c r="D367" s="409" t="e">
        <f>VLOOKUP(A367,Foundation!$B$8:$R$275,12, 0)</f>
        <v>#N/A</v>
      </c>
      <c r="E367" s="409" t="e">
        <f>VLOOKUP(A367,'Erection Compiled '!$B$2:$S$338,10, 0)</f>
        <v>#N/A</v>
      </c>
      <c r="F367" s="409" t="e">
        <f>VLOOKUP(A367,Earthing!$C$7:$H$307,4, 0)</f>
        <v>#N/A</v>
      </c>
    </row>
    <row r="368" spans="1:6" hidden="1">
      <c r="A368" s="977" t="s">
        <v>482</v>
      </c>
      <c r="B368" s="964" t="s">
        <v>1730</v>
      </c>
      <c r="C368" s="409" t="e">
        <f>VLOOKUP(A368,Foundation!$B$8:$R$292,10, 0)</f>
        <v>#N/A</v>
      </c>
      <c r="D368" s="409" t="e">
        <f>VLOOKUP(A368,Foundation!$B$8:$R$275,12, 0)</f>
        <v>#N/A</v>
      </c>
      <c r="E368" s="409" t="e">
        <f>VLOOKUP(A368,'Erection Compiled '!$B$2:$S$338,10, 0)</f>
        <v>#N/A</v>
      </c>
      <c r="F368" s="409" t="e">
        <f>VLOOKUP(A368,Earthing!$C$7:$H$307,4, 0)</f>
        <v>#N/A</v>
      </c>
    </row>
    <row r="369" spans="1:6">
      <c r="A369" s="977" t="s">
        <v>749</v>
      </c>
      <c r="B369" s="964" t="s">
        <v>149</v>
      </c>
      <c r="C369" s="409" t="e">
        <f>VLOOKUP(A369,Foundation!$B$8:$R$292,10, 0)</f>
        <v>#N/A</v>
      </c>
      <c r="D369" s="409" t="e">
        <f>VLOOKUP(A369,Foundation!$B$8:$R$275,12, 0)</f>
        <v>#N/A</v>
      </c>
      <c r="E369" s="409" t="e">
        <f>VLOOKUP(A369,'Erection Compiled '!$B$2:$S$338,10, 0)</f>
        <v>#N/A</v>
      </c>
      <c r="F369" s="409" t="e">
        <f>VLOOKUP(A369,Earthing!$C$7:$H$307,4, 0)</f>
        <v>#N/A</v>
      </c>
    </row>
    <row r="370" spans="1:6">
      <c r="A370" s="975" t="s">
        <v>1747</v>
      </c>
      <c r="B370" s="965" t="s">
        <v>1726</v>
      </c>
      <c r="C370" s="409" t="e">
        <f>VLOOKUP(A370,Foundation!$B$8:$R$292,10, 0)</f>
        <v>#N/A</v>
      </c>
      <c r="D370" s="409" t="e">
        <f>VLOOKUP(A370,Foundation!$B$8:$R$275,12, 0)</f>
        <v>#N/A</v>
      </c>
      <c r="E370" s="409" t="e">
        <f>VLOOKUP(A370,'Erection Compiled '!$B$2:$S$338,10, 0)</f>
        <v>#N/A</v>
      </c>
      <c r="F370" s="409" t="e">
        <f>VLOOKUP(A370,Earthing!$C$7:$H$307,4, 0)</f>
        <v>#N/A</v>
      </c>
    </row>
    <row r="371" spans="1:6">
      <c r="A371" s="977" t="s">
        <v>739</v>
      </c>
      <c r="B371" s="964" t="s">
        <v>149</v>
      </c>
      <c r="C371" s="409" t="e">
        <f>VLOOKUP(A371,Foundation!$B$8:$R$292,10, 0)</f>
        <v>#N/A</v>
      </c>
      <c r="D371" s="409" t="e">
        <f>VLOOKUP(A371,Foundation!$B$8:$R$275,12, 0)</f>
        <v>#N/A</v>
      </c>
      <c r="E371" s="409" t="e">
        <f>VLOOKUP(A371,'Erection Compiled '!$B$2:$S$338,10, 0)</f>
        <v>#N/A</v>
      </c>
      <c r="F371" s="409" t="e">
        <f>VLOOKUP(A371,Earthing!$C$7:$H$307,4, 0)</f>
        <v>#N/A</v>
      </c>
    </row>
    <row r="372" spans="1:6">
      <c r="A372" s="973" t="s">
        <v>385</v>
      </c>
      <c r="B372" s="962" t="s">
        <v>89</v>
      </c>
      <c r="C372" s="409" t="e">
        <f>VLOOKUP(A372,Foundation!$B$8:$R$292,10, 0)</f>
        <v>#N/A</v>
      </c>
      <c r="D372" s="409" t="e">
        <f>VLOOKUP(A372,Foundation!$B$8:$R$275,12, 0)</f>
        <v>#N/A</v>
      </c>
      <c r="E372" s="409" t="e">
        <f>VLOOKUP(A372,'Erection Compiled '!$B$2:$S$338,10, 0)</f>
        <v>#N/A</v>
      </c>
      <c r="F372" s="409" t="e">
        <f>VLOOKUP(A372,Earthing!$C$7:$H$307,4, 0)</f>
        <v>#N/A</v>
      </c>
    </row>
    <row r="373" spans="1:6">
      <c r="A373" s="977" t="s">
        <v>831</v>
      </c>
      <c r="B373" s="964" t="s">
        <v>101</v>
      </c>
      <c r="C373" s="409" t="e">
        <f>VLOOKUP(A373,Foundation!$B$8:$R$292,10, 0)</f>
        <v>#N/A</v>
      </c>
      <c r="D373" s="409" t="e">
        <f>VLOOKUP(A373,Foundation!$B$8:$R$275,12, 0)</f>
        <v>#N/A</v>
      </c>
      <c r="E373" s="409" t="e">
        <f>VLOOKUP(A373,'Erection Compiled '!$B$2:$S$338,10, 0)</f>
        <v>#N/A</v>
      </c>
      <c r="F373" s="409" t="e">
        <f>VLOOKUP(A373,Earthing!$C$7:$H$307,4, 0)</f>
        <v>#N/A</v>
      </c>
    </row>
    <row r="374" spans="1:6">
      <c r="A374" s="977" t="s">
        <v>1563</v>
      </c>
      <c r="B374" s="964" t="s">
        <v>152</v>
      </c>
      <c r="C374" s="409" t="e">
        <f>VLOOKUP(A374,Foundation!$B$8:$R$292,10, 0)</f>
        <v>#N/A</v>
      </c>
      <c r="D374" s="409" t="e">
        <f>VLOOKUP(A374,Foundation!$B$8:$R$275,12, 0)</f>
        <v>#N/A</v>
      </c>
      <c r="E374" s="409" t="e">
        <f>VLOOKUP(A374,'Erection Compiled '!$B$2:$S$338,10, 0)</f>
        <v>#N/A</v>
      </c>
      <c r="F374" s="409" t="e">
        <f>VLOOKUP(A374,Earthing!$C$7:$H$307,4, 0)</f>
        <v>#N/A</v>
      </c>
    </row>
    <row r="375" spans="1:6">
      <c r="A375" s="977" t="s">
        <v>738</v>
      </c>
      <c r="B375" s="964" t="s">
        <v>146</v>
      </c>
      <c r="C375" s="409" t="e">
        <f>VLOOKUP(A375,Foundation!$B$8:$R$292,10, 0)</f>
        <v>#N/A</v>
      </c>
      <c r="D375" s="409" t="e">
        <f>VLOOKUP(A375,Foundation!$B$8:$R$275,12, 0)</f>
        <v>#N/A</v>
      </c>
      <c r="E375" s="409" t="e">
        <f>VLOOKUP(A375,'Erection Compiled '!$B$2:$S$338,10, 0)</f>
        <v>#N/A</v>
      </c>
      <c r="F375" s="409" t="e">
        <f>VLOOKUP(A375,Earthing!$C$7:$H$307,4, 0)</f>
        <v>#N/A</v>
      </c>
    </row>
    <row r="376" spans="1:6">
      <c r="A376" s="975" t="s">
        <v>1748</v>
      </c>
      <c r="B376" s="965" t="s">
        <v>1727</v>
      </c>
      <c r="C376" s="409" t="e">
        <f>VLOOKUP(A376,Foundation!$B$8:$R$292,10, 0)</f>
        <v>#N/A</v>
      </c>
      <c r="D376" s="409" t="e">
        <f>VLOOKUP(A376,Foundation!$B$8:$R$275,12, 0)</f>
        <v>#N/A</v>
      </c>
      <c r="E376" s="409" t="e">
        <f>VLOOKUP(A376,'Erection Compiled '!$B$2:$S$338,10, 0)</f>
        <v>#N/A</v>
      </c>
      <c r="F376" s="409" t="e">
        <f>VLOOKUP(A376,Earthing!$C$7:$H$307,4, 0)</f>
        <v>#N/A</v>
      </c>
    </row>
    <row r="377" spans="1:6">
      <c r="A377" s="977" t="s">
        <v>1300</v>
      </c>
      <c r="B377" s="964" t="s">
        <v>205</v>
      </c>
      <c r="C377" s="409" t="e">
        <f>VLOOKUP(A377,Foundation!$B$8:$R$292,10, 0)</f>
        <v>#N/A</v>
      </c>
      <c r="D377" s="409" t="e">
        <f>VLOOKUP(A377,Foundation!$B$8:$R$275,12, 0)</f>
        <v>#N/A</v>
      </c>
      <c r="E377" s="409" t="e">
        <f>VLOOKUP(A377,'Erection Compiled '!$B$2:$S$338,10, 0)</f>
        <v>#N/A</v>
      </c>
      <c r="F377" s="409" t="e">
        <f>VLOOKUP(A377,Earthing!$C$7:$H$307,4, 0)</f>
        <v>#N/A</v>
      </c>
    </row>
    <row r="378" spans="1:6">
      <c r="A378" s="977" t="s">
        <v>1308</v>
      </c>
      <c r="B378" s="964" t="s">
        <v>96</v>
      </c>
      <c r="C378" s="409" t="e">
        <f>VLOOKUP(A378,Foundation!$B$8:$R$292,10, 0)</f>
        <v>#N/A</v>
      </c>
      <c r="D378" s="409" t="e">
        <f>VLOOKUP(A378,Foundation!$B$8:$R$275,12, 0)</f>
        <v>#N/A</v>
      </c>
      <c r="E378" s="409" t="e">
        <f>VLOOKUP(A378,'Erection Compiled '!$B$2:$S$338,10, 0)</f>
        <v>#N/A</v>
      </c>
      <c r="F378" s="409" t="e">
        <f>VLOOKUP(A378,Earthing!$C$7:$H$307,4, 0)</f>
        <v>#N/A</v>
      </c>
    </row>
    <row r="379" spans="1:6">
      <c r="A379" s="977" t="s">
        <v>158</v>
      </c>
      <c r="B379" s="964" t="s">
        <v>83</v>
      </c>
      <c r="C379" s="409" t="e">
        <f>VLOOKUP(A379,Foundation!$B$8:$R$292,10, 0)</f>
        <v>#N/A</v>
      </c>
      <c r="D379" s="409" t="e">
        <f>VLOOKUP(A379,Foundation!$B$8:$R$275,12, 0)</f>
        <v>#N/A</v>
      </c>
      <c r="E379" s="409" t="e">
        <f>VLOOKUP(A379,'Erection Compiled '!$B$2:$S$338,10, 0)</f>
        <v>#N/A</v>
      </c>
      <c r="F379" s="409" t="e">
        <f>VLOOKUP(A379,Earthing!$C$7:$H$307,4, 0)</f>
        <v>#N/A</v>
      </c>
    </row>
    <row r="380" spans="1:6">
      <c r="A380" s="975" t="s">
        <v>1567</v>
      </c>
      <c r="B380" s="965" t="s">
        <v>1731</v>
      </c>
      <c r="C380" s="409" t="e">
        <f>VLOOKUP(A380,Foundation!$B$8:$R$292,10, 0)</f>
        <v>#N/A</v>
      </c>
      <c r="D380" s="409" t="e">
        <f>VLOOKUP(A380,Foundation!$B$8:$R$275,12, 0)</f>
        <v>#N/A</v>
      </c>
      <c r="E380" s="409" t="e">
        <f>VLOOKUP(A380,'Erection Compiled '!$B$2:$S$338,10, 0)</f>
        <v>#N/A</v>
      </c>
      <c r="F380" s="409" t="e">
        <f>VLOOKUP(A380,Earthing!$C$7:$H$307,4, 0)</f>
        <v>#N/A</v>
      </c>
    </row>
    <row r="381" spans="1:6">
      <c r="A381" s="977" t="s">
        <v>1504</v>
      </c>
      <c r="B381" s="964" t="s">
        <v>131</v>
      </c>
      <c r="C381" s="409" t="e">
        <f>VLOOKUP(A381,Foundation!$B$8:$R$292,10, 0)</f>
        <v>#N/A</v>
      </c>
      <c r="D381" s="409" t="e">
        <f>VLOOKUP(A381,Foundation!$B$8:$R$275,12, 0)</f>
        <v>#N/A</v>
      </c>
      <c r="E381" s="409" t="e">
        <f>VLOOKUP(A381,'Erection Compiled '!$B$2:$S$338,10, 0)</f>
        <v>#N/A</v>
      </c>
      <c r="F381" s="409" t="e">
        <f>VLOOKUP(A381,Earthing!$C$7:$H$307,4, 0)</f>
        <v>#N/A</v>
      </c>
    </row>
    <row r="382" spans="1:6">
      <c r="A382" s="977" t="s">
        <v>727</v>
      </c>
      <c r="B382" s="964" t="s">
        <v>146</v>
      </c>
      <c r="C382" s="409" t="e">
        <f>VLOOKUP(A382,Foundation!$B$8:$R$292,10, 0)</f>
        <v>#N/A</v>
      </c>
      <c r="D382" s="409" t="e">
        <f>VLOOKUP(A382,Foundation!$B$8:$R$275,12, 0)</f>
        <v>#N/A</v>
      </c>
      <c r="E382" s="409" t="e">
        <f>VLOOKUP(A382,'Erection Compiled '!$B$2:$S$338,10, 0)</f>
        <v>#N/A</v>
      </c>
      <c r="F382" s="409" t="e">
        <f>VLOOKUP(A382,Earthing!$C$7:$H$307,4, 0)</f>
        <v>#N/A</v>
      </c>
    </row>
    <row r="383" spans="1:6">
      <c r="A383" s="977" t="s">
        <v>155</v>
      </c>
      <c r="B383" s="964" t="s">
        <v>156</v>
      </c>
      <c r="C383" s="409" t="e">
        <f>VLOOKUP(A383,Foundation!$B$8:$R$292,10, 0)</f>
        <v>#N/A</v>
      </c>
      <c r="D383" s="409" t="e">
        <f>VLOOKUP(A383,Foundation!$B$8:$R$275,12, 0)</f>
        <v>#N/A</v>
      </c>
      <c r="E383" s="409" t="e">
        <f>VLOOKUP(A383,'Erection Compiled '!$B$2:$S$338,10, 0)</f>
        <v>#N/A</v>
      </c>
      <c r="F383" s="409" t="e">
        <f>VLOOKUP(A383,Earthing!$C$7:$H$307,4, 0)</f>
        <v>#N/A</v>
      </c>
    </row>
    <row r="384" spans="1:6">
      <c r="A384" s="975" t="s">
        <v>233</v>
      </c>
      <c r="B384" s="965" t="s">
        <v>1731</v>
      </c>
      <c r="C384" s="409" t="e">
        <f>VLOOKUP(A384,Foundation!$B$8:$R$292,10, 0)</f>
        <v>#N/A</v>
      </c>
      <c r="D384" s="409" t="e">
        <f>VLOOKUP(A384,Foundation!$B$8:$R$275,12, 0)</f>
        <v>#N/A</v>
      </c>
      <c r="E384" s="409" t="e">
        <f>VLOOKUP(A384,'Erection Compiled '!$B$2:$S$338,10, 0)</f>
        <v>#N/A</v>
      </c>
      <c r="F384" s="409" t="e">
        <f>VLOOKUP(A384,Earthing!$C$7:$H$307,4, 0)</f>
        <v>#N/A</v>
      </c>
    </row>
    <row r="385" spans="1:6">
      <c r="A385" s="977" t="s">
        <v>719</v>
      </c>
      <c r="B385" s="964" t="s">
        <v>149</v>
      </c>
      <c r="C385" s="409" t="e">
        <f>VLOOKUP(A385,Foundation!$B$8:$R$292,10, 0)</f>
        <v>#N/A</v>
      </c>
      <c r="D385" s="409" t="e">
        <f>VLOOKUP(A385,Foundation!$B$8:$R$275,12, 0)</f>
        <v>#N/A</v>
      </c>
      <c r="E385" s="409" t="e">
        <f>VLOOKUP(A385,'Erection Compiled '!$B$2:$S$338,10, 0)</f>
        <v>#N/A</v>
      </c>
      <c r="F385" s="409" t="e">
        <f>VLOOKUP(A385,Earthing!$C$7:$H$307,4, 0)</f>
        <v>#N/A</v>
      </c>
    </row>
    <row r="386" spans="1:6">
      <c r="A386" s="977" t="s">
        <v>832</v>
      </c>
      <c r="B386" s="964" t="s">
        <v>79</v>
      </c>
      <c r="C386" s="409" t="e">
        <f>VLOOKUP(A386,Foundation!$B$8:$R$292,10, 0)</f>
        <v>#N/A</v>
      </c>
      <c r="D386" s="409" t="e">
        <f>VLOOKUP(A386,Foundation!$B$8:$R$275,12, 0)</f>
        <v>#N/A</v>
      </c>
      <c r="E386" s="409" t="e">
        <f>VLOOKUP(A386,'Erection Compiled '!$B$2:$S$338,10, 0)</f>
        <v>#N/A</v>
      </c>
      <c r="F386" s="409" t="e">
        <f>VLOOKUP(A386,Earthing!$C$7:$H$307,4, 0)</f>
        <v>#N/A</v>
      </c>
    </row>
    <row r="387" spans="1:6">
      <c r="A387" s="977" t="s">
        <v>161</v>
      </c>
      <c r="B387" s="964" t="s">
        <v>81</v>
      </c>
      <c r="C387" s="409" t="e">
        <f>VLOOKUP(A387,Foundation!$B$8:$R$292,10, 0)</f>
        <v>#N/A</v>
      </c>
      <c r="D387" s="409" t="e">
        <f>VLOOKUP(A387,Foundation!$B$8:$R$275,12, 0)</f>
        <v>#N/A</v>
      </c>
      <c r="E387" s="409" t="e">
        <f>VLOOKUP(A387,'Erection Compiled '!$B$2:$S$338,10, 0)</f>
        <v>#N/A</v>
      </c>
      <c r="F387" s="409" t="e">
        <f>VLOOKUP(A387,Earthing!$C$7:$H$307,4, 0)</f>
        <v>#N/A</v>
      </c>
    </row>
    <row r="388" spans="1:6">
      <c r="A388" s="977" t="s">
        <v>150</v>
      </c>
      <c r="B388" s="964" t="s">
        <v>152</v>
      </c>
      <c r="C388" s="409" t="e">
        <f>VLOOKUP(A388,Foundation!$B$8:$R$292,10, 0)</f>
        <v>#N/A</v>
      </c>
      <c r="D388" s="409" t="e">
        <f>VLOOKUP(A388,Foundation!$B$8:$R$275,12, 0)</f>
        <v>#N/A</v>
      </c>
      <c r="E388" s="409" t="e">
        <f>VLOOKUP(A388,'Erection Compiled '!$B$2:$S$338,10, 0)</f>
        <v>#N/A</v>
      </c>
      <c r="F388" s="409" t="e">
        <f>VLOOKUP(A388,Earthing!$C$7:$H$307,4, 0)</f>
        <v>#N/A</v>
      </c>
    </row>
    <row r="389" spans="1:6">
      <c r="A389" s="977" t="s">
        <v>724</v>
      </c>
      <c r="B389" s="964" t="s">
        <v>146</v>
      </c>
      <c r="C389" s="409" t="e">
        <f>VLOOKUP(A389,Foundation!$B$8:$R$292,10, 0)</f>
        <v>#N/A</v>
      </c>
      <c r="D389" s="409" t="e">
        <f>VLOOKUP(A389,Foundation!$B$8:$R$275,12, 0)</f>
        <v>#N/A</v>
      </c>
      <c r="E389" s="409" t="e">
        <f>VLOOKUP(A389,'Erection Compiled '!$B$2:$S$338,10, 0)</f>
        <v>#N/A</v>
      </c>
      <c r="F389" s="409" t="e">
        <f>VLOOKUP(A389,Earthing!$C$7:$H$307,4, 0)</f>
        <v>#N/A</v>
      </c>
    </row>
    <row r="390" spans="1:6">
      <c r="A390" s="973" t="s">
        <v>1285</v>
      </c>
      <c r="B390" s="962" t="s">
        <v>79</v>
      </c>
      <c r="C390" s="409" t="e">
        <f>VLOOKUP(A390,Foundation!$B$8:$R$292,10, 0)</f>
        <v>#N/A</v>
      </c>
      <c r="D390" s="409" t="e">
        <f>VLOOKUP(A390,Foundation!$B$8:$R$275,12, 0)</f>
        <v>#N/A</v>
      </c>
      <c r="E390" s="409" t="e">
        <f>VLOOKUP(A390,'Erection Compiled '!$B$2:$S$338,10, 0)</f>
        <v>#N/A</v>
      </c>
      <c r="F390" s="409" t="e">
        <f>VLOOKUP(A390,Earthing!$C$7:$H$307,4, 0)</f>
        <v>#N/A</v>
      </c>
    </row>
    <row r="391" spans="1:6">
      <c r="A391" s="977" t="s">
        <v>138</v>
      </c>
      <c r="B391" s="964" t="s">
        <v>96</v>
      </c>
      <c r="C391" s="409" t="e">
        <f>VLOOKUP(A391,Foundation!$B$8:$R$292,10, 0)</f>
        <v>#N/A</v>
      </c>
      <c r="D391" s="409" t="e">
        <f>VLOOKUP(A391,Foundation!$B$8:$R$275,12, 0)</f>
        <v>#N/A</v>
      </c>
      <c r="E391" s="409" t="e">
        <f>VLOOKUP(A391,'Erection Compiled '!$B$2:$S$338,10, 0)</f>
        <v>#N/A</v>
      </c>
      <c r="F391" s="409" t="e">
        <f>VLOOKUP(A391,Earthing!$C$7:$H$307,4, 0)</f>
        <v>#N/A</v>
      </c>
    </row>
    <row r="392" spans="1:6">
      <c r="A392" s="977" t="s">
        <v>718</v>
      </c>
      <c r="B392" s="964" t="s">
        <v>149</v>
      </c>
      <c r="C392" s="409" t="e">
        <f>VLOOKUP(A392,Foundation!$B$8:$R$292,10, 0)</f>
        <v>#N/A</v>
      </c>
      <c r="D392" s="409" t="e">
        <f>VLOOKUP(A392,Foundation!$B$8:$R$275,12, 0)</f>
        <v>#N/A</v>
      </c>
      <c r="E392" s="409" t="e">
        <f>VLOOKUP(A392,'Erection Compiled '!$B$2:$S$338,10, 0)</f>
        <v>#N/A</v>
      </c>
      <c r="F392" s="409" t="e">
        <f>VLOOKUP(A392,Earthing!$C$7:$H$307,4, 0)</f>
        <v>#N/A</v>
      </c>
    </row>
    <row r="393" spans="1:6">
      <c r="A393" s="977" t="s">
        <v>1592</v>
      </c>
      <c r="B393" s="964" t="s">
        <v>89</v>
      </c>
      <c r="C393" s="409" t="e">
        <f>VLOOKUP(A393,Foundation!$B$8:$R$292,10, 0)</f>
        <v>#N/A</v>
      </c>
      <c r="D393" s="409" t="e">
        <f>VLOOKUP(A393,Foundation!$B$8:$R$275,12, 0)</f>
        <v>#N/A</v>
      </c>
      <c r="E393" s="409" t="e">
        <f>VLOOKUP(A393,'Erection Compiled '!$B$2:$S$338,10, 0)</f>
        <v>#N/A</v>
      </c>
      <c r="F393" s="409" t="e">
        <f>VLOOKUP(A393,Earthing!$C$7:$H$307,4, 0)</f>
        <v>#N/A</v>
      </c>
    </row>
    <row r="394" spans="1:6">
      <c r="A394" s="977" t="s">
        <v>721</v>
      </c>
      <c r="B394" s="964" t="s">
        <v>146</v>
      </c>
      <c r="C394" s="409" t="e">
        <f>VLOOKUP(A394,Foundation!$B$8:$R$292,10, 0)</f>
        <v>#N/A</v>
      </c>
      <c r="D394" s="409" t="e">
        <f>VLOOKUP(A394,Foundation!$B$8:$R$275,12, 0)</f>
        <v>#N/A</v>
      </c>
      <c r="E394" s="409" t="e">
        <f>VLOOKUP(A394,'Erection Compiled '!$B$2:$S$338,10, 0)</f>
        <v>#N/A</v>
      </c>
      <c r="F394" s="409" t="e">
        <f>VLOOKUP(A394,Earthing!$C$7:$H$307,4, 0)</f>
        <v>#N/A</v>
      </c>
    </row>
    <row r="395" spans="1:6">
      <c r="A395" s="977" t="s">
        <v>1303</v>
      </c>
      <c r="B395" s="964" t="s">
        <v>211</v>
      </c>
      <c r="C395" s="409" t="e">
        <f>VLOOKUP(A395,Foundation!$B$8:$R$292,10, 0)</f>
        <v>#N/A</v>
      </c>
      <c r="D395" s="409" t="e">
        <f>VLOOKUP(A395,Foundation!$B$8:$R$275,12, 0)</f>
        <v>#N/A</v>
      </c>
      <c r="E395" s="409" t="e">
        <f>VLOOKUP(A395,'Erection Compiled '!$B$2:$S$338,10, 0)</f>
        <v>#N/A</v>
      </c>
      <c r="F395" s="409" t="e">
        <f>VLOOKUP(A395,Earthing!$C$7:$H$307,4, 0)</f>
        <v>#N/A</v>
      </c>
    </row>
    <row r="396" spans="1:6">
      <c r="A396" s="975" t="s">
        <v>343</v>
      </c>
      <c r="B396" s="965" t="s">
        <v>1732</v>
      </c>
      <c r="C396" s="409" t="e">
        <f>VLOOKUP(A396,Foundation!$B$8:$R$292,10, 0)</f>
        <v>#N/A</v>
      </c>
      <c r="D396" s="409" t="e">
        <f>VLOOKUP(A396,Foundation!$B$8:$R$275,12, 0)</f>
        <v>#N/A</v>
      </c>
      <c r="E396" s="409" t="e">
        <f>VLOOKUP(A396,'Erection Compiled '!$B$2:$S$338,10, 0)</f>
        <v>#N/A</v>
      </c>
      <c r="F396" s="409" t="e">
        <f>VLOOKUP(A396,Earthing!$C$7:$H$307,4, 0)</f>
        <v>#N/A</v>
      </c>
    </row>
    <row r="397" spans="1:6">
      <c r="A397" s="977" t="s">
        <v>714</v>
      </c>
      <c r="B397" s="964" t="s">
        <v>149</v>
      </c>
      <c r="C397" s="409" t="e">
        <f>VLOOKUP(A397,Foundation!$B$8:$R$292,10, 0)</f>
        <v>#N/A</v>
      </c>
      <c r="D397" s="409" t="e">
        <f>VLOOKUP(A397,Foundation!$B$8:$R$275,12, 0)</f>
        <v>#N/A</v>
      </c>
      <c r="E397" s="409" t="e">
        <f>VLOOKUP(A397,'Erection Compiled '!$B$2:$S$338,10, 0)</f>
        <v>#N/A</v>
      </c>
      <c r="F397" s="409" t="e">
        <f>VLOOKUP(A397,Earthing!$C$7:$H$307,4, 0)</f>
        <v>#N/A</v>
      </c>
    </row>
    <row r="398" spans="1:6">
      <c r="A398" s="977" t="s">
        <v>723</v>
      </c>
      <c r="B398" s="964" t="s">
        <v>146</v>
      </c>
      <c r="C398" s="409" t="e">
        <f>VLOOKUP(A398,Foundation!$B$8:$R$292,10, 0)</f>
        <v>#N/A</v>
      </c>
      <c r="D398" s="409" t="e">
        <f>VLOOKUP(A398,Foundation!$B$8:$R$275,12, 0)</f>
        <v>#N/A</v>
      </c>
      <c r="E398" s="409" t="e">
        <f>VLOOKUP(A398,'Erection Compiled '!$B$2:$S$338,10, 0)</f>
        <v>#N/A</v>
      </c>
      <c r="F398" s="409" t="e">
        <f>VLOOKUP(A398,Earthing!$C$7:$H$307,4, 0)</f>
        <v>#N/A</v>
      </c>
    </row>
    <row r="399" spans="1:6">
      <c r="A399" s="977" t="s">
        <v>1298</v>
      </c>
      <c r="B399" s="964" t="s">
        <v>211</v>
      </c>
      <c r="C399" s="409" t="e">
        <f>VLOOKUP(A399,Foundation!$B$8:$R$292,10, 0)</f>
        <v>#N/A</v>
      </c>
      <c r="D399" s="409" t="e">
        <f>VLOOKUP(A399,Foundation!$B$8:$R$275,12, 0)</f>
        <v>#N/A</v>
      </c>
      <c r="E399" s="409" t="e">
        <f>VLOOKUP(A399,'Erection Compiled '!$B$2:$S$338,10, 0)</f>
        <v>#N/A</v>
      </c>
      <c r="F399" s="409" t="e">
        <f>VLOOKUP(A399,Earthing!$C$7:$H$307,4, 0)</f>
        <v>#N/A</v>
      </c>
    </row>
    <row r="400" spans="1:6">
      <c r="A400" s="977" t="s">
        <v>428</v>
      </c>
      <c r="B400" s="964" t="s">
        <v>96</v>
      </c>
      <c r="C400" s="409" t="e">
        <f>VLOOKUP(A400,Foundation!$B$8:$R$292,10, 0)</f>
        <v>#N/A</v>
      </c>
      <c r="D400" s="409" t="e">
        <f>VLOOKUP(A400,Foundation!$B$8:$R$275,12, 0)</f>
        <v>#N/A</v>
      </c>
      <c r="E400" s="409" t="e">
        <f>VLOOKUP(A400,'Erection Compiled '!$B$2:$S$338,10, 0)</f>
        <v>#N/A</v>
      </c>
      <c r="F400" s="409" t="e">
        <f>VLOOKUP(A400,Earthing!$C$7:$H$307,4, 0)</f>
        <v>#N/A</v>
      </c>
    </row>
    <row r="401" spans="1:6">
      <c r="A401" s="977" t="s">
        <v>1565</v>
      </c>
      <c r="B401" s="964" t="s">
        <v>79</v>
      </c>
      <c r="C401" s="409" t="e">
        <f>VLOOKUP(A401,Foundation!$B$8:$R$292,10, 0)</f>
        <v>#N/A</v>
      </c>
      <c r="D401" s="409" t="e">
        <f>VLOOKUP(A401,Foundation!$B$8:$R$275,12, 0)</f>
        <v>#N/A</v>
      </c>
      <c r="E401" s="409" t="e">
        <f>VLOOKUP(A401,'Erection Compiled '!$B$2:$S$338,10, 0)</f>
        <v>#N/A</v>
      </c>
      <c r="F401" s="409" t="e">
        <f>VLOOKUP(A401,Earthing!$C$7:$H$307,4, 0)</f>
        <v>#N/A</v>
      </c>
    </row>
    <row r="402" spans="1:6">
      <c r="A402" s="977" t="s">
        <v>1601</v>
      </c>
      <c r="B402" s="964" t="s">
        <v>83</v>
      </c>
      <c r="C402" s="409" t="e">
        <f>VLOOKUP(A402,Foundation!$B$8:$R$292,10, 0)</f>
        <v>#N/A</v>
      </c>
      <c r="D402" s="409" t="e">
        <f>VLOOKUP(A402,Foundation!$B$8:$R$275,12, 0)</f>
        <v>#N/A</v>
      </c>
      <c r="E402" s="409" t="e">
        <f>VLOOKUP(A402,'Erection Compiled '!$B$2:$S$338,10, 0)</f>
        <v>#N/A</v>
      </c>
      <c r="F402" s="409" t="e">
        <f>VLOOKUP(A402,Earthing!$C$7:$H$307,4, 0)</f>
        <v>#N/A</v>
      </c>
    </row>
    <row r="403" spans="1:6">
      <c r="A403" s="975" t="s">
        <v>122</v>
      </c>
      <c r="B403" s="965" t="s">
        <v>1723</v>
      </c>
      <c r="C403" s="409" t="e">
        <f>VLOOKUP(A403,Foundation!$B$8:$R$292,10, 0)</f>
        <v>#N/A</v>
      </c>
      <c r="D403" s="409" t="e">
        <f>VLOOKUP(A403,Foundation!$B$8:$R$275,12, 0)</f>
        <v>#N/A</v>
      </c>
      <c r="E403" s="409" t="e">
        <f>VLOOKUP(A403,'Erection Compiled '!$B$2:$S$338,10, 0)</f>
        <v>#N/A</v>
      </c>
      <c r="F403" s="409" t="e">
        <f>VLOOKUP(A403,Earthing!$C$7:$H$307,4, 0)</f>
        <v>#N/A</v>
      </c>
    </row>
    <row r="404" spans="1:6">
      <c r="A404" s="977" t="s">
        <v>143</v>
      </c>
      <c r="B404" s="964" t="s">
        <v>79</v>
      </c>
      <c r="C404" s="409" t="e">
        <f>VLOOKUP(A404,Foundation!$B$8:$R$292,10, 0)</f>
        <v>#N/A</v>
      </c>
      <c r="D404" s="409" t="e">
        <f>VLOOKUP(A404,Foundation!$B$8:$R$275,12, 0)</f>
        <v>#N/A</v>
      </c>
      <c r="E404" s="409" t="e">
        <f>VLOOKUP(A404,'Erection Compiled '!$B$2:$S$338,10, 0)</f>
        <v>#N/A</v>
      </c>
      <c r="F404" s="409" t="e">
        <f>VLOOKUP(A404,Earthing!$C$7:$H$307,4, 0)</f>
        <v>#N/A</v>
      </c>
    </row>
    <row r="405" spans="1:6">
      <c r="A405" s="977" t="s">
        <v>776</v>
      </c>
      <c r="B405" s="964" t="s">
        <v>146</v>
      </c>
      <c r="C405" s="409" t="e">
        <f>VLOOKUP(A405,Foundation!$B$8:$R$292,10, 0)</f>
        <v>#N/A</v>
      </c>
      <c r="D405" s="409" t="e">
        <f>VLOOKUP(A405,Foundation!$B$8:$R$275,12, 0)</f>
        <v>#N/A</v>
      </c>
      <c r="E405" s="409" t="e">
        <f>VLOOKUP(A405,'Erection Compiled '!$B$2:$S$338,10, 0)</f>
        <v>#N/A</v>
      </c>
      <c r="F405" s="409" t="e">
        <f>VLOOKUP(A405,Earthing!$C$7:$H$307,4, 0)</f>
        <v>#N/A</v>
      </c>
    </row>
    <row r="406" spans="1:6">
      <c r="A406" s="977" t="s">
        <v>148</v>
      </c>
      <c r="B406" s="964" t="s">
        <v>89</v>
      </c>
      <c r="C406" s="409" t="e">
        <f>VLOOKUP(A406,Foundation!$B$8:$R$292,10, 0)</f>
        <v>#N/A</v>
      </c>
      <c r="D406" s="409" t="e">
        <f>VLOOKUP(A406,Foundation!$B$8:$R$275,12, 0)</f>
        <v>#N/A</v>
      </c>
      <c r="E406" s="409" t="e">
        <f>VLOOKUP(A406,'Erection Compiled '!$B$2:$S$338,10, 0)</f>
        <v>#N/A</v>
      </c>
      <c r="F406" s="409" t="e">
        <f>VLOOKUP(A406,Earthing!$C$7:$H$307,4, 0)</f>
        <v>#N/A</v>
      </c>
    </row>
    <row r="407" spans="1:6">
      <c r="A407" s="977" t="s">
        <v>1584</v>
      </c>
      <c r="B407" s="964" t="s">
        <v>101</v>
      </c>
      <c r="C407" s="409" t="e">
        <f>VLOOKUP(A407,Foundation!$B$8:$R$292,10, 0)</f>
        <v>#N/A</v>
      </c>
      <c r="D407" s="409" t="e">
        <f>VLOOKUP(A407,Foundation!$B$8:$R$275,12, 0)</f>
        <v>#N/A</v>
      </c>
      <c r="E407" s="409" t="e">
        <f>VLOOKUP(A407,'Erection Compiled '!$B$2:$S$338,10, 0)</f>
        <v>#N/A</v>
      </c>
      <c r="F407" s="409" t="e">
        <f>VLOOKUP(A407,Earthing!$C$7:$H$307,4, 0)</f>
        <v>#N/A</v>
      </c>
    </row>
    <row r="408" spans="1:6">
      <c r="A408" s="977" t="s">
        <v>777</v>
      </c>
      <c r="B408" s="964" t="s">
        <v>146</v>
      </c>
      <c r="C408" s="409" t="e">
        <f>VLOOKUP(A408,Foundation!$B$8:$R$292,10, 0)</f>
        <v>#N/A</v>
      </c>
      <c r="D408" s="409" t="e">
        <f>VLOOKUP(A408,Foundation!$B$8:$R$275,12, 0)</f>
        <v>#N/A</v>
      </c>
      <c r="E408" s="409" t="e">
        <f>VLOOKUP(A408,'Erection Compiled '!$B$2:$S$338,10, 0)</f>
        <v>#N/A</v>
      </c>
      <c r="F408" s="409" t="e">
        <f>VLOOKUP(A408,Earthing!$C$7:$H$307,4, 0)</f>
        <v>#N/A</v>
      </c>
    </row>
    <row r="409" spans="1:6">
      <c r="A409" s="977" t="s">
        <v>1560</v>
      </c>
      <c r="B409" s="964" t="s">
        <v>87</v>
      </c>
      <c r="C409" s="409" t="e">
        <f>VLOOKUP(A409,Foundation!$B$8:$R$292,10, 0)</f>
        <v>#N/A</v>
      </c>
      <c r="D409" s="409" t="e">
        <f>VLOOKUP(A409,Foundation!$B$8:$R$275,12, 0)</f>
        <v>#N/A</v>
      </c>
      <c r="E409" s="409" t="e">
        <f>VLOOKUP(A409,'Erection Compiled '!$B$2:$S$338,10, 0)</f>
        <v>#N/A</v>
      </c>
      <c r="F409" s="409" t="e">
        <f>VLOOKUP(A409,Earthing!$C$7:$H$307,4, 0)</f>
        <v>#N/A</v>
      </c>
    </row>
    <row r="410" spans="1:6">
      <c r="A410" s="977" t="s">
        <v>781</v>
      </c>
      <c r="B410" s="964" t="s">
        <v>146</v>
      </c>
      <c r="C410" s="409" t="e">
        <f>VLOOKUP(A410,Foundation!$B$8:$R$292,10, 0)</f>
        <v>#N/A</v>
      </c>
      <c r="D410" s="409" t="e">
        <f>VLOOKUP(A410,Foundation!$B$8:$R$275,12, 0)</f>
        <v>#N/A</v>
      </c>
      <c r="E410" s="409" t="e">
        <f>VLOOKUP(A410,'Erection Compiled '!$B$2:$S$338,10, 0)</f>
        <v>#N/A</v>
      </c>
      <c r="F410" s="409" t="e">
        <f>VLOOKUP(A410,Earthing!$C$7:$H$307,4, 0)</f>
        <v>#N/A</v>
      </c>
    </row>
    <row r="411" spans="1:6">
      <c r="A411" s="977" t="s">
        <v>1299</v>
      </c>
      <c r="B411" s="964" t="s">
        <v>149</v>
      </c>
      <c r="C411" s="409" t="e">
        <f>VLOOKUP(A411,Foundation!$B$8:$R$292,10, 0)</f>
        <v>#N/A</v>
      </c>
      <c r="D411" s="409" t="e">
        <f>VLOOKUP(A411,Foundation!$B$8:$R$275,12, 0)</f>
        <v>#N/A</v>
      </c>
      <c r="E411" s="409" t="e">
        <f>VLOOKUP(A411,'Erection Compiled '!$B$2:$S$338,10, 0)</f>
        <v>#N/A</v>
      </c>
      <c r="F411" s="409" t="e">
        <f>VLOOKUP(A411,Earthing!$C$7:$H$307,4, 0)</f>
        <v>#N/A</v>
      </c>
    </row>
    <row r="412" spans="1:6">
      <c r="A412" s="977" t="s">
        <v>778</v>
      </c>
      <c r="B412" s="964" t="s">
        <v>146</v>
      </c>
      <c r="C412" s="409" t="e">
        <f>VLOOKUP(A412,Foundation!$B$8:$R$292,10, 0)</f>
        <v>#N/A</v>
      </c>
      <c r="D412" s="409" t="e">
        <f>VLOOKUP(A412,Foundation!$B$8:$R$275,12, 0)</f>
        <v>#N/A</v>
      </c>
      <c r="E412" s="409" t="e">
        <f>VLOOKUP(A412,'Erection Compiled '!$B$2:$S$338,10, 0)</f>
        <v>#N/A</v>
      </c>
      <c r="F412" s="409" t="e">
        <f>VLOOKUP(A412,Earthing!$C$7:$H$307,4, 0)</f>
        <v>#N/A</v>
      </c>
    </row>
    <row r="413" spans="1:6">
      <c r="A413" s="975" t="s">
        <v>1749</v>
      </c>
      <c r="B413" s="967" t="s">
        <v>146</v>
      </c>
      <c r="C413" s="409" t="e">
        <f>VLOOKUP(A413,Foundation!$B$8:$R$292,10, 0)</f>
        <v>#N/A</v>
      </c>
      <c r="D413" s="409" t="e">
        <f>VLOOKUP(A413,Foundation!$B$8:$R$275,12, 0)</f>
        <v>#N/A</v>
      </c>
      <c r="E413" s="409" t="e">
        <f>VLOOKUP(A413,'Erection Compiled '!$B$2:$S$338,10, 0)</f>
        <v>#N/A</v>
      </c>
      <c r="F413" s="409" t="e">
        <f>VLOOKUP(A413,Earthing!$C$7:$H$307,4, 0)</f>
        <v>#N/A</v>
      </c>
    </row>
    <row r="414" spans="1:6">
      <c r="A414" s="977" t="s">
        <v>737</v>
      </c>
      <c r="B414" s="964" t="s">
        <v>146</v>
      </c>
      <c r="C414" s="409" t="e">
        <f>VLOOKUP(A414,Foundation!$B$8:$R$292,10, 0)</f>
        <v>#N/A</v>
      </c>
      <c r="D414" s="409" t="e">
        <f>VLOOKUP(A414,Foundation!$B$8:$R$275,12, 0)</f>
        <v>#N/A</v>
      </c>
      <c r="E414" s="409" t="e">
        <f>VLOOKUP(A414,'Erection Compiled '!$B$2:$S$338,10, 0)</f>
        <v>#N/A</v>
      </c>
      <c r="F414" s="409" t="e">
        <f>VLOOKUP(A414,Earthing!$C$7:$H$307,4, 0)</f>
        <v>#N/A</v>
      </c>
    </row>
    <row r="415" spans="1:6">
      <c r="A415" s="977" t="s">
        <v>151</v>
      </c>
      <c r="B415" s="964" t="s">
        <v>152</v>
      </c>
      <c r="C415" s="409" t="e">
        <f>VLOOKUP(A415,Foundation!$B$8:$R$292,10, 0)</f>
        <v>#N/A</v>
      </c>
      <c r="D415" s="409" t="e">
        <f>VLOOKUP(A415,Foundation!$B$8:$R$275,12, 0)</f>
        <v>#N/A</v>
      </c>
      <c r="E415" s="409" t="e">
        <f>VLOOKUP(A415,'Erection Compiled '!$B$2:$S$338,10, 0)</f>
        <v>#N/A</v>
      </c>
      <c r="F415" s="409" t="e">
        <f>VLOOKUP(A415,Earthing!$C$7:$H$307,4, 0)</f>
        <v>#N/A</v>
      </c>
    </row>
    <row r="416" spans="1:6">
      <c r="A416" s="977" t="s">
        <v>1302</v>
      </c>
      <c r="B416" s="964" t="s">
        <v>89</v>
      </c>
      <c r="C416" s="409" t="e">
        <f>VLOOKUP(A416,Foundation!$B$8:$R$292,10, 0)</f>
        <v>#N/A</v>
      </c>
      <c r="D416" s="409" t="e">
        <f>VLOOKUP(A416,Foundation!$B$8:$R$275,12, 0)</f>
        <v>#N/A</v>
      </c>
      <c r="E416" s="409" t="e">
        <f>VLOOKUP(A416,'Erection Compiled '!$B$2:$S$338,10, 0)</f>
        <v>#N/A</v>
      </c>
      <c r="F416" s="409" t="e">
        <f>VLOOKUP(A416,Earthing!$C$7:$H$307,4, 0)</f>
        <v>#N/A</v>
      </c>
    </row>
    <row r="417" spans="1:6">
      <c r="A417" s="977" t="s">
        <v>773</v>
      </c>
      <c r="B417" s="964" t="s">
        <v>146</v>
      </c>
      <c r="C417" s="409" t="e">
        <f>VLOOKUP(A417,Foundation!$B$8:$R$292,10, 0)</f>
        <v>#N/A</v>
      </c>
      <c r="D417" s="409" t="e">
        <f>VLOOKUP(A417,Foundation!$B$8:$R$275,12, 0)</f>
        <v>#N/A</v>
      </c>
      <c r="E417" s="409" t="e">
        <f>VLOOKUP(A417,'Erection Compiled '!$B$2:$S$338,10, 0)</f>
        <v>#N/A</v>
      </c>
      <c r="F417" s="409" t="e">
        <f>VLOOKUP(A417,Earthing!$C$7:$H$307,4, 0)</f>
        <v>#N/A</v>
      </c>
    </row>
    <row r="418" spans="1:6">
      <c r="A418" s="977" t="s">
        <v>780</v>
      </c>
      <c r="B418" s="964" t="s">
        <v>146</v>
      </c>
      <c r="C418" s="409" t="e">
        <f>VLOOKUP(A418,Foundation!$B$8:$R$292,10, 0)</f>
        <v>#N/A</v>
      </c>
      <c r="D418" s="409" t="e">
        <f>VLOOKUP(A418,Foundation!$B$8:$R$275,12, 0)</f>
        <v>#N/A</v>
      </c>
      <c r="E418" s="409" t="e">
        <f>VLOOKUP(A418,'Erection Compiled '!$B$2:$S$338,10, 0)</f>
        <v>#N/A</v>
      </c>
      <c r="F418" s="409" t="e">
        <f>VLOOKUP(A418,Earthing!$C$7:$H$307,4, 0)</f>
        <v>#N/A</v>
      </c>
    </row>
    <row r="419" spans="1:6">
      <c r="A419" s="977" t="s">
        <v>144</v>
      </c>
      <c r="B419" s="964" t="s">
        <v>146</v>
      </c>
      <c r="C419" s="409" t="e">
        <f>VLOOKUP(A419,Foundation!$B$8:$R$292,10, 0)</f>
        <v>#N/A</v>
      </c>
      <c r="D419" s="409" t="e">
        <f>VLOOKUP(A419,Foundation!$B$8:$R$275,12, 0)</f>
        <v>#N/A</v>
      </c>
      <c r="E419" s="409" t="e">
        <f>VLOOKUP(A419,'Erection Compiled '!$B$2:$S$338,10, 0)</f>
        <v>#N/A</v>
      </c>
      <c r="F419" s="409" t="e">
        <f>VLOOKUP(A419,Earthing!$C$7:$H$307,4, 0)</f>
        <v>#N/A</v>
      </c>
    </row>
    <row r="420" spans="1:6">
      <c r="A420" s="977" t="s">
        <v>745</v>
      </c>
      <c r="B420" s="964" t="s">
        <v>146</v>
      </c>
      <c r="C420" s="409" t="e">
        <f>VLOOKUP(A420,Foundation!$B$8:$R$292,10, 0)</f>
        <v>#N/A</v>
      </c>
      <c r="D420" s="409" t="e">
        <f>VLOOKUP(A420,Foundation!$B$8:$R$275,12, 0)</f>
        <v>#N/A</v>
      </c>
      <c r="E420" s="409" t="e">
        <f>VLOOKUP(A420,'Erection Compiled '!$B$2:$S$338,10, 0)</f>
        <v>#N/A</v>
      </c>
      <c r="F420" s="409" t="e">
        <f>VLOOKUP(A420,Earthing!$C$7:$H$307,4, 0)</f>
        <v>#N/A</v>
      </c>
    </row>
    <row r="421" spans="1:6">
      <c r="A421" s="977" t="s">
        <v>774</v>
      </c>
      <c r="B421" s="964" t="s">
        <v>146</v>
      </c>
      <c r="C421" s="409" t="e">
        <f>VLOOKUP(A421,Foundation!$B$8:$R$292,10, 0)</f>
        <v>#N/A</v>
      </c>
      <c r="D421" s="409" t="e">
        <f>VLOOKUP(A421,Foundation!$B$8:$R$275,12, 0)</f>
        <v>#N/A</v>
      </c>
      <c r="E421" s="409" t="e">
        <f>VLOOKUP(A421,'Erection Compiled '!$B$2:$S$338,10, 0)</f>
        <v>#N/A</v>
      </c>
      <c r="F421" s="409" t="e">
        <f>VLOOKUP(A421,Earthing!$C$7:$H$307,4, 0)</f>
        <v>#N/A</v>
      </c>
    </row>
    <row r="422" spans="1:6">
      <c r="A422" s="977" t="s">
        <v>1248</v>
      </c>
      <c r="B422" s="964" t="s">
        <v>146</v>
      </c>
      <c r="C422" s="409" t="e">
        <f>VLOOKUP(A422,Foundation!$B$8:$R$292,10, 0)</f>
        <v>#N/A</v>
      </c>
      <c r="D422" s="409" t="e">
        <f>VLOOKUP(A422,Foundation!$B$8:$R$275,12, 0)</f>
        <v>#N/A</v>
      </c>
      <c r="E422" s="409" t="e">
        <f>VLOOKUP(A422,'Erection Compiled '!$B$2:$S$338,10, 0)</f>
        <v>#N/A</v>
      </c>
      <c r="F422" s="409" t="e">
        <f>VLOOKUP(A422,Earthing!$C$7:$H$307,4, 0)</f>
        <v>#N/A</v>
      </c>
    </row>
    <row r="423" spans="1:6">
      <c r="A423" s="977" t="s">
        <v>694</v>
      </c>
      <c r="B423" s="964" t="s">
        <v>79</v>
      </c>
      <c r="C423" s="409" t="e">
        <f>VLOOKUP(A423,Foundation!$B$8:$R$292,10, 0)</f>
        <v>#N/A</v>
      </c>
      <c r="D423" s="409" t="e">
        <f>VLOOKUP(A423,Foundation!$B$8:$R$275,12, 0)</f>
        <v>#N/A</v>
      </c>
      <c r="E423" s="409" t="e">
        <f>VLOOKUP(A423,'Erection Compiled '!$B$2:$S$338,10, 0)</f>
        <v>#N/A</v>
      </c>
      <c r="F423" s="409" t="e">
        <f>VLOOKUP(A423,Earthing!$C$7:$H$307,4, 0)</f>
        <v>#N/A</v>
      </c>
    </row>
    <row r="424" spans="1:6">
      <c r="A424" s="977" t="s">
        <v>744</v>
      </c>
      <c r="B424" s="964" t="s">
        <v>146</v>
      </c>
      <c r="C424" s="409" t="e">
        <f>VLOOKUP(A424,Foundation!$B$8:$R$292,10, 0)</f>
        <v>#N/A</v>
      </c>
      <c r="D424" s="409" t="e">
        <f>VLOOKUP(A424,Foundation!$B$8:$R$275,12, 0)</f>
        <v>#N/A</v>
      </c>
      <c r="E424" s="409" t="e">
        <f>VLOOKUP(A424,'Erection Compiled '!$B$2:$S$338,10, 0)</f>
        <v>#N/A</v>
      </c>
      <c r="F424" s="409" t="e">
        <f>VLOOKUP(A424,Earthing!$C$7:$H$307,4, 0)</f>
        <v>#N/A</v>
      </c>
    </row>
    <row r="425" spans="1:6">
      <c r="A425" s="977" t="s">
        <v>153</v>
      </c>
      <c r="B425" s="964" t="s">
        <v>79</v>
      </c>
      <c r="C425" s="409" t="e">
        <f>VLOOKUP(A425,Foundation!$B$8:$R$292,10, 0)</f>
        <v>#N/A</v>
      </c>
      <c r="D425" s="409" t="e">
        <f>VLOOKUP(A425,Foundation!$B$8:$R$275,12, 0)</f>
        <v>#N/A</v>
      </c>
      <c r="E425" s="409" t="e">
        <f>VLOOKUP(A425,'Erection Compiled '!$B$2:$S$338,10, 0)</f>
        <v>#N/A</v>
      </c>
      <c r="F425" s="409" t="e">
        <f>VLOOKUP(A425,Earthing!$C$7:$H$307,4, 0)</f>
        <v>#N/A</v>
      </c>
    </row>
    <row r="426" spans="1:6">
      <c r="A426" s="973" t="s">
        <v>384</v>
      </c>
      <c r="B426" s="962" t="s">
        <v>79</v>
      </c>
      <c r="C426" s="409" t="e">
        <f>VLOOKUP(A426,Foundation!$B$8:$R$292,10, 0)</f>
        <v>#N/A</v>
      </c>
      <c r="D426" s="409" t="e">
        <f>VLOOKUP(A426,Foundation!$B$8:$R$275,12, 0)</f>
        <v>#N/A</v>
      </c>
      <c r="E426" s="409" t="e">
        <f>VLOOKUP(A426,'Erection Compiled '!$B$2:$S$338,10, 0)</f>
        <v>#N/A</v>
      </c>
      <c r="F426" s="409" t="e">
        <f>VLOOKUP(A426,Earthing!$C$7:$H$307,4, 0)</f>
        <v>#N/A</v>
      </c>
    </row>
    <row r="427" spans="1:6">
      <c r="A427" s="977" t="s">
        <v>726</v>
      </c>
      <c r="B427" s="964" t="s">
        <v>146</v>
      </c>
      <c r="C427" s="409" t="e">
        <f>VLOOKUP(A427,Foundation!$B$8:$R$292,10, 0)</f>
        <v>#N/A</v>
      </c>
      <c r="D427" s="409" t="e">
        <f>VLOOKUP(A427,Foundation!$B$8:$R$275,12, 0)</f>
        <v>#N/A</v>
      </c>
      <c r="E427" s="409" t="e">
        <f>VLOOKUP(A427,'Erection Compiled '!$B$2:$S$338,10, 0)</f>
        <v>#N/A</v>
      </c>
      <c r="F427" s="409" t="e">
        <f>VLOOKUP(A427,Earthing!$C$7:$H$307,4, 0)</f>
        <v>#N/A</v>
      </c>
    </row>
    <row r="428" spans="1:6">
      <c r="A428" s="977" t="s">
        <v>775</v>
      </c>
      <c r="B428" s="964" t="s">
        <v>146</v>
      </c>
      <c r="C428" s="409" t="e">
        <f>VLOOKUP(A428,Foundation!$B$8:$R$292,10, 0)</f>
        <v>#N/A</v>
      </c>
      <c r="D428" s="409" t="e">
        <f>VLOOKUP(A428,Foundation!$B$8:$R$275,12, 0)</f>
        <v>#N/A</v>
      </c>
      <c r="E428" s="409" t="e">
        <f>VLOOKUP(A428,'Erection Compiled '!$B$2:$S$338,10, 0)</f>
        <v>#N/A</v>
      </c>
      <c r="F428" s="409" t="e">
        <f>VLOOKUP(A428,Earthing!$C$7:$H$307,4, 0)</f>
        <v>#N/A</v>
      </c>
    </row>
    <row r="429" spans="1:6">
      <c r="A429" s="977" t="s">
        <v>1304</v>
      </c>
      <c r="B429" s="964" t="s">
        <v>89</v>
      </c>
      <c r="C429" s="409" t="e">
        <f>VLOOKUP(A429,Foundation!$B$8:$R$292,10, 0)</f>
        <v>#N/A</v>
      </c>
      <c r="D429" s="409" t="e">
        <f>VLOOKUP(A429,Foundation!$B$8:$R$275,12, 0)</f>
        <v>#N/A</v>
      </c>
      <c r="E429" s="409" t="e">
        <f>VLOOKUP(A429,'Erection Compiled '!$B$2:$S$338,10, 0)</f>
        <v>#N/A</v>
      </c>
      <c r="F429" s="409" t="e">
        <f>VLOOKUP(A429,Earthing!$C$7:$H$307,4, 0)</f>
        <v>#N/A</v>
      </c>
    </row>
    <row r="430" spans="1:6">
      <c r="A430" s="977" t="s">
        <v>1518</v>
      </c>
      <c r="B430" s="964" t="s">
        <v>79</v>
      </c>
      <c r="C430" s="409" t="e">
        <f>VLOOKUP(A430,Foundation!$B$8:$R$292,10, 0)</f>
        <v>#N/A</v>
      </c>
      <c r="D430" s="409" t="e">
        <f>VLOOKUP(A430,Foundation!$B$8:$R$275,12, 0)</f>
        <v>#N/A</v>
      </c>
      <c r="E430" s="409" t="e">
        <f>VLOOKUP(A430,'Erection Compiled '!$B$2:$S$338,10, 0)</f>
        <v>#N/A</v>
      </c>
      <c r="F430" s="409" t="e">
        <f>VLOOKUP(A430,Earthing!$C$7:$H$307,4, 0)</f>
        <v>#N/A</v>
      </c>
    </row>
    <row r="431" spans="1:6">
      <c r="A431" s="977" t="s">
        <v>743</v>
      </c>
      <c r="B431" s="964" t="s">
        <v>146</v>
      </c>
      <c r="C431" s="409" t="e">
        <f>VLOOKUP(A431,Foundation!$B$8:$R$292,10, 0)</f>
        <v>#N/A</v>
      </c>
      <c r="D431" s="409" t="e">
        <f>VLOOKUP(A431,Foundation!$B$8:$R$275,12, 0)</f>
        <v>#N/A</v>
      </c>
      <c r="E431" s="409" t="e">
        <f>VLOOKUP(A431,'Erection Compiled '!$B$2:$S$338,10, 0)</f>
        <v>#N/A</v>
      </c>
      <c r="F431" s="409" t="e">
        <f>VLOOKUP(A431,Earthing!$C$7:$H$307,4, 0)</f>
        <v>#N/A</v>
      </c>
    </row>
    <row r="432" spans="1:6">
      <c r="A432" s="977" t="s">
        <v>157</v>
      </c>
      <c r="B432" s="964" t="s">
        <v>79</v>
      </c>
      <c r="C432" s="409" t="e">
        <f>VLOOKUP(A432,Foundation!$B$8:$R$292,10, 0)</f>
        <v>#N/A</v>
      </c>
      <c r="D432" s="409" t="e">
        <f>VLOOKUP(A432,Foundation!$B$8:$R$275,12, 0)</f>
        <v>#N/A</v>
      </c>
      <c r="E432" s="409" t="e">
        <f>VLOOKUP(A432,'Erection Compiled '!$B$2:$S$338,10, 0)</f>
        <v>#N/A</v>
      </c>
      <c r="F432" s="409" t="e">
        <f>VLOOKUP(A432,Earthing!$C$7:$H$307,4, 0)</f>
        <v>#N/A</v>
      </c>
    </row>
    <row r="433" spans="1:6">
      <c r="A433" s="977" t="s">
        <v>730</v>
      </c>
      <c r="B433" s="964" t="s">
        <v>205</v>
      </c>
      <c r="C433" s="409" t="e">
        <f>VLOOKUP(A433,Foundation!$B$8:$R$292,10, 0)</f>
        <v>#N/A</v>
      </c>
      <c r="D433" s="409" t="e">
        <f>VLOOKUP(A433,Foundation!$B$8:$R$275,12, 0)</f>
        <v>#N/A</v>
      </c>
      <c r="E433" s="409" t="e">
        <f>VLOOKUP(A433,'Erection Compiled '!$B$2:$S$338,10, 0)</f>
        <v>#N/A</v>
      </c>
      <c r="F433" s="409" t="e">
        <f>VLOOKUP(A433,Earthing!$C$7:$H$307,4, 0)</f>
        <v>#N/A</v>
      </c>
    </row>
    <row r="434" spans="1:6">
      <c r="A434" s="977" t="s">
        <v>751</v>
      </c>
      <c r="B434" s="964" t="s">
        <v>149</v>
      </c>
      <c r="C434" s="409" t="e">
        <f>VLOOKUP(A434,Foundation!$B$8:$R$292,10, 0)</f>
        <v>#N/A</v>
      </c>
      <c r="D434" s="409" t="e">
        <f>VLOOKUP(A434,Foundation!$B$8:$R$275,12, 0)</f>
        <v>#N/A</v>
      </c>
      <c r="E434" s="409" t="e">
        <f>VLOOKUP(A434,'Erection Compiled '!$B$2:$S$338,10, 0)</f>
        <v>#N/A</v>
      </c>
      <c r="F434" s="409" t="e">
        <f>VLOOKUP(A434,Earthing!$C$7:$H$307,4, 0)</f>
        <v>#N/A</v>
      </c>
    </row>
    <row r="435" spans="1:6">
      <c r="A435" s="977" t="s">
        <v>750</v>
      </c>
      <c r="B435" s="964" t="s">
        <v>149</v>
      </c>
      <c r="C435" s="409" t="e">
        <f>VLOOKUP(A435,Foundation!$B$8:$R$292,10, 0)</f>
        <v>#N/A</v>
      </c>
      <c r="D435" s="409" t="e">
        <f>VLOOKUP(A435,Foundation!$B$8:$R$275,12, 0)</f>
        <v>#N/A</v>
      </c>
      <c r="E435" s="409" t="e">
        <f>VLOOKUP(A435,'Erection Compiled '!$B$2:$S$338,10, 0)</f>
        <v>#N/A</v>
      </c>
      <c r="F435" s="409" t="e">
        <f>VLOOKUP(A435,Earthing!$C$7:$H$307,4, 0)</f>
        <v>#N/A</v>
      </c>
    </row>
    <row r="436" spans="1:6">
      <c r="A436" s="977" t="s">
        <v>1494</v>
      </c>
      <c r="B436" s="964" t="s">
        <v>79</v>
      </c>
      <c r="C436" s="409" t="e">
        <f>VLOOKUP(A436,Foundation!$B$8:$R$292,10, 0)</f>
        <v>#N/A</v>
      </c>
      <c r="D436" s="409" t="e">
        <f>VLOOKUP(A436,Foundation!$B$8:$R$275,12, 0)</f>
        <v>#N/A</v>
      </c>
      <c r="E436" s="409" t="e">
        <f>VLOOKUP(A436,'Erection Compiled '!$B$2:$S$338,10, 0)</f>
        <v>#N/A</v>
      </c>
      <c r="F436" s="409" t="e">
        <f>VLOOKUP(A436,Earthing!$C$7:$H$307,4, 0)</f>
        <v>#N/A</v>
      </c>
    </row>
    <row r="437" spans="1:6">
      <c r="A437" s="977" t="s">
        <v>1566</v>
      </c>
      <c r="B437" s="964" t="s">
        <v>89</v>
      </c>
      <c r="C437" s="409" t="e">
        <f>VLOOKUP(A437,Foundation!$B$8:$R$292,10, 0)</f>
        <v>#N/A</v>
      </c>
      <c r="D437" s="409" t="e">
        <f>VLOOKUP(A437,Foundation!$B$8:$R$275,12, 0)</f>
        <v>#N/A</v>
      </c>
      <c r="E437" s="409" t="e">
        <f>VLOOKUP(A437,'Erection Compiled '!$B$2:$S$338,10, 0)</f>
        <v>#N/A</v>
      </c>
      <c r="F437" s="409" t="e">
        <f>VLOOKUP(A437,Earthing!$C$7:$H$307,4, 0)</f>
        <v>#N/A</v>
      </c>
    </row>
    <row r="438" spans="1:6">
      <c r="A438" s="977" t="s">
        <v>154</v>
      </c>
      <c r="B438" s="964" t="s">
        <v>156</v>
      </c>
      <c r="C438" s="409" t="e">
        <f>VLOOKUP(A438,Foundation!$B$8:$R$292,10, 0)</f>
        <v>#N/A</v>
      </c>
      <c r="D438" s="409" t="e">
        <f>VLOOKUP(A438,Foundation!$B$8:$R$275,12, 0)</f>
        <v>#N/A</v>
      </c>
      <c r="E438" s="409" t="e">
        <f>VLOOKUP(A438,'Erection Compiled '!$B$2:$S$338,10, 0)</f>
        <v>#N/A</v>
      </c>
      <c r="F438" s="409" t="e">
        <f>VLOOKUP(A438,Earthing!$C$7:$H$307,4, 0)</f>
        <v>#N/A</v>
      </c>
    </row>
    <row r="439" spans="1:6">
      <c r="A439" s="977" t="s">
        <v>1559</v>
      </c>
      <c r="B439" s="964" t="s">
        <v>89</v>
      </c>
      <c r="C439" s="409" t="e">
        <f>VLOOKUP(A439,Foundation!$B$8:$R$292,10, 0)</f>
        <v>#N/A</v>
      </c>
      <c r="D439" s="409" t="e">
        <f>VLOOKUP(A439,Foundation!$B$8:$R$275,12, 0)</f>
        <v>#N/A</v>
      </c>
      <c r="E439" s="409" t="e">
        <f>VLOOKUP(A439,'Erection Compiled '!$B$2:$S$338,10, 0)</f>
        <v>#N/A</v>
      </c>
      <c r="F439" s="409" t="e">
        <f>VLOOKUP(A439,Earthing!$C$7:$H$307,4, 0)</f>
        <v>#N/A</v>
      </c>
    </row>
    <row r="440" spans="1:6">
      <c r="A440" s="977" t="s">
        <v>1525</v>
      </c>
      <c r="B440" s="964" t="s">
        <v>101</v>
      </c>
      <c r="C440" s="409" t="e">
        <f>VLOOKUP(A440,Foundation!$B$8:$R$292,10, 0)</f>
        <v>#N/A</v>
      </c>
      <c r="D440" s="409" t="e">
        <f>VLOOKUP(A440,Foundation!$B$8:$R$275,12, 0)</f>
        <v>#N/A</v>
      </c>
      <c r="E440" s="409" t="e">
        <f>VLOOKUP(A440,'Erection Compiled '!$B$2:$S$338,10, 0)</f>
        <v>#N/A</v>
      </c>
      <c r="F440" s="409" t="e">
        <f>VLOOKUP(A440,Earthing!$C$7:$H$307,4, 0)</f>
        <v>#N/A</v>
      </c>
    </row>
    <row r="441" spans="1:6">
      <c r="A441" s="977" t="s">
        <v>729</v>
      </c>
      <c r="B441" s="964" t="s">
        <v>146</v>
      </c>
      <c r="C441" s="409" t="e">
        <f>VLOOKUP(A441,Foundation!$B$8:$R$292,10, 0)</f>
        <v>#N/A</v>
      </c>
      <c r="D441" s="409" t="e">
        <f>VLOOKUP(A441,Foundation!$B$8:$R$275,12, 0)</f>
        <v>#N/A</v>
      </c>
      <c r="E441" s="409" t="e">
        <f>VLOOKUP(A441,'Erection Compiled '!$B$2:$S$338,10, 0)</f>
        <v>#N/A</v>
      </c>
      <c r="F441" s="409" t="e">
        <f>VLOOKUP(A441,Earthing!$C$7:$H$307,4, 0)</f>
        <v>#N/A</v>
      </c>
    </row>
    <row r="442" spans="1:6">
      <c r="A442" s="977" t="s">
        <v>772</v>
      </c>
      <c r="B442" s="964" t="s">
        <v>146</v>
      </c>
      <c r="C442" s="409" t="e">
        <f>VLOOKUP(A442,Foundation!$B$8:$R$292,10, 0)</f>
        <v>#N/A</v>
      </c>
      <c r="D442" s="409" t="e">
        <f>VLOOKUP(A442,Foundation!$B$8:$R$275,12, 0)</f>
        <v>#N/A</v>
      </c>
      <c r="E442" s="409" t="e">
        <f>VLOOKUP(A442,'Erection Compiled '!$B$2:$S$338,10, 0)</f>
        <v>#N/A</v>
      </c>
      <c r="F442" s="409" t="e">
        <f>VLOOKUP(A442,Earthing!$C$7:$H$307,4, 0)</f>
        <v>#N/A</v>
      </c>
    </row>
    <row r="443" spans="1:6">
      <c r="A443" s="977" t="s">
        <v>771</v>
      </c>
      <c r="B443" s="964" t="s">
        <v>149</v>
      </c>
      <c r="C443" s="409" t="e">
        <f>VLOOKUP(A443,Foundation!$B$8:$R$292,10, 0)</f>
        <v>#N/A</v>
      </c>
      <c r="D443" s="409" t="e">
        <f>VLOOKUP(A443,Foundation!$B$8:$R$275,12, 0)</f>
        <v>#N/A</v>
      </c>
      <c r="E443" s="409" t="e">
        <f>VLOOKUP(A443,'Erection Compiled '!$B$2:$S$338,10, 0)</f>
        <v>#N/A</v>
      </c>
      <c r="F443" s="409" t="e">
        <f>VLOOKUP(A443,Earthing!$C$7:$H$307,4, 0)</f>
        <v>#N/A</v>
      </c>
    </row>
    <row r="444" spans="1:6">
      <c r="A444" s="977" t="s">
        <v>779</v>
      </c>
      <c r="B444" s="964" t="s">
        <v>146</v>
      </c>
      <c r="C444" s="409" t="e">
        <f>VLOOKUP(A444,Foundation!$B$8:$R$292,10, 0)</f>
        <v>#N/A</v>
      </c>
      <c r="D444" s="409" t="e">
        <f>VLOOKUP(A444,Foundation!$B$8:$R$275,12, 0)</f>
        <v>#N/A</v>
      </c>
      <c r="E444" s="409" t="e">
        <f>VLOOKUP(A444,'Erection Compiled '!$B$2:$S$338,10, 0)</f>
        <v>#N/A</v>
      </c>
      <c r="F444" s="409" t="e">
        <f>VLOOKUP(A444,Earthing!$C$7:$H$307,4, 0)</f>
        <v>#N/A</v>
      </c>
    </row>
    <row r="445" spans="1:6">
      <c r="A445" s="973" t="s">
        <v>252</v>
      </c>
      <c r="B445" s="962" t="s">
        <v>146</v>
      </c>
      <c r="C445" s="409" t="e">
        <f>VLOOKUP(A445,Foundation!$B$8:$R$292,10, 0)</f>
        <v>#N/A</v>
      </c>
      <c r="D445" s="409" t="e">
        <f>VLOOKUP(A445,Foundation!$B$8:$R$275,12, 0)</f>
        <v>#N/A</v>
      </c>
      <c r="E445" s="409" t="e">
        <f>VLOOKUP(A445,'Erection Compiled '!$B$2:$S$338,10, 0)</f>
        <v>#N/A</v>
      </c>
      <c r="F445" s="409" t="e">
        <f>VLOOKUP(A445,Earthing!$C$7:$H$307,4, 0)</f>
        <v>#N/A</v>
      </c>
    </row>
    <row r="446" spans="1:6">
      <c r="A446" s="977" t="s">
        <v>753</v>
      </c>
      <c r="B446" s="964" t="s">
        <v>146</v>
      </c>
      <c r="C446" s="409" t="e">
        <f>VLOOKUP(A446,Foundation!$B$8:$R$292,10, 0)</f>
        <v>#N/A</v>
      </c>
      <c r="D446" s="409" t="e">
        <f>VLOOKUP(A446,Foundation!$B$8:$R$275,12, 0)</f>
        <v>#N/A</v>
      </c>
      <c r="E446" s="409" t="e">
        <f>VLOOKUP(A446,'Erection Compiled '!$B$2:$S$338,10, 0)</f>
        <v>#N/A</v>
      </c>
      <c r="F446" s="409" t="e">
        <f>VLOOKUP(A446,Earthing!$C$7:$H$307,4, 0)</f>
        <v>#N/A</v>
      </c>
    </row>
    <row r="447" spans="1:6">
      <c r="A447" s="977" t="s">
        <v>1542</v>
      </c>
      <c r="B447" s="964" t="s">
        <v>101</v>
      </c>
      <c r="C447" s="409" t="e">
        <f>VLOOKUP(A447,Foundation!$B$8:$R$292,10, 0)</f>
        <v>#N/A</v>
      </c>
      <c r="D447" s="409" t="e">
        <f>VLOOKUP(A447,Foundation!$B$8:$R$275,12, 0)</f>
        <v>#N/A</v>
      </c>
      <c r="E447" s="409" t="e">
        <f>VLOOKUP(A447,'Erection Compiled '!$B$2:$S$338,10, 0)</f>
        <v>#N/A</v>
      </c>
      <c r="F447" s="409" t="e">
        <f>VLOOKUP(A447,Earthing!$C$7:$H$307,4, 0)</f>
        <v>#N/A</v>
      </c>
    </row>
    <row r="448" spans="1:6">
      <c r="A448" s="977" t="s">
        <v>769</v>
      </c>
      <c r="B448" s="964" t="s">
        <v>149</v>
      </c>
      <c r="C448" s="409" t="e">
        <f>VLOOKUP(A448,Foundation!$B$8:$R$292,10, 0)</f>
        <v>#N/A</v>
      </c>
      <c r="D448" s="409" t="e">
        <f>VLOOKUP(A448,Foundation!$B$8:$R$275,12, 0)</f>
        <v>#N/A</v>
      </c>
      <c r="E448" s="409" t="e">
        <f>VLOOKUP(A448,'Erection Compiled '!$B$2:$S$338,10, 0)</f>
        <v>#N/A</v>
      </c>
      <c r="F448" s="409" t="e">
        <f>VLOOKUP(A448,Earthing!$C$7:$H$307,4, 0)</f>
        <v>#N/A</v>
      </c>
    </row>
    <row r="449" spans="1:6">
      <c r="A449" s="977" t="s">
        <v>1307</v>
      </c>
      <c r="B449" s="964" t="s">
        <v>146</v>
      </c>
      <c r="C449" s="409" t="e">
        <f>VLOOKUP(A449,Foundation!$B$8:$R$292,10, 0)</f>
        <v>#N/A</v>
      </c>
      <c r="D449" s="409" t="e">
        <f>VLOOKUP(A449,Foundation!$B$8:$R$275,12, 0)</f>
        <v>#N/A</v>
      </c>
      <c r="E449" s="409" t="e">
        <f>VLOOKUP(A449,'Erection Compiled '!$B$2:$S$338,10, 0)</f>
        <v>#N/A</v>
      </c>
      <c r="F449" s="409" t="e">
        <f>VLOOKUP(A449,Earthing!$C$7:$H$307,4, 0)</f>
        <v>#N/A</v>
      </c>
    </row>
    <row r="450" spans="1:6">
      <c r="A450" s="977" t="s">
        <v>431</v>
      </c>
      <c r="B450" s="964" t="s">
        <v>146</v>
      </c>
      <c r="C450" s="409" t="e">
        <f>VLOOKUP(A450,Foundation!$B$8:$R$292,10, 0)</f>
        <v>#N/A</v>
      </c>
      <c r="D450" s="409" t="e">
        <f>VLOOKUP(A450,Foundation!$B$8:$R$275,12, 0)</f>
        <v>#N/A</v>
      </c>
      <c r="E450" s="409" t="e">
        <f>VLOOKUP(A450,'Erection Compiled '!$B$2:$S$338,10, 0)</f>
        <v>#N/A</v>
      </c>
      <c r="F450" s="409" t="e">
        <f>VLOOKUP(A450,Earthing!$C$7:$H$307,4, 0)</f>
        <v>#N/A</v>
      </c>
    </row>
    <row r="451" spans="1:6">
      <c r="A451" s="977" t="s">
        <v>728</v>
      </c>
      <c r="B451" s="964" t="s">
        <v>149</v>
      </c>
      <c r="C451" s="409" t="e">
        <f>VLOOKUP(A451,Foundation!$B$8:$R$292,10, 0)</f>
        <v>#N/A</v>
      </c>
      <c r="D451" s="409" t="e">
        <f>VLOOKUP(A451,Foundation!$B$8:$R$275,12, 0)</f>
        <v>#N/A</v>
      </c>
      <c r="E451" s="409" t="e">
        <f>VLOOKUP(A451,'Erection Compiled '!$B$2:$S$338,10, 0)</f>
        <v>#N/A</v>
      </c>
      <c r="F451" s="409" t="e">
        <f>VLOOKUP(A451,Earthing!$C$7:$H$307,4, 0)</f>
        <v>#N/A</v>
      </c>
    </row>
    <row r="452" spans="1:6">
      <c r="A452" s="975" t="s">
        <v>1750</v>
      </c>
      <c r="B452" s="965" t="s">
        <v>1722</v>
      </c>
      <c r="C452" s="409" t="e">
        <f>VLOOKUP(A452,Foundation!$B$8:$R$292,10, 0)</f>
        <v>#N/A</v>
      </c>
      <c r="D452" s="409" t="e">
        <f>VLOOKUP(A452,Foundation!$B$8:$R$275,12, 0)</f>
        <v>#N/A</v>
      </c>
      <c r="E452" s="409" t="e">
        <f>VLOOKUP(A452,'Erection Compiled '!$B$2:$S$338,10, 0)</f>
        <v>#N/A</v>
      </c>
      <c r="F452" s="409" t="e">
        <f>VLOOKUP(A452,Earthing!$C$7:$H$307,4, 0)</f>
        <v>#N/A</v>
      </c>
    </row>
    <row r="453" spans="1:6">
      <c r="A453" s="977" t="s">
        <v>754</v>
      </c>
      <c r="B453" s="964" t="s">
        <v>205</v>
      </c>
      <c r="C453" s="409" t="e">
        <f>VLOOKUP(A453,Foundation!$B$8:$R$292,10, 0)</f>
        <v>#N/A</v>
      </c>
      <c r="D453" s="409" t="e">
        <f>VLOOKUP(A453,Foundation!$B$8:$R$275,12, 0)</f>
        <v>#N/A</v>
      </c>
      <c r="E453" s="409" t="e">
        <f>VLOOKUP(A453,'Erection Compiled '!$B$2:$S$338,10, 0)</f>
        <v>#N/A</v>
      </c>
      <c r="F453" s="409" t="e">
        <f>VLOOKUP(A453,Earthing!$C$7:$H$307,4, 0)</f>
        <v>#N/A</v>
      </c>
    </row>
    <row r="454" spans="1:6">
      <c r="A454" s="977" t="s">
        <v>757</v>
      </c>
      <c r="B454" s="964" t="s">
        <v>205</v>
      </c>
      <c r="C454" s="409" t="e">
        <f>VLOOKUP(A454,Foundation!$B$8:$R$292,10, 0)</f>
        <v>#N/A</v>
      </c>
      <c r="D454" s="409" t="e">
        <f>VLOOKUP(A454,Foundation!$B$8:$R$275,12, 0)</f>
        <v>#N/A</v>
      </c>
      <c r="E454" s="409" t="e">
        <f>VLOOKUP(A454,'Erection Compiled '!$B$2:$S$338,10, 0)</f>
        <v>#N/A</v>
      </c>
      <c r="F454" s="409" t="e">
        <f>VLOOKUP(A454,Earthing!$C$7:$H$307,4, 0)</f>
        <v>#N/A</v>
      </c>
    </row>
    <row r="455" spans="1:6">
      <c r="A455" s="977" t="s">
        <v>1306</v>
      </c>
      <c r="B455" s="964" t="s">
        <v>149</v>
      </c>
      <c r="C455" s="409" t="e">
        <f>VLOOKUP(A455,Foundation!$B$8:$R$292,10, 0)</f>
        <v>#N/A</v>
      </c>
      <c r="D455" s="409" t="e">
        <f>VLOOKUP(A455,Foundation!$B$8:$R$275,12, 0)</f>
        <v>#N/A</v>
      </c>
      <c r="E455" s="409" t="e">
        <f>VLOOKUP(A455,'Erection Compiled '!$B$2:$S$338,10, 0)</f>
        <v>#N/A</v>
      </c>
      <c r="F455" s="409" t="e">
        <f>VLOOKUP(A455,Earthing!$C$7:$H$307,4, 0)</f>
        <v>#N/A</v>
      </c>
    </row>
    <row r="456" spans="1:6">
      <c r="A456" s="977" t="s">
        <v>426</v>
      </c>
      <c r="B456" s="964" t="s">
        <v>211</v>
      </c>
      <c r="C456" s="409" t="e">
        <f>VLOOKUP(A456,Foundation!$B$8:$R$292,10, 0)</f>
        <v>#N/A</v>
      </c>
      <c r="D456" s="409" t="e">
        <f>VLOOKUP(A456,Foundation!$B$8:$R$275,12, 0)</f>
        <v>#N/A</v>
      </c>
      <c r="E456" s="409" t="e">
        <f>VLOOKUP(A456,'Erection Compiled '!$B$2:$S$338,10, 0)</f>
        <v>#N/A</v>
      </c>
      <c r="F456" s="409" t="e">
        <f>VLOOKUP(A456,Earthing!$C$7:$H$307,4, 0)</f>
        <v>#N/A</v>
      </c>
    </row>
    <row r="457" spans="1:6">
      <c r="A457" s="973" t="s">
        <v>133</v>
      </c>
      <c r="B457" s="962" t="s">
        <v>146</v>
      </c>
      <c r="C457" s="409" t="e">
        <f>VLOOKUP(A457,Foundation!$B$8:$R$292,10, 0)</f>
        <v>#N/A</v>
      </c>
      <c r="D457" s="409" t="e">
        <f>VLOOKUP(A457,Foundation!$B$8:$R$275,12, 0)</f>
        <v>#N/A</v>
      </c>
      <c r="E457" s="409" t="e">
        <f>VLOOKUP(A457,'Erection Compiled '!$B$2:$S$338,10, 0)</f>
        <v>#N/A</v>
      </c>
      <c r="F457" s="409" t="e">
        <f>VLOOKUP(A457,Earthing!$C$7:$H$307,4, 0)</f>
        <v>#N/A</v>
      </c>
    </row>
    <row r="458" spans="1:6">
      <c r="A458" s="977" t="s">
        <v>759</v>
      </c>
      <c r="B458" s="964" t="s">
        <v>149</v>
      </c>
      <c r="C458" s="409" t="e">
        <f>VLOOKUP(A458,Foundation!$B$8:$R$292,10, 0)</f>
        <v>#N/A</v>
      </c>
      <c r="D458" s="409" t="e">
        <f>VLOOKUP(A458,Foundation!$B$8:$R$275,12, 0)</f>
        <v>#N/A</v>
      </c>
      <c r="E458" s="409" t="e">
        <f>VLOOKUP(A458,'Erection Compiled '!$B$2:$S$338,10, 0)</f>
        <v>#N/A</v>
      </c>
      <c r="F458" s="409" t="e">
        <f>VLOOKUP(A458,Earthing!$C$7:$H$307,4, 0)</f>
        <v>#N/A</v>
      </c>
    </row>
    <row r="459" spans="1:6">
      <c r="A459" s="977" t="s">
        <v>763</v>
      </c>
      <c r="B459" s="964" t="s">
        <v>149</v>
      </c>
      <c r="C459" s="409" t="e">
        <f>VLOOKUP(A459,Foundation!$B$8:$R$292,10, 0)</f>
        <v>#N/A</v>
      </c>
      <c r="D459" s="409" t="e">
        <f>VLOOKUP(A459,Foundation!$B$8:$R$275,12, 0)</f>
        <v>#N/A</v>
      </c>
      <c r="E459" s="409" t="e">
        <f>VLOOKUP(A459,'Erection Compiled '!$B$2:$S$338,10, 0)</f>
        <v>#N/A</v>
      </c>
      <c r="F459" s="409" t="e">
        <f>VLOOKUP(A459,Earthing!$C$7:$H$307,4, 0)</f>
        <v>#N/A</v>
      </c>
    </row>
    <row r="460" spans="1:6">
      <c r="A460" s="977" t="s">
        <v>787</v>
      </c>
      <c r="B460" s="964" t="s">
        <v>146</v>
      </c>
      <c r="C460" s="409" t="e">
        <f>VLOOKUP(A460,Foundation!$B$8:$R$292,10, 0)</f>
        <v>#N/A</v>
      </c>
      <c r="D460" s="409" t="e">
        <f>VLOOKUP(A460,Foundation!$B$8:$R$275,12, 0)</f>
        <v>#N/A</v>
      </c>
      <c r="E460" s="409" t="e">
        <f>VLOOKUP(A460,'Erection Compiled '!$B$2:$S$338,10, 0)</f>
        <v>#N/A</v>
      </c>
      <c r="F460" s="409" t="e">
        <f>VLOOKUP(A460,Earthing!$C$7:$H$307,4, 0)</f>
        <v>#N/A</v>
      </c>
    </row>
    <row r="461" spans="1:6">
      <c r="A461" s="977" t="s">
        <v>147</v>
      </c>
      <c r="B461" s="964" t="s">
        <v>146</v>
      </c>
      <c r="C461" s="409" t="e">
        <f>VLOOKUP(A461,Foundation!$B$8:$R$292,10, 0)</f>
        <v>#N/A</v>
      </c>
      <c r="D461" s="409" t="e">
        <f>VLOOKUP(A461,Foundation!$B$8:$R$275,12, 0)</f>
        <v>#N/A</v>
      </c>
      <c r="E461" s="409" t="e">
        <f>VLOOKUP(A461,'Erection Compiled '!$B$2:$S$338,10, 0)</f>
        <v>#N/A</v>
      </c>
      <c r="F461" s="409" t="e">
        <f>VLOOKUP(A461,Earthing!$C$7:$H$307,4, 0)</f>
        <v>#N/A</v>
      </c>
    </row>
    <row r="462" spans="1:6">
      <c r="A462" s="973" t="s">
        <v>381</v>
      </c>
      <c r="B462" s="962" t="s">
        <v>149</v>
      </c>
      <c r="C462" s="409" t="e">
        <f>VLOOKUP(A462,Foundation!$B$8:$R$292,10, 0)</f>
        <v>#N/A</v>
      </c>
      <c r="D462" s="409" t="e">
        <f>VLOOKUP(A462,Foundation!$B$8:$R$275,12, 0)</f>
        <v>#N/A</v>
      </c>
      <c r="E462" s="409" t="e">
        <f>VLOOKUP(A462,'Erection Compiled '!$B$2:$S$338,10, 0)</f>
        <v>#N/A</v>
      </c>
      <c r="F462" s="409" t="e">
        <f>VLOOKUP(A462,Earthing!$C$7:$H$307,4, 0)</f>
        <v>#N/A</v>
      </c>
    </row>
    <row r="463" spans="1:6">
      <c r="A463" s="977" t="s">
        <v>1272</v>
      </c>
      <c r="B463" s="964" t="s">
        <v>79</v>
      </c>
      <c r="C463" s="409" t="e">
        <f>VLOOKUP(A463,Foundation!$B$8:$R$292,10, 0)</f>
        <v>#N/A</v>
      </c>
      <c r="D463" s="409" t="e">
        <f>VLOOKUP(A463,Foundation!$B$8:$R$275,12, 0)</f>
        <v>#N/A</v>
      </c>
      <c r="E463" s="409" t="e">
        <f>VLOOKUP(A463,'Erection Compiled '!$B$2:$S$338,10, 0)</f>
        <v>#N/A</v>
      </c>
      <c r="F463" s="409" t="e">
        <f>VLOOKUP(A463,Earthing!$C$7:$H$307,4, 0)</f>
        <v>#N/A</v>
      </c>
    </row>
    <row r="464" spans="1:6">
      <c r="A464" s="977" t="s">
        <v>758</v>
      </c>
      <c r="B464" s="964" t="s">
        <v>146</v>
      </c>
      <c r="C464" s="409" t="e">
        <f>VLOOKUP(A464,Foundation!$B$8:$R$292,10, 0)</f>
        <v>#N/A</v>
      </c>
      <c r="D464" s="409" t="e">
        <f>VLOOKUP(A464,Foundation!$B$8:$R$275,12, 0)</f>
        <v>#N/A</v>
      </c>
      <c r="E464" s="409" t="e">
        <f>VLOOKUP(A464,'Erection Compiled '!$B$2:$S$338,10, 0)</f>
        <v>#N/A</v>
      </c>
      <c r="F464" s="409" t="e">
        <f>VLOOKUP(A464,Earthing!$C$7:$H$307,4, 0)</f>
        <v>#N/A</v>
      </c>
    </row>
    <row r="465" spans="1:6">
      <c r="A465" s="977" t="s">
        <v>762</v>
      </c>
      <c r="B465" s="964" t="s">
        <v>146</v>
      </c>
      <c r="C465" s="409" t="e">
        <f>VLOOKUP(A465,Foundation!$B$8:$R$292,10, 0)</f>
        <v>#N/A</v>
      </c>
      <c r="D465" s="409" t="e">
        <f>VLOOKUP(A465,Foundation!$B$8:$R$275,12, 0)</f>
        <v>#N/A</v>
      </c>
      <c r="E465" s="409" t="e">
        <f>VLOOKUP(A465,'Erection Compiled '!$B$2:$S$338,10, 0)</f>
        <v>#N/A</v>
      </c>
      <c r="F465" s="409" t="e">
        <f>VLOOKUP(A465,Earthing!$C$7:$H$307,4, 0)</f>
        <v>#N/A</v>
      </c>
    </row>
    <row r="466" spans="1:6">
      <c r="A466" s="977" t="s">
        <v>768</v>
      </c>
      <c r="B466" s="964" t="s">
        <v>146</v>
      </c>
      <c r="C466" s="409" t="e">
        <f>VLOOKUP(A466,Foundation!$B$8:$R$292,10, 0)</f>
        <v>#N/A</v>
      </c>
      <c r="D466" s="409" t="e">
        <f>VLOOKUP(A466,Foundation!$B$8:$R$275,12, 0)</f>
        <v>#N/A</v>
      </c>
      <c r="E466" s="409" t="e">
        <f>VLOOKUP(A466,'Erection Compiled '!$B$2:$S$338,10, 0)</f>
        <v>#N/A</v>
      </c>
      <c r="F466" s="409" t="e">
        <f>VLOOKUP(A466,Earthing!$C$7:$H$307,4, 0)</f>
        <v>#N/A</v>
      </c>
    </row>
    <row r="467" spans="1:6">
      <c r="A467" s="977" t="s">
        <v>786</v>
      </c>
      <c r="B467" s="964" t="s">
        <v>146</v>
      </c>
      <c r="C467" s="409" t="e">
        <f>VLOOKUP(A467,Foundation!$B$8:$R$292,10, 0)</f>
        <v>#N/A</v>
      </c>
      <c r="D467" s="409" t="e">
        <f>VLOOKUP(A467,Foundation!$B$8:$R$275,12, 0)</f>
        <v>#N/A</v>
      </c>
      <c r="E467" s="409" t="e">
        <f>VLOOKUP(A467,'Erection Compiled '!$B$2:$S$338,10, 0)</f>
        <v>#N/A</v>
      </c>
      <c r="F467" s="409" t="e">
        <f>VLOOKUP(A467,Earthing!$C$7:$H$307,4, 0)</f>
        <v>#N/A</v>
      </c>
    </row>
    <row r="468" spans="1:6">
      <c r="A468" s="977" t="s">
        <v>760</v>
      </c>
      <c r="B468" s="964" t="s">
        <v>149</v>
      </c>
      <c r="C468" s="409" t="e">
        <f>VLOOKUP(A468,Foundation!$B$8:$R$292,10, 0)</f>
        <v>#N/A</v>
      </c>
      <c r="D468" s="409" t="e">
        <f>VLOOKUP(A468,Foundation!$B$8:$R$275,12, 0)</f>
        <v>#N/A</v>
      </c>
      <c r="E468" s="409" t="e">
        <f>VLOOKUP(A468,'Erection Compiled '!$B$2:$S$338,10, 0)</f>
        <v>#N/A</v>
      </c>
      <c r="F468" s="409" t="e">
        <f>VLOOKUP(A468,Earthing!$C$7:$H$307,4, 0)</f>
        <v>#N/A</v>
      </c>
    </row>
    <row r="469" spans="1:6">
      <c r="A469" s="977" t="s">
        <v>761</v>
      </c>
      <c r="B469" s="964" t="s">
        <v>149</v>
      </c>
      <c r="C469" s="409" t="e">
        <f>VLOOKUP(A469,Foundation!$B$8:$R$292,10, 0)</f>
        <v>#N/A</v>
      </c>
      <c r="D469" s="409" t="e">
        <f>VLOOKUP(A469,Foundation!$B$8:$R$275,12, 0)</f>
        <v>#N/A</v>
      </c>
      <c r="E469" s="409" t="e">
        <f>VLOOKUP(A469,'Erection Compiled '!$B$2:$S$338,10, 0)</f>
        <v>#N/A</v>
      </c>
      <c r="F469" s="409" t="e">
        <f>VLOOKUP(A469,Earthing!$C$7:$H$307,4, 0)</f>
        <v>#N/A</v>
      </c>
    </row>
    <row r="470" spans="1:6">
      <c r="A470" s="977" t="s">
        <v>145</v>
      </c>
      <c r="B470" s="964" t="s">
        <v>146</v>
      </c>
      <c r="C470" s="409" t="e">
        <f>VLOOKUP(A470,Foundation!$B$8:$R$292,10, 0)</f>
        <v>#N/A</v>
      </c>
      <c r="D470" s="409" t="e">
        <f>VLOOKUP(A470,Foundation!$B$8:$R$275,12, 0)</f>
        <v>#N/A</v>
      </c>
      <c r="E470" s="409" t="e">
        <f>VLOOKUP(A470,'Erection Compiled '!$B$2:$S$338,10, 0)</f>
        <v>#N/A</v>
      </c>
      <c r="F470" s="409" t="e">
        <f>VLOOKUP(A470,Earthing!$C$7:$H$307,4, 0)</f>
        <v>#N/A</v>
      </c>
    </row>
    <row r="471" spans="1:6">
      <c r="A471" s="975" t="s">
        <v>1751</v>
      </c>
      <c r="B471" s="965" t="s">
        <v>1721</v>
      </c>
      <c r="C471" s="409" t="e">
        <f>VLOOKUP(A471,Foundation!$B$8:$R$292,10, 0)</f>
        <v>#N/A</v>
      </c>
      <c r="D471" s="409" t="e">
        <f>VLOOKUP(A471,Foundation!$B$8:$R$275,12, 0)</f>
        <v>#N/A</v>
      </c>
      <c r="E471" s="409" t="e">
        <f>VLOOKUP(A471,'Erection Compiled '!$B$2:$S$338,10, 0)</f>
        <v>#N/A</v>
      </c>
      <c r="F471" s="409" t="e">
        <f>VLOOKUP(A471,Earthing!$C$7:$H$307,4, 0)</f>
        <v>#N/A</v>
      </c>
    </row>
    <row r="472" spans="1:6">
      <c r="A472" s="973" t="s">
        <v>257</v>
      </c>
      <c r="B472" s="962" t="s">
        <v>146</v>
      </c>
      <c r="C472" s="409" t="e">
        <f>VLOOKUP(A472,Foundation!$B$8:$R$292,10, 0)</f>
        <v>#N/A</v>
      </c>
      <c r="D472" s="409" t="e">
        <f>VLOOKUP(A472,Foundation!$B$8:$R$275,12, 0)</f>
        <v>#N/A</v>
      </c>
      <c r="E472" s="409" t="e">
        <f>VLOOKUP(A472,'Erection Compiled '!$B$2:$S$338,10, 0)</f>
        <v>#N/A</v>
      </c>
      <c r="F472" s="409" t="e">
        <f>VLOOKUP(A472,Earthing!$C$7:$H$307,4, 0)</f>
        <v>#N/A</v>
      </c>
    </row>
    <row r="473" spans="1:6">
      <c r="A473" s="975" t="s">
        <v>1752</v>
      </c>
      <c r="B473" s="967" t="s">
        <v>205</v>
      </c>
      <c r="C473" s="409" t="e">
        <f>VLOOKUP(A473,Foundation!$B$8:$R$292,10, 0)</f>
        <v>#N/A</v>
      </c>
      <c r="D473" s="409" t="e">
        <f>VLOOKUP(A473,Foundation!$B$8:$R$275,12, 0)</f>
        <v>#N/A</v>
      </c>
      <c r="E473" s="409" t="e">
        <f>VLOOKUP(A473,'Erection Compiled '!$B$2:$S$338,10, 0)</f>
        <v>#N/A</v>
      </c>
      <c r="F473" s="409" t="e">
        <f>VLOOKUP(A473,Earthing!$C$7:$H$307,4, 0)</f>
        <v>#N/A</v>
      </c>
    </row>
    <row r="474" spans="1:6">
      <c r="A474" s="977" t="s">
        <v>767</v>
      </c>
      <c r="B474" s="964" t="s">
        <v>146</v>
      </c>
      <c r="C474" s="409" t="e">
        <f>VLOOKUP(A474,Foundation!$B$8:$R$292,10, 0)</f>
        <v>#N/A</v>
      </c>
      <c r="D474" s="409" t="e">
        <f>VLOOKUP(A474,Foundation!$B$8:$R$275,12, 0)</f>
        <v>#N/A</v>
      </c>
      <c r="E474" s="409" t="e">
        <f>VLOOKUP(A474,'Erection Compiled '!$B$2:$S$338,10, 0)</f>
        <v>#N/A</v>
      </c>
      <c r="F474" s="409" t="e">
        <f>VLOOKUP(A474,Earthing!$C$7:$H$307,4, 0)</f>
        <v>#N/A</v>
      </c>
    </row>
    <row r="475" spans="1:6">
      <c r="A475" s="977" t="s">
        <v>785</v>
      </c>
      <c r="B475" s="964" t="s">
        <v>146</v>
      </c>
      <c r="C475" s="409" t="e">
        <f>VLOOKUP(A475,Foundation!$B$8:$R$292,10, 0)</f>
        <v>#N/A</v>
      </c>
      <c r="D475" s="409" t="e">
        <f>VLOOKUP(A475,Foundation!$B$8:$R$275,12, 0)</f>
        <v>#N/A</v>
      </c>
      <c r="E475" s="409" t="e">
        <f>VLOOKUP(A475,'Erection Compiled '!$B$2:$S$338,10, 0)</f>
        <v>#N/A</v>
      </c>
      <c r="F475" s="409" t="e">
        <f>VLOOKUP(A475,Earthing!$C$7:$H$307,4, 0)</f>
        <v>#N/A</v>
      </c>
    </row>
    <row r="476" spans="1:6">
      <c r="A476" s="975" t="s">
        <v>1753</v>
      </c>
      <c r="B476" s="965" t="s">
        <v>1727</v>
      </c>
      <c r="C476" s="409" t="e">
        <f>VLOOKUP(A476,Foundation!$B$8:$R$292,10, 0)</f>
        <v>#N/A</v>
      </c>
      <c r="D476" s="409" t="e">
        <f>VLOOKUP(A476,Foundation!$B$8:$R$275,12, 0)</f>
        <v>#N/A</v>
      </c>
      <c r="E476" s="409" t="e">
        <f>VLOOKUP(A476,'Erection Compiled '!$B$2:$S$338,10, 0)</f>
        <v>#N/A</v>
      </c>
      <c r="F476" s="409" t="e">
        <f>VLOOKUP(A476,Earthing!$C$7:$H$307,4, 0)</f>
        <v>#N/A</v>
      </c>
    </row>
    <row r="477" spans="1:6">
      <c r="A477" s="973" t="s">
        <v>1269</v>
      </c>
      <c r="B477" s="962" t="s">
        <v>79</v>
      </c>
      <c r="C477" s="409" t="e">
        <f>VLOOKUP(A477,Foundation!$B$8:$R$292,10, 0)</f>
        <v>#N/A</v>
      </c>
      <c r="D477" s="409" t="e">
        <f>VLOOKUP(A477,Foundation!$B$8:$R$275,12, 0)</f>
        <v>#N/A</v>
      </c>
      <c r="E477" s="409" t="e">
        <f>VLOOKUP(A477,'Erection Compiled '!$B$2:$S$338,10, 0)</f>
        <v>#N/A</v>
      </c>
      <c r="F477" s="409" t="e">
        <f>VLOOKUP(A477,Earthing!$C$7:$H$307,4, 0)</f>
        <v>#N/A</v>
      </c>
    </row>
    <row r="478" spans="1:6">
      <c r="A478" s="977" t="s">
        <v>782</v>
      </c>
      <c r="B478" s="964" t="s">
        <v>146</v>
      </c>
      <c r="C478" s="409" t="e">
        <f>VLOOKUP(A478,Foundation!$B$8:$R$292,10, 0)</f>
        <v>#N/A</v>
      </c>
      <c r="D478" s="409" t="e">
        <f>VLOOKUP(A478,Foundation!$B$8:$R$275,12, 0)</f>
        <v>#N/A</v>
      </c>
      <c r="E478" s="409" t="e">
        <f>VLOOKUP(A478,'Erection Compiled '!$B$2:$S$338,10, 0)</f>
        <v>#N/A</v>
      </c>
      <c r="F478" s="409" t="e">
        <f>VLOOKUP(A478,Earthing!$C$7:$H$307,4, 0)</f>
        <v>#N/A</v>
      </c>
    </row>
    <row r="479" spans="1:6">
      <c r="A479" s="975" t="s">
        <v>1754</v>
      </c>
      <c r="B479" s="965" t="s">
        <v>1721</v>
      </c>
      <c r="C479" s="409" t="e">
        <f>VLOOKUP(A479,Foundation!$B$8:$R$292,10, 0)</f>
        <v>#N/A</v>
      </c>
      <c r="D479" s="409" t="e">
        <f>VLOOKUP(A479,Foundation!$B$8:$R$275,12, 0)</f>
        <v>#N/A</v>
      </c>
      <c r="E479" s="409" t="e">
        <f>VLOOKUP(A479,'Erection Compiled '!$B$2:$S$338,10, 0)</f>
        <v>#N/A</v>
      </c>
      <c r="F479" s="409" t="e">
        <f>VLOOKUP(A479,Earthing!$C$7:$H$307,4, 0)</f>
        <v>#N/A</v>
      </c>
    </row>
    <row r="480" spans="1:6">
      <c r="A480" s="977" t="s">
        <v>766</v>
      </c>
      <c r="B480" s="964" t="s">
        <v>149</v>
      </c>
      <c r="C480" s="409" t="e">
        <f>VLOOKUP(A480,Foundation!$B$8:$R$292,10, 0)</f>
        <v>#N/A</v>
      </c>
      <c r="D480" s="409" t="e">
        <f>VLOOKUP(A480,Foundation!$B$8:$R$275,12, 0)</f>
        <v>#N/A</v>
      </c>
      <c r="E480" s="409" t="e">
        <f>VLOOKUP(A480,'Erection Compiled '!$B$2:$S$338,10, 0)</f>
        <v>#N/A</v>
      </c>
      <c r="F480" s="409" t="e">
        <f>VLOOKUP(A480,Earthing!$C$7:$H$307,4, 0)</f>
        <v>#N/A</v>
      </c>
    </row>
    <row r="481" spans="1:6">
      <c r="A481" s="975" t="s">
        <v>1755</v>
      </c>
      <c r="B481" s="965" t="s">
        <v>1727</v>
      </c>
      <c r="C481" s="409" t="e">
        <f>VLOOKUP(A481,Foundation!$B$8:$R$292,10, 0)</f>
        <v>#N/A</v>
      </c>
      <c r="D481" s="409" t="e">
        <f>VLOOKUP(A481,Foundation!$B$8:$R$275,12, 0)</f>
        <v>#N/A</v>
      </c>
      <c r="E481" s="409" t="e">
        <f>VLOOKUP(A481,'Erection Compiled '!$B$2:$S$338,10, 0)</f>
        <v>#N/A</v>
      </c>
      <c r="F481" s="409" t="e">
        <f>VLOOKUP(A481,Earthing!$C$7:$H$307,4, 0)</f>
        <v>#N/A</v>
      </c>
    </row>
    <row r="482" spans="1:6">
      <c r="A482" s="977" t="s">
        <v>783</v>
      </c>
      <c r="B482" s="964" t="s">
        <v>146</v>
      </c>
      <c r="C482" s="409" t="e">
        <f>VLOOKUP(A482,Foundation!$B$8:$R$292,10, 0)</f>
        <v>#N/A</v>
      </c>
      <c r="D482" s="409" t="e">
        <f>VLOOKUP(A482,Foundation!$B$8:$R$275,12, 0)</f>
        <v>#N/A</v>
      </c>
      <c r="E482" s="409" t="e">
        <f>VLOOKUP(A482,'Erection Compiled '!$B$2:$S$338,10, 0)</f>
        <v>#N/A</v>
      </c>
      <c r="F482" s="409" t="e">
        <f>VLOOKUP(A482,Earthing!$C$7:$H$307,4, 0)</f>
        <v>#N/A</v>
      </c>
    </row>
    <row r="483" spans="1:6">
      <c r="A483" s="975" t="s">
        <v>1756</v>
      </c>
      <c r="B483" s="965" t="s">
        <v>1721</v>
      </c>
      <c r="C483" s="409" t="e">
        <f>VLOOKUP(A483,Foundation!$B$8:$R$292,10, 0)</f>
        <v>#N/A</v>
      </c>
      <c r="D483" s="409" t="e">
        <f>VLOOKUP(A483,Foundation!$B$8:$R$275,12, 0)</f>
        <v>#N/A</v>
      </c>
      <c r="E483" s="409" t="e">
        <f>VLOOKUP(A483,'Erection Compiled '!$B$2:$S$338,10, 0)</f>
        <v>#N/A</v>
      </c>
      <c r="F483" s="409" t="e">
        <f>VLOOKUP(A483,Earthing!$C$7:$H$307,4, 0)</f>
        <v>#N/A</v>
      </c>
    </row>
    <row r="484" spans="1:6">
      <c r="A484" s="973" t="s">
        <v>180</v>
      </c>
      <c r="B484" s="962" t="s">
        <v>146</v>
      </c>
      <c r="C484" s="409" t="e">
        <f>VLOOKUP(A484,Foundation!$B$8:$R$292,10, 0)</f>
        <v>#N/A</v>
      </c>
      <c r="D484" s="409" t="e">
        <f>VLOOKUP(A484,Foundation!$B$8:$R$275,12, 0)</f>
        <v>#N/A</v>
      </c>
      <c r="E484" s="409" t="e">
        <f>VLOOKUP(A484,'Erection Compiled '!$B$2:$S$338,10, 0)</f>
        <v>#N/A</v>
      </c>
      <c r="F484" s="409" t="e">
        <f>VLOOKUP(A484,Earthing!$C$7:$H$307,4, 0)</f>
        <v>#N/A</v>
      </c>
    </row>
    <row r="485" spans="1:6">
      <c r="A485" s="977" t="s">
        <v>784</v>
      </c>
      <c r="B485" s="964" t="s">
        <v>146</v>
      </c>
      <c r="C485" s="409" t="e">
        <f>VLOOKUP(A485,Foundation!$B$8:$R$292,10, 0)</f>
        <v>#N/A</v>
      </c>
      <c r="D485" s="409" t="e">
        <f>VLOOKUP(A485,Foundation!$B$8:$R$275,12, 0)</f>
        <v>#N/A</v>
      </c>
      <c r="E485" s="409" t="e">
        <f>VLOOKUP(A485,'Erection Compiled '!$B$2:$S$338,10, 0)</f>
        <v>#N/A</v>
      </c>
      <c r="F485" s="409" t="e">
        <f>VLOOKUP(A485,Earthing!$C$7:$H$307,4, 0)</f>
        <v>#N/A</v>
      </c>
    </row>
    <row r="486" spans="1:6">
      <c r="A486" s="975" t="s">
        <v>1757</v>
      </c>
      <c r="B486" s="965" t="s">
        <v>1726</v>
      </c>
      <c r="C486" s="409" t="e">
        <f>VLOOKUP(A486,Foundation!$B$8:$R$292,10, 0)</f>
        <v>#N/A</v>
      </c>
      <c r="D486" s="409" t="e">
        <f>VLOOKUP(A486,Foundation!$B$8:$R$275,12, 0)</f>
        <v>#N/A</v>
      </c>
      <c r="E486" s="409" t="e">
        <f>VLOOKUP(A486,'Erection Compiled '!$B$2:$S$338,10, 0)</f>
        <v>#N/A</v>
      </c>
      <c r="F486" s="409" t="e">
        <f>VLOOKUP(A486,Earthing!$C$7:$H$307,4, 0)</f>
        <v>#N/A</v>
      </c>
    </row>
    <row r="487" spans="1:6">
      <c r="A487" s="975" t="s">
        <v>1758</v>
      </c>
      <c r="B487" s="965" t="s">
        <v>1722</v>
      </c>
      <c r="C487" s="409" t="e">
        <f>VLOOKUP(A487,Foundation!$B$8:$R$292,10, 0)</f>
        <v>#N/A</v>
      </c>
      <c r="D487" s="409" t="e">
        <f>VLOOKUP(A487,Foundation!$B$8:$R$275,12, 0)</f>
        <v>#N/A</v>
      </c>
      <c r="E487" s="409" t="e">
        <f>VLOOKUP(A487,'Erection Compiled '!$B$2:$S$338,10, 0)</f>
        <v>#N/A</v>
      </c>
      <c r="F487" s="409" t="e">
        <f>VLOOKUP(A487,Earthing!$C$7:$H$307,4, 0)</f>
        <v>#N/A</v>
      </c>
    </row>
    <row r="488" spans="1:6">
      <c r="A488" s="975" t="s">
        <v>1564</v>
      </c>
      <c r="B488" s="965" t="s">
        <v>1725</v>
      </c>
      <c r="C488" s="409" t="e">
        <f>VLOOKUP(A488,Foundation!$B$8:$R$292,10, 0)</f>
        <v>#N/A</v>
      </c>
      <c r="D488" s="409" t="e">
        <f>VLOOKUP(A488,Foundation!$B$8:$R$275,12, 0)</f>
        <v>#N/A</v>
      </c>
      <c r="E488" s="409" t="e">
        <f>VLOOKUP(A488,'Erection Compiled '!$B$2:$S$338,10, 0)</f>
        <v>#N/A</v>
      </c>
      <c r="F488" s="409" t="e">
        <f>VLOOKUP(A488,Earthing!$C$7:$H$307,4, 0)</f>
        <v>#N/A</v>
      </c>
    </row>
    <row r="489" spans="1:6">
      <c r="A489" s="975" t="s">
        <v>1759</v>
      </c>
      <c r="B489" s="965" t="s">
        <v>1721</v>
      </c>
      <c r="C489" s="409" t="e">
        <f>VLOOKUP(A489,Foundation!$B$8:$R$292,10, 0)</f>
        <v>#N/A</v>
      </c>
      <c r="D489" s="409" t="e">
        <f>VLOOKUP(A489,Foundation!$B$8:$R$275,12, 0)</f>
        <v>#N/A</v>
      </c>
      <c r="E489" s="409" t="e">
        <f>VLOOKUP(A489,'Erection Compiled '!$B$2:$S$338,10, 0)</f>
        <v>#N/A</v>
      </c>
      <c r="F489" s="409" t="e">
        <f>VLOOKUP(A489,Earthing!$C$7:$H$307,4, 0)</f>
        <v>#N/A</v>
      </c>
    </row>
    <row r="490" spans="1:6">
      <c r="A490" s="973" t="s">
        <v>222</v>
      </c>
      <c r="B490" s="962" t="s">
        <v>211</v>
      </c>
      <c r="C490" s="409" t="e">
        <f>VLOOKUP(A490,Foundation!$B$8:$R$292,10, 0)</f>
        <v>#N/A</v>
      </c>
      <c r="D490" s="409" t="e">
        <f>VLOOKUP(A490,Foundation!$B$8:$R$275,12, 0)</f>
        <v>#N/A</v>
      </c>
      <c r="E490" s="409" t="e">
        <f>VLOOKUP(A490,'Erection Compiled '!$B$2:$S$338,10, 0)</f>
        <v>#N/A</v>
      </c>
      <c r="F490" s="409" t="e">
        <f>VLOOKUP(A490,Earthing!$C$7:$H$307,4, 0)</f>
        <v>#N/A</v>
      </c>
    </row>
    <row r="491" spans="1:6">
      <c r="A491" s="975" t="s">
        <v>123</v>
      </c>
      <c r="B491" s="965" t="s">
        <v>1723</v>
      </c>
      <c r="C491" s="409" t="e">
        <f>VLOOKUP(A491,Foundation!$B$8:$R$292,10, 0)</f>
        <v>#N/A</v>
      </c>
      <c r="D491" s="409" t="e">
        <f>VLOOKUP(A491,Foundation!$B$8:$R$275,12, 0)</f>
        <v>#N/A</v>
      </c>
      <c r="E491" s="409" t="e">
        <f>VLOOKUP(A491,'Erection Compiled '!$B$2:$S$338,10, 0)</f>
        <v>#N/A</v>
      </c>
      <c r="F491" s="409" t="e">
        <f>VLOOKUP(A491,Earthing!$C$7:$H$307,4, 0)</f>
        <v>#N/A</v>
      </c>
    </row>
    <row r="492" spans="1:6">
      <c r="A492" s="975" t="s">
        <v>1309</v>
      </c>
      <c r="B492" s="965" t="s">
        <v>1723</v>
      </c>
      <c r="C492" s="409" t="e">
        <f>VLOOKUP(A492,Foundation!$B$8:$R$292,10, 0)</f>
        <v>#N/A</v>
      </c>
      <c r="D492" s="409" t="e">
        <f>VLOOKUP(A492,Foundation!$B$8:$R$275,12, 0)</f>
        <v>#N/A</v>
      </c>
      <c r="E492" s="409" t="e">
        <f>VLOOKUP(A492,'Erection Compiled '!$B$2:$S$338,10, 0)</f>
        <v>#N/A</v>
      </c>
      <c r="F492" s="409" t="e">
        <f>VLOOKUP(A492,Earthing!$C$7:$H$307,4, 0)</f>
        <v>#N/A</v>
      </c>
    </row>
    <row r="493" spans="1:6">
      <c r="A493" s="973" t="s">
        <v>214</v>
      </c>
      <c r="B493" s="962" t="s">
        <v>211</v>
      </c>
      <c r="C493" s="409" t="e">
        <f>VLOOKUP(A493,Foundation!$B$8:$R$292,10, 0)</f>
        <v>#N/A</v>
      </c>
      <c r="D493" s="409" t="e">
        <f>VLOOKUP(A493,Foundation!$B$8:$R$275,12, 0)</f>
        <v>#N/A</v>
      </c>
      <c r="E493" s="409" t="e">
        <f>VLOOKUP(A493,'Erection Compiled '!$B$2:$S$338,10, 0)</f>
        <v>#N/A</v>
      </c>
      <c r="F493" s="409" t="e">
        <f>VLOOKUP(A493,Earthing!$C$7:$H$307,4, 0)</f>
        <v>#N/A</v>
      </c>
    </row>
    <row r="494" spans="1:6">
      <c r="A494" s="975" t="s">
        <v>1760</v>
      </c>
      <c r="B494" s="965" t="s">
        <v>1721</v>
      </c>
      <c r="C494" s="409" t="e">
        <f>VLOOKUP(A494,Foundation!$B$8:$R$292,10, 0)</f>
        <v>#N/A</v>
      </c>
      <c r="D494" s="409" t="e">
        <f>VLOOKUP(A494,Foundation!$B$8:$R$275,12, 0)</f>
        <v>#N/A</v>
      </c>
      <c r="E494" s="409" t="e">
        <f>VLOOKUP(A494,'Erection Compiled '!$B$2:$S$338,10, 0)</f>
        <v>#N/A</v>
      </c>
      <c r="F494" s="409" t="e">
        <f>VLOOKUP(A494,Earthing!$C$7:$H$307,4, 0)</f>
        <v>#N/A</v>
      </c>
    </row>
    <row r="495" spans="1:6">
      <c r="A495" s="973" t="s">
        <v>260</v>
      </c>
      <c r="B495" s="962" t="s">
        <v>146</v>
      </c>
      <c r="C495" s="409" t="e">
        <f>VLOOKUP(A495,Foundation!$B$8:$R$292,10, 0)</f>
        <v>#N/A</v>
      </c>
      <c r="D495" s="409" t="e">
        <f>VLOOKUP(A495,Foundation!$B$8:$R$275,12, 0)</f>
        <v>#N/A</v>
      </c>
      <c r="E495" s="409" t="e">
        <f>VLOOKUP(A495,'Erection Compiled '!$B$2:$S$338,10, 0)</f>
        <v>#N/A</v>
      </c>
      <c r="F495" s="409" t="e">
        <f>VLOOKUP(A495,Earthing!$C$7:$H$307,4, 0)</f>
        <v>#N/A</v>
      </c>
    </row>
    <row r="496" spans="1:6">
      <c r="A496" s="975" t="s">
        <v>1761</v>
      </c>
      <c r="B496" s="965" t="s">
        <v>1721</v>
      </c>
      <c r="C496" s="409" t="e">
        <f>VLOOKUP(A496,Foundation!$B$8:$R$292,10, 0)</f>
        <v>#N/A</v>
      </c>
      <c r="D496" s="409" t="e">
        <f>VLOOKUP(A496,Foundation!$B$8:$R$275,12, 0)</f>
        <v>#N/A</v>
      </c>
      <c r="E496" s="409" t="e">
        <f>VLOOKUP(A496,'Erection Compiled '!$B$2:$S$338,10, 0)</f>
        <v>#N/A</v>
      </c>
      <c r="F496" s="409" t="e">
        <f>VLOOKUP(A496,Earthing!$C$7:$H$307,4, 0)</f>
        <v>#N/A</v>
      </c>
    </row>
    <row r="497" spans="1:12">
      <c r="A497" s="975" t="s">
        <v>1762</v>
      </c>
      <c r="B497" s="965" t="s">
        <v>1727</v>
      </c>
      <c r="C497" s="409" t="e">
        <f>VLOOKUP(A497,Foundation!$B$8:$R$292,10, 0)</f>
        <v>#N/A</v>
      </c>
      <c r="D497" s="409" t="e">
        <f>VLOOKUP(A497,Foundation!$B$8:$R$275,12, 0)</f>
        <v>#N/A</v>
      </c>
      <c r="E497" s="409" t="e">
        <f>VLOOKUP(A497,'Erection Compiled '!$B$2:$S$338,10, 0)</f>
        <v>#N/A</v>
      </c>
      <c r="F497" s="409" t="e">
        <f>VLOOKUP(A497,Earthing!$C$7:$H$307,4, 0)</f>
        <v>#N/A</v>
      </c>
    </row>
    <row r="498" spans="1:12">
      <c r="A498" s="975" t="s">
        <v>1763</v>
      </c>
      <c r="B498" s="965" t="s">
        <v>1721</v>
      </c>
      <c r="C498" s="409" t="e">
        <f>VLOOKUP(A498,Foundation!$B$8:$R$292,10, 0)</f>
        <v>#N/A</v>
      </c>
      <c r="D498" s="409" t="e">
        <f>VLOOKUP(A498,Foundation!$B$8:$R$275,12, 0)</f>
        <v>#N/A</v>
      </c>
      <c r="E498" s="409" t="e">
        <f>VLOOKUP(A498,'Erection Compiled '!$B$2:$S$338,10, 0)</f>
        <v>#N/A</v>
      </c>
      <c r="F498" s="409" t="e">
        <f>VLOOKUP(A498,Earthing!$C$7:$H$307,4, 0)</f>
        <v>#N/A</v>
      </c>
    </row>
    <row r="499" spans="1:12">
      <c r="A499" s="975" t="s">
        <v>1764</v>
      </c>
      <c r="B499" s="965" t="s">
        <v>1721</v>
      </c>
      <c r="C499" s="409" t="e">
        <f>VLOOKUP(A499,Foundation!$B$8:$R$292,10, 0)</f>
        <v>#N/A</v>
      </c>
      <c r="D499" s="409" t="e">
        <f>VLOOKUP(A499,Foundation!$B$8:$R$275,12, 0)</f>
        <v>#N/A</v>
      </c>
      <c r="E499" s="409" t="e">
        <f>VLOOKUP(A499,'Erection Compiled '!$B$2:$S$338,10, 0)</f>
        <v>#N/A</v>
      </c>
      <c r="F499" s="409" t="e">
        <f>VLOOKUP(A499,Earthing!$C$7:$H$307,4, 0)</f>
        <v>#N/A</v>
      </c>
    </row>
    <row r="500" spans="1:12">
      <c r="A500" s="975" t="s">
        <v>1765</v>
      </c>
      <c r="B500" s="965" t="s">
        <v>1721</v>
      </c>
      <c r="C500" s="409" t="e">
        <f>VLOOKUP(A500,Foundation!$B$8:$R$292,10, 0)</f>
        <v>#N/A</v>
      </c>
      <c r="D500" s="409" t="e">
        <f>VLOOKUP(A500,Foundation!$B$8:$R$275,12, 0)</f>
        <v>#N/A</v>
      </c>
      <c r="E500" s="409" t="e">
        <f>VLOOKUP(A500,'Erection Compiled '!$B$2:$S$338,10, 0)</f>
        <v>#N/A</v>
      </c>
      <c r="F500" s="409" t="e">
        <f>VLOOKUP(A500,Earthing!$C$7:$H$307,4, 0)</f>
        <v>#N/A</v>
      </c>
    </row>
    <row r="501" spans="1:12">
      <c r="A501" s="975" t="s">
        <v>1766</v>
      </c>
      <c r="B501" s="965" t="s">
        <v>1721</v>
      </c>
      <c r="C501" s="409" t="e">
        <f>VLOOKUP(A501,Foundation!$B$8:$R$292,10, 0)</f>
        <v>#N/A</v>
      </c>
      <c r="D501" s="409" t="e">
        <f>VLOOKUP(A501,Foundation!$B$8:$R$275,12, 0)</f>
        <v>#N/A</v>
      </c>
      <c r="E501" s="409" t="e">
        <f>VLOOKUP(A501,'Erection Compiled '!$B$2:$S$338,10, 0)</f>
        <v>#N/A</v>
      </c>
      <c r="F501" s="409" t="e">
        <f>VLOOKUP(A501,Earthing!$C$7:$H$307,4, 0)</f>
        <v>#N/A</v>
      </c>
    </row>
    <row r="502" spans="1:12">
      <c r="A502" s="975" t="s">
        <v>1767</v>
      </c>
      <c r="B502" s="965" t="s">
        <v>1721</v>
      </c>
      <c r="C502" s="409" t="e">
        <f>VLOOKUP(A502,Foundation!$B$8:$R$292,10, 0)</f>
        <v>#N/A</v>
      </c>
      <c r="D502" s="409" t="e">
        <f>VLOOKUP(A502,Foundation!$B$8:$R$275,12, 0)</f>
        <v>#N/A</v>
      </c>
      <c r="E502" s="409" t="e">
        <f>VLOOKUP(A502,'Erection Compiled '!$B$2:$S$338,10, 0)</f>
        <v>#N/A</v>
      </c>
      <c r="F502" s="409" t="e">
        <f>VLOOKUP(A502,Earthing!$C$7:$H$307,4, 0)</f>
        <v>#N/A</v>
      </c>
      <c r="L502" s="988" t="s">
        <v>1692</v>
      </c>
    </row>
    <row r="503" spans="1:12">
      <c r="A503" s="975" t="s">
        <v>1768</v>
      </c>
      <c r="B503" s="965" t="s">
        <v>1721</v>
      </c>
      <c r="C503" s="409" t="e">
        <f>VLOOKUP(A503,Foundation!$B$8:$R$292,10, 0)</f>
        <v>#N/A</v>
      </c>
      <c r="D503" s="409" t="e">
        <f>VLOOKUP(A503,Foundation!$B$8:$R$275,12, 0)</f>
        <v>#N/A</v>
      </c>
      <c r="E503" s="409" t="e">
        <f>VLOOKUP(A503,'Erection Compiled '!$B$2:$S$338,10, 0)</f>
        <v>#N/A</v>
      </c>
      <c r="F503" s="409" t="e">
        <f>VLOOKUP(A503,Earthing!$C$7:$H$307,4, 0)</f>
        <v>#N/A</v>
      </c>
    </row>
    <row r="504" spans="1:12">
      <c r="A504" s="975" t="s">
        <v>1769</v>
      </c>
      <c r="B504" s="965" t="s">
        <v>1722</v>
      </c>
      <c r="C504" s="409" t="e">
        <f>VLOOKUP(A504,Foundation!$B$8:$R$292,10, 0)</f>
        <v>#N/A</v>
      </c>
      <c r="D504" s="409" t="e">
        <f>VLOOKUP(A504,Foundation!$B$8:$R$275,12, 0)</f>
        <v>#N/A</v>
      </c>
      <c r="E504" s="409" t="e">
        <f>VLOOKUP(A504,'Erection Compiled '!$B$2:$S$338,10, 0)</f>
        <v>#N/A</v>
      </c>
      <c r="F504" s="409" t="e">
        <f>VLOOKUP(A504,Earthing!$C$7:$H$307,4, 0)</f>
        <v>#N/A</v>
      </c>
    </row>
    <row r="505" spans="1:12">
      <c r="A505" s="975" t="s">
        <v>1770</v>
      </c>
      <c r="B505" s="965" t="s">
        <v>1727</v>
      </c>
      <c r="C505" s="409" t="e">
        <f>VLOOKUP(A505,Foundation!$B$8:$R$292,10, 0)</f>
        <v>#N/A</v>
      </c>
      <c r="D505" s="409" t="e">
        <f>VLOOKUP(A505,Foundation!$B$8:$R$275,12, 0)</f>
        <v>#N/A</v>
      </c>
      <c r="E505" s="409" t="e">
        <f>VLOOKUP(A505,'Erection Compiled '!$B$2:$S$338,10, 0)</f>
        <v>#N/A</v>
      </c>
      <c r="F505" s="409" t="e">
        <f>VLOOKUP(A505,Earthing!$C$7:$H$307,4, 0)</f>
        <v>#N/A</v>
      </c>
    </row>
    <row r="506" spans="1:12">
      <c r="A506" s="975" t="s">
        <v>1771</v>
      </c>
      <c r="B506" s="965" t="s">
        <v>1727</v>
      </c>
      <c r="C506" s="409" t="e">
        <f>VLOOKUP(A506,Foundation!$B$8:$R$292,10, 0)</f>
        <v>#N/A</v>
      </c>
      <c r="D506" s="409" t="e">
        <f>VLOOKUP(A506,Foundation!$B$8:$R$275,12, 0)</f>
        <v>#N/A</v>
      </c>
      <c r="E506" s="409" t="e">
        <f>VLOOKUP(A506,'Erection Compiled '!$B$2:$S$338,10, 0)</f>
        <v>#N/A</v>
      </c>
      <c r="F506" s="409" t="e">
        <f>VLOOKUP(A506,Earthing!$C$7:$H$307,4, 0)</f>
        <v>#N/A</v>
      </c>
    </row>
    <row r="507" spans="1:12">
      <c r="A507" s="977" t="s">
        <v>410</v>
      </c>
      <c r="B507" s="964" t="s">
        <v>146</v>
      </c>
      <c r="C507" s="409" t="e">
        <f>VLOOKUP(A507,Foundation!$B$8:$R$292,10, 0)</f>
        <v>#N/A</v>
      </c>
      <c r="D507" s="409" t="e">
        <f>VLOOKUP(A507,Foundation!$B$8:$R$275,12, 0)</f>
        <v>#N/A</v>
      </c>
      <c r="E507" s="409" t="e">
        <f>VLOOKUP(A507,'Erection Compiled '!$B$2:$S$338,10, 0)</f>
        <v>#N/A</v>
      </c>
      <c r="F507" s="409" t="e">
        <f>VLOOKUP(A507,Earthing!$C$7:$H$307,4, 0)</f>
        <v>#N/A</v>
      </c>
    </row>
    <row r="508" spans="1:12">
      <c r="A508" s="977" t="s">
        <v>833</v>
      </c>
      <c r="B508" s="964" t="s">
        <v>92</v>
      </c>
      <c r="C508" s="409" t="e">
        <f>VLOOKUP(A508,Foundation!$B$8:$R$292,10, 0)</f>
        <v>#N/A</v>
      </c>
      <c r="D508" s="409" t="e">
        <f>VLOOKUP(A508,Foundation!$B$8:$R$275,12, 0)</f>
        <v>#N/A</v>
      </c>
      <c r="E508" s="409" t="e">
        <f>VLOOKUP(A508,'Erection Compiled '!$B$2:$S$338,10, 0)</f>
        <v>#N/A</v>
      </c>
      <c r="F508" s="409" t="e">
        <f>VLOOKUP(A508,Earthing!$C$7:$H$307,4, 0)</f>
        <v>#N/A</v>
      </c>
    </row>
    <row r="509" spans="1:12">
      <c r="A509" s="977" t="s">
        <v>159</v>
      </c>
      <c r="B509" s="964" t="s">
        <v>111</v>
      </c>
      <c r="C509" s="409" t="e">
        <f>VLOOKUP(A509,Foundation!$B$8:$R$292,10, 0)</f>
        <v>#N/A</v>
      </c>
      <c r="D509" s="409" t="e">
        <f>VLOOKUP(A509,Foundation!$B$8:$R$275,12, 0)</f>
        <v>#N/A</v>
      </c>
      <c r="E509" s="409" t="e">
        <f>VLOOKUP(A509,'Erection Compiled '!$B$2:$S$338,10,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9"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381"/>
  <sheetViews>
    <sheetView topLeftCell="A16" zoomScale="80" zoomScaleNormal="80" zoomScaleSheetLayoutView="80" workbookViewId="0">
      <selection activeCell="C24" sqref="C24"/>
    </sheetView>
  </sheetViews>
  <sheetFormatPr defaultRowHeight="14.5"/>
  <cols>
    <col min="1" max="1" width="4.81640625" customWidth="1"/>
    <col min="2" max="3" width="8.90625" style="778"/>
    <col min="4" max="5" width="13" style="778" customWidth="1"/>
    <col min="6" max="6" width="13.90625" customWidth="1"/>
    <col min="7" max="7" width="13" style="778" customWidth="1"/>
    <col min="8" max="8" width="10.36328125" customWidth="1"/>
    <col min="9" max="10" width="8.90625" style="873"/>
    <col min="11" max="11" width="4.08984375" style="873" customWidth="1"/>
    <col min="12" max="12" width="2.08984375" style="873" customWidth="1"/>
    <col min="13" max="13" width="21.54296875" style="778" customWidth="1"/>
    <col min="14" max="14" width="32.81640625" style="778" bestFit="1" customWidth="1"/>
    <col min="15" max="15" width="10.81640625" customWidth="1"/>
    <col min="18" max="18" width="3.08984375" customWidth="1"/>
  </cols>
  <sheetData>
    <row r="1" spans="1:50" ht="34.25" customHeight="1">
      <c r="A1" s="1175" t="s">
        <v>975</v>
      </c>
      <c r="B1" s="1175" t="s">
        <v>466</v>
      </c>
      <c r="C1" s="1175" t="s">
        <v>1838</v>
      </c>
      <c r="D1" s="1175" t="s">
        <v>75</v>
      </c>
      <c r="E1" s="1175" t="s">
        <v>1976</v>
      </c>
      <c r="F1" s="1175" t="s">
        <v>169</v>
      </c>
      <c r="G1" s="1175" t="s">
        <v>170</v>
      </c>
      <c r="H1" s="1175" t="s">
        <v>1623</v>
      </c>
      <c r="I1" s="1516" t="s">
        <v>1779</v>
      </c>
      <c r="J1" s="1516"/>
      <c r="K1" s="1516"/>
      <c r="L1" s="1516"/>
      <c r="M1" s="1175" t="s">
        <v>1625</v>
      </c>
      <c r="N1" s="1175" t="s">
        <v>1624</v>
      </c>
      <c r="O1" s="1175" t="s">
        <v>1780</v>
      </c>
      <c r="P1" s="1516" t="s">
        <v>187</v>
      </c>
      <c r="Q1" s="1516"/>
      <c r="R1" s="1516"/>
    </row>
    <row r="2" spans="1:50" ht="32.4" customHeight="1">
      <c r="A2" s="1174">
        <v>1</v>
      </c>
      <c r="B2" s="1171" t="s">
        <v>1811</v>
      </c>
      <c r="C2" s="1172" t="s">
        <v>1604</v>
      </c>
      <c r="D2" s="1179" t="s">
        <v>1818</v>
      </c>
      <c r="E2" s="1216">
        <v>36.420999999999999</v>
      </c>
      <c r="F2" s="1174" t="s">
        <v>255</v>
      </c>
      <c r="G2" s="1173">
        <v>46108</v>
      </c>
      <c r="H2" s="1176">
        <v>36.424999999999997</v>
      </c>
      <c r="I2" s="1517" t="s">
        <v>1845</v>
      </c>
      <c r="J2" s="1517"/>
      <c r="K2" s="1517"/>
      <c r="L2" s="1517"/>
      <c r="M2" s="1173">
        <v>46118</v>
      </c>
      <c r="N2" s="1259" t="s">
        <v>1984</v>
      </c>
      <c r="O2" s="1174">
        <v>28</v>
      </c>
      <c r="P2" s="1518"/>
      <c r="Q2" s="1519"/>
      <c r="R2" s="1520"/>
    </row>
    <row r="3" spans="1:50" ht="20" customHeight="1">
      <c r="A3" s="1180">
        <f t="shared" ref="A3:A28" si="0">A2+1</f>
        <v>2</v>
      </c>
      <c r="B3" s="1181" t="s">
        <v>1812</v>
      </c>
      <c r="C3" s="1181" t="s">
        <v>1604</v>
      </c>
      <c r="D3" s="1173" t="s">
        <v>1818</v>
      </c>
      <c r="E3" s="1216">
        <v>36.420999999999999</v>
      </c>
      <c r="F3" s="1182" t="s">
        <v>255</v>
      </c>
      <c r="G3" s="1183">
        <v>46119</v>
      </c>
      <c r="H3" s="1176">
        <v>36.424999999999997</v>
      </c>
      <c r="I3" s="1512" t="s">
        <v>1845</v>
      </c>
      <c r="J3" s="1512"/>
      <c r="K3" s="1512"/>
      <c r="L3" s="1512"/>
      <c r="M3" s="1183">
        <v>46127</v>
      </c>
      <c r="N3" s="1259" t="s">
        <v>1984</v>
      </c>
      <c r="O3" s="1174">
        <v>28</v>
      </c>
      <c r="P3" s="1521"/>
      <c r="Q3" s="1522"/>
      <c r="R3" s="1522"/>
      <c r="S3" s="998"/>
      <c r="T3" s="998"/>
      <c r="U3" s="998"/>
      <c r="V3" s="998"/>
      <c r="W3" s="998"/>
      <c r="X3" s="998"/>
      <c r="Y3" s="998"/>
      <c r="Z3" s="998"/>
      <c r="AA3" s="998"/>
      <c r="AB3" s="998"/>
      <c r="AC3" s="998"/>
      <c r="AD3" s="998"/>
      <c r="AE3" s="998"/>
      <c r="AF3" s="998"/>
      <c r="AG3" s="998"/>
      <c r="AH3" s="998"/>
      <c r="AI3" s="998"/>
      <c r="AJ3" s="998"/>
      <c r="AK3" s="998"/>
      <c r="AL3" s="998"/>
      <c r="AM3" s="998"/>
      <c r="AN3" s="998"/>
      <c r="AO3" s="998"/>
      <c r="AP3" s="998"/>
      <c r="AQ3" s="998"/>
      <c r="AR3" s="998"/>
      <c r="AS3" s="998"/>
      <c r="AT3" s="998"/>
      <c r="AU3" s="998"/>
      <c r="AV3" s="998"/>
      <c r="AW3" s="998"/>
      <c r="AX3" s="998"/>
    </row>
    <row r="4" spans="1:50" ht="20" customHeight="1">
      <c r="A4" s="1180">
        <f t="shared" si="0"/>
        <v>3</v>
      </c>
      <c r="B4" s="1250" t="s">
        <v>1700</v>
      </c>
      <c r="C4" s="1251" t="s">
        <v>1604</v>
      </c>
      <c r="D4" s="1252" t="s">
        <v>146</v>
      </c>
      <c r="E4" s="1252">
        <v>38.002000000000002</v>
      </c>
      <c r="F4" s="1252" t="s">
        <v>255</v>
      </c>
      <c r="G4" s="1253">
        <v>46127</v>
      </c>
      <c r="H4" s="1184">
        <v>37.989750000000001</v>
      </c>
      <c r="I4" s="1515" t="s">
        <v>1845</v>
      </c>
      <c r="J4" s="1515"/>
      <c r="K4" s="1515"/>
      <c r="L4" s="1515"/>
      <c r="M4" s="1253">
        <v>46138</v>
      </c>
      <c r="N4" s="1260" t="s">
        <v>1984</v>
      </c>
      <c r="O4" s="1254">
        <v>28</v>
      </c>
      <c r="P4" s="1523"/>
      <c r="Q4" s="1524"/>
      <c r="R4" s="1524"/>
      <c r="S4" s="998"/>
      <c r="T4" s="998"/>
      <c r="U4" s="998"/>
      <c r="V4" s="998"/>
      <c r="W4" s="998"/>
      <c r="X4" s="998"/>
      <c r="Y4" s="998"/>
      <c r="Z4" s="998"/>
      <c r="AA4" s="998"/>
      <c r="AB4" s="998"/>
      <c r="AC4" s="998"/>
      <c r="AD4" s="998"/>
      <c r="AE4" s="998"/>
      <c r="AF4" s="998"/>
      <c r="AG4" s="998"/>
      <c r="AH4" s="998"/>
      <c r="AI4" s="998"/>
      <c r="AJ4" s="998"/>
      <c r="AK4" s="998"/>
      <c r="AL4" s="998"/>
      <c r="AM4" s="998"/>
      <c r="AN4" s="998"/>
      <c r="AO4" s="998"/>
      <c r="AP4" s="998"/>
      <c r="AQ4" s="998"/>
      <c r="AR4" s="998"/>
      <c r="AS4" s="998"/>
      <c r="AT4" s="998"/>
      <c r="AU4" s="998"/>
      <c r="AV4" s="998"/>
      <c r="AW4" s="998"/>
      <c r="AX4" s="998"/>
    </row>
    <row r="5" spans="1:50" ht="32.5" customHeight="1">
      <c r="A5" s="1180">
        <f t="shared" si="0"/>
        <v>4</v>
      </c>
      <c r="B5" s="1241" t="s">
        <v>1813</v>
      </c>
      <c r="C5" s="1241" t="s">
        <v>1604</v>
      </c>
      <c r="D5" s="1242" t="s">
        <v>1818</v>
      </c>
      <c r="E5" s="1216">
        <v>36.420999999999999</v>
      </c>
      <c r="F5" s="1215" t="s">
        <v>255</v>
      </c>
      <c r="G5" s="1183">
        <v>46184</v>
      </c>
      <c r="H5" s="1176">
        <v>36.424999999999997</v>
      </c>
      <c r="I5" s="1512" t="s">
        <v>1845</v>
      </c>
      <c r="J5" s="1512"/>
      <c r="K5" s="1512"/>
      <c r="L5" s="1512"/>
      <c r="M5" s="1183">
        <v>46194</v>
      </c>
      <c r="N5" s="1243" t="s">
        <v>1977</v>
      </c>
      <c r="O5" s="1174">
        <v>21</v>
      </c>
      <c r="P5" s="1525"/>
      <c r="Q5" s="1526"/>
      <c r="R5" s="1527"/>
      <c r="S5" s="998"/>
      <c r="T5" s="998"/>
      <c r="U5" s="998"/>
      <c r="V5" s="998"/>
      <c r="W5" s="998"/>
      <c r="X5" s="998"/>
      <c r="Y5" s="998"/>
      <c r="Z5" s="998"/>
      <c r="AA5" s="998"/>
      <c r="AB5" s="998"/>
      <c r="AC5" s="998"/>
      <c r="AD5" s="998"/>
      <c r="AE5" s="998"/>
      <c r="AF5" s="998"/>
      <c r="AG5" s="998"/>
      <c r="AH5" s="998"/>
      <c r="AI5" s="998"/>
      <c r="AJ5" s="998"/>
      <c r="AK5" s="998"/>
      <c r="AL5" s="998"/>
      <c r="AM5" s="998"/>
      <c r="AN5" s="998"/>
      <c r="AO5" s="998"/>
      <c r="AP5" s="998"/>
      <c r="AQ5" s="998"/>
      <c r="AR5" s="998"/>
      <c r="AS5" s="998"/>
      <c r="AT5" s="998"/>
      <c r="AU5" s="998"/>
      <c r="AV5" s="998"/>
      <c r="AW5" s="998"/>
      <c r="AX5" s="998"/>
    </row>
    <row r="6" spans="1:50" ht="18.5" customHeight="1">
      <c r="A6" s="1180">
        <f t="shared" si="0"/>
        <v>5</v>
      </c>
      <c r="B6" s="1244" t="s">
        <v>1162</v>
      </c>
      <c r="C6" s="1244" t="s">
        <v>1978</v>
      </c>
      <c r="D6" s="1245" t="s">
        <v>146</v>
      </c>
      <c r="E6" s="1216">
        <v>38.002000000000002</v>
      </c>
      <c r="F6" s="1215" t="s">
        <v>255</v>
      </c>
      <c r="G6" s="1183">
        <v>46192</v>
      </c>
      <c r="H6" s="1184">
        <v>37.989750000000001</v>
      </c>
      <c r="I6" s="1512" t="s">
        <v>1845</v>
      </c>
      <c r="J6" s="1512"/>
      <c r="K6" s="1512"/>
      <c r="L6" s="1512"/>
      <c r="M6" s="1183">
        <v>46198</v>
      </c>
      <c r="N6" s="1248" t="s">
        <v>1981</v>
      </c>
      <c r="O6" s="1180">
        <v>25</v>
      </c>
      <c r="P6" s="1528"/>
      <c r="Q6" s="1504"/>
      <c r="R6" s="1505"/>
      <c r="S6" s="998"/>
      <c r="T6" s="998"/>
      <c r="U6" s="998"/>
      <c r="V6" s="998"/>
      <c r="W6" s="1057"/>
      <c r="X6" s="998"/>
      <c r="Y6" s="998"/>
      <c r="Z6" s="998"/>
      <c r="AA6" s="998"/>
      <c r="AB6" s="998"/>
      <c r="AC6" s="998"/>
      <c r="AD6" s="998"/>
      <c r="AE6" s="998"/>
      <c r="AF6" s="998"/>
      <c r="AG6" s="998"/>
      <c r="AH6" s="998"/>
      <c r="AI6" s="998"/>
      <c r="AJ6" s="998"/>
      <c r="AK6" s="998"/>
      <c r="AL6" s="998"/>
      <c r="AM6" s="998"/>
      <c r="AN6" s="998"/>
      <c r="AO6" s="998"/>
      <c r="AP6" s="998"/>
      <c r="AQ6" s="998"/>
      <c r="AR6" s="998"/>
      <c r="AS6" s="998"/>
      <c r="AT6" s="998"/>
      <c r="AU6" s="998"/>
      <c r="AV6" s="998"/>
      <c r="AW6" s="998"/>
      <c r="AX6" s="998"/>
    </row>
    <row r="7" spans="1:50" ht="25" customHeight="1">
      <c r="A7" s="1180">
        <f t="shared" si="0"/>
        <v>6</v>
      </c>
      <c r="B7" s="1268" t="s">
        <v>1161</v>
      </c>
      <c r="C7" s="1268" t="s">
        <v>1603</v>
      </c>
      <c r="D7" s="1249" t="s">
        <v>146</v>
      </c>
      <c r="E7" s="1252">
        <v>38.002000000000002</v>
      </c>
      <c r="F7" s="1252" t="s">
        <v>255</v>
      </c>
      <c r="G7" s="1253">
        <v>46194</v>
      </c>
      <c r="H7" s="1184">
        <v>37.989750000000001</v>
      </c>
      <c r="I7" s="1515" t="s">
        <v>1845</v>
      </c>
      <c r="J7" s="1515"/>
      <c r="K7" s="1515"/>
      <c r="L7" s="1515"/>
      <c r="M7" s="1253">
        <v>46203</v>
      </c>
      <c r="N7" s="1269" t="s">
        <v>1977</v>
      </c>
      <c r="O7" s="1249">
        <v>29</v>
      </c>
      <c r="P7" s="1529"/>
      <c r="Q7" s="1530"/>
      <c r="R7" s="1531"/>
      <c r="S7" s="998"/>
      <c r="T7" s="998"/>
      <c r="U7" s="998"/>
      <c r="V7" s="998"/>
      <c r="W7" s="998"/>
      <c r="X7" s="998"/>
      <c r="Y7" s="998"/>
      <c r="Z7" s="998"/>
      <c r="AA7" s="998"/>
      <c r="AB7" s="998"/>
      <c r="AC7" s="998"/>
      <c r="AD7" s="998"/>
      <c r="AE7" s="998"/>
      <c r="AF7" s="998"/>
      <c r="AG7" s="998"/>
      <c r="AH7" s="998"/>
      <c r="AI7" s="998"/>
      <c r="AJ7" s="998"/>
      <c r="AK7" s="998"/>
      <c r="AL7" s="998"/>
      <c r="AM7" s="998"/>
      <c r="AN7" s="998"/>
      <c r="AO7" s="998"/>
      <c r="AP7" s="998"/>
      <c r="AQ7" s="998"/>
      <c r="AR7" s="998"/>
      <c r="AS7" s="998"/>
      <c r="AT7" s="998"/>
      <c r="AU7" s="998"/>
      <c r="AV7" s="998"/>
      <c r="AW7" s="998"/>
      <c r="AX7" s="998"/>
    </row>
    <row r="8" spans="1:50" ht="20" customHeight="1">
      <c r="A8" s="1180">
        <f t="shared" si="0"/>
        <v>7</v>
      </c>
      <c r="B8" s="1258" t="s">
        <v>499</v>
      </c>
      <c r="C8" s="1255" t="s">
        <v>1603</v>
      </c>
      <c r="D8" s="1245" t="s">
        <v>146</v>
      </c>
      <c r="E8" s="1216">
        <v>38.002000000000002</v>
      </c>
      <c r="F8" s="1180"/>
      <c r="G8" s="1183">
        <v>45837</v>
      </c>
      <c r="H8" s="1184">
        <v>37.989750000000001</v>
      </c>
      <c r="I8" s="1512" t="s">
        <v>1845</v>
      </c>
      <c r="J8" s="1512"/>
      <c r="K8" s="1512"/>
      <c r="L8" s="1512"/>
      <c r="M8" s="1183">
        <v>46206</v>
      </c>
      <c r="N8" s="1256" t="s">
        <v>1982</v>
      </c>
      <c r="O8" s="1180">
        <v>41</v>
      </c>
      <c r="P8" s="1532"/>
      <c r="Q8" s="1504"/>
      <c r="R8" s="1505"/>
      <c r="S8" s="998"/>
      <c r="T8" s="998"/>
      <c r="U8" s="998"/>
      <c r="V8" s="998"/>
      <c r="W8" s="998"/>
      <c r="X8" s="998"/>
      <c r="Y8" s="998"/>
      <c r="Z8" s="998"/>
      <c r="AA8" s="998"/>
      <c r="AB8" s="998"/>
      <c r="AC8" s="998"/>
      <c r="AD8" s="998"/>
      <c r="AE8" s="998"/>
      <c r="AF8" s="998"/>
      <c r="AG8" s="998"/>
      <c r="AH8" s="998"/>
      <c r="AI8" s="998"/>
      <c r="AJ8" s="998"/>
      <c r="AK8" s="998"/>
      <c r="AL8" s="998"/>
      <c r="AM8" s="998"/>
      <c r="AN8" s="998"/>
      <c r="AO8" s="998"/>
      <c r="AP8" s="998"/>
      <c r="AQ8" s="998"/>
      <c r="AR8" s="998"/>
      <c r="AS8" s="998"/>
      <c r="AT8" s="998"/>
      <c r="AU8" s="998"/>
      <c r="AV8" s="998"/>
      <c r="AW8" s="998"/>
      <c r="AX8" s="998"/>
    </row>
    <row r="9" spans="1:50" ht="20" customHeight="1">
      <c r="A9" s="1180">
        <f t="shared" si="0"/>
        <v>8</v>
      </c>
      <c r="B9" s="1261" t="s">
        <v>1814</v>
      </c>
      <c r="C9" s="1261" t="s">
        <v>1604</v>
      </c>
      <c r="D9" s="1262" t="s">
        <v>146</v>
      </c>
      <c r="E9" s="1216">
        <v>38.002000000000002</v>
      </c>
      <c r="F9" s="1180"/>
      <c r="G9" s="1183">
        <v>46208</v>
      </c>
      <c r="H9" s="1184">
        <v>37.989750000000001</v>
      </c>
      <c r="I9" s="1512" t="s">
        <v>1845</v>
      </c>
      <c r="J9" s="1512"/>
      <c r="K9" s="1512"/>
      <c r="L9" s="1512"/>
      <c r="M9" s="1183">
        <v>46210</v>
      </c>
      <c r="N9" s="1256" t="s">
        <v>1982</v>
      </c>
      <c r="O9" s="1180"/>
      <c r="P9" s="1538"/>
      <c r="Q9" s="1539"/>
      <c r="R9" s="1539"/>
      <c r="S9" s="998"/>
      <c r="T9" s="998"/>
      <c r="U9" s="998"/>
      <c r="V9" s="998"/>
      <c r="W9" s="998"/>
      <c r="X9" s="998"/>
      <c r="Y9" s="998"/>
      <c r="Z9" s="998"/>
      <c r="AA9" s="998"/>
      <c r="AB9" s="998"/>
      <c r="AC9" s="998"/>
      <c r="AD9" s="998"/>
      <c r="AE9" s="998"/>
      <c r="AF9" s="998"/>
      <c r="AG9" s="998"/>
      <c r="AH9" s="998"/>
      <c r="AI9" s="998"/>
      <c r="AJ9" s="998"/>
      <c r="AK9" s="998"/>
      <c r="AL9" s="998"/>
      <c r="AM9" s="998"/>
      <c r="AN9" s="998"/>
      <c r="AO9" s="998"/>
      <c r="AP9" s="998"/>
      <c r="AQ9" s="998"/>
      <c r="AR9" s="998"/>
      <c r="AS9" s="998"/>
      <c r="AT9" s="998"/>
      <c r="AU9" s="998"/>
      <c r="AV9" s="998"/>
      <c r="AW9" s="998"/>
      <c r="AX9" s="998"/>
    </row>
    <row r="10" spans="1:50" ht="20" customHeight="1">
      <c r="A10" s="1180">
        <f t="shared" si="0"/>
        <v>9</v>
      </c>
      <c r="B10" s="1258" t="s">
        <v>498</v>
      </c>
      <c r="C10" s="1258" t="s">
        <v>1603</v>
      </c>
      <c r="D10" s="1245" t="s">
        <v>146</v>
      </c>
      <c r="E10" s="1216">
        <v>38.002000000000002</v>
      </c>
      <c r="F10" s="1180"/>
      <c r="G10" s="1183">
        <v>46203</v>
      </c>
      <c r="H10" s="1184">
        <v>37.989750000000001</v>
      </c>
      <c r="I10" s="1512" t="s">
        <v>1845</v>
      </c>
      <c r="J10" s="1512"/>
      <c r="K10" s="1512"/>
      <c r="L10" s="1512"/>
      <c r="M10" s="1183">
        <v>46210</v>
      </c>
      <c r="N10" s="1256" t="s">
        <v>1983</v>
      </c>
      <c r="O10" s="1180">
        <v>23</v>
      </c>
      <c r="P10" s="1540"/>
      <c r="Q10" s="1541"/>
      <c r="R10" s="1542"/>
      <c r="S10" s="998"/>
      <c r="T10" s="998"/>
      <c r="U10" s="998"/>
      <c r="V10" s="998"/>
      <c r="W10" s="998"/>
      <c r="X10" s="998"/>
      <c r="Y10" s="998"/>
      <c r="Z10" s="998"/>
      <c r="AA10" s="998"/>
      <c r="AB10" s="998"/>
      <c r="AC10" s="998"/>
      <c r="AD10" s="998"/>
      <c r="AE10" s="998"/>
      <c r="AF10" s="998"/>
      <c r="AG10" s="998"/>
      <c r="AH10" s="998"/>
      <c r="AI10" s="998"/>
      <c r="AJ10" s="998"/>
      <c r="AK10" s="998"/>
      <c r="AL10" s="998"/>
      <c r="AM10" s="998"/>
      <c r="AN10" s="998"/>
      <c r="AO10" s="998"/>
      <c r="AP10" s="998"/>
      <c r="AQ10" s="998"/>
      <c r="AR10" s="998"/>
      <c r="AS10" s="998"/>
      <c r="AT10" s="998"/>
      <c r="AU10" s="998"/>
      <c r="AV10" s="998"/>
      <c r="AW10" s="998"/>
      <c r="AX10" s="998"/>
    </row>
    <row r="11" spans="1:50" ht="20" customHeight="1">
      <c r="A11" s="1180">
        <f t="shared" si="0"/>
        <v>10</v>
      </c>
      <c r="B11" s="1258" t="s">
        <v>1251</v>
      </c>
      <c r="C11" s="1258" t="s">
        <v>1604</v>
      </c>
      <c r="D11" s="1245" t="s">
        <v>1819</v>
      </c>
      <c r="E11" s="1245"/>
      <c r="F11" s="1180"/>
      <c r="G11" s="1183">
        <v>46206</v>
      </c>
      <c r="H11" s="1184">
        <v>66.040000000000006</v>
      </c>
      <c r="I11" s="1512" t="s">
        <v>1845</v>
      </c>
      <c r="J11" s="1512"/>
      <c r="K11" s="1512"/>
      <c r="L11" s="1512"/>
      <c r="M11" s="1183">
        <v>46213</v>
      </c>
      <c r="N11" s="1256" t="s">
        <v>1977</v>
      </c>
      <c r="O11" s="314">
        <v>29</v>
      </c>
      <c r="P11" s="1550"/>
      <c r="Q11" s="1551"/>
      <c r="R11" s="1551"/>
      <c r="S11" s="998"/>
      <c r="T11" s="998"/>
      <c r="U11" s="998"/>
      <c r="V11" s="998"/>
      <c r="W11" s="998"/>
      <c r="X11" s="998"/>
      <c r="Y11" s="998"/>
      <c r="Z11" s="998"/>
      <c r="AA11" s="998"/>
      <c r="AB11" s="998"/>
      <c r="AC11" s="998"/>
      <c r="AD11" s="998"/>
      <c r="AE11" s="998"/>
      <c r="AF11" s="998"/>
      <c r="AG11" s="998"/>
      <c r="AH11" s="998"/>
      <c r="AI11" s="998"/>
      <c r="AJ11" s="998"/>
      <c r="AK11" s="998"/>
      <c r="AL11" s="998"/>
      <c r="AM11" s="998"/>
      <c r="AN11" s="998"/>
      <c r="AO11" s="998"/>
      <c r="AP11" s="998"/>
      <c r="AQ11" s="998"/>
      <c r="AR11" s="998"/>
      <c r="AS11" s="998"/>
      <c r="AT11" s="998"/>
      <c r="AU11" s="998"/>
      <c r="AV11" s="998"/>
      <c r="AW11" s="998"/>
      <c r="AX11" s="998"/>
    </row>
    <row r="12" spans="1:50" ht="20" customHeight="1">
      <c r="A12" s="1180">
        <f t="shared" si="0"/>
        <v>11</v>
      </c>
      <c r="B12" s="1261" t="s">
        <v>1815</v>
      </c>
      <c r="C12" s="1263" t="s">
        <v>1604</v>
      </c>
      <c r="D12" s="1270" t="s">
        <v>149</v>
      </c>
      <c r="E12" s="1245"/>
      <c r="F12" s="1180"/>
      <c r="G12" s="1183">
        <v>46210</v>
      </c>
      <c r="H12" s="1184">
        <v>39.763586000000004</v>
      </c>
      <c r="I12" s="1512" t="s">
        <v>1845</v>
      </c>
      <c r="J12" s="1512"/>
      <c r="K12" s="1512"/>
      <c r="L12" s="1512"/>
      <c r="M12" s="1183">
        <v>46218</v>
      </c>
      <c r="N12" s="1256" t="s">
        <v>1982</v>
      </c>
      <c r="O12" s="1180">
        <v>34</v>
      </c>
      <c r="P12" s="1537"/>
      <c r="Q12" s="1504"/>
      <c r="R12" s="1505"/>
      <c r="S12" s="1267" t="s">
        <v>2006</v>
      </c>
      <c r="T12" s="998"/>
      <c r="U12" s="998"/>
      <c r="V12" s="998"/>
      <c r="W12" s="998"/>
      <c r="X12" s="998"/>
      <c r="Y12" s="998"/>
      <c r="Z12" s="998"/>
      <c r="AA12" s="998"/>
      <c r="AB12" s="998"/>
      <c r="AC12" s="998"/>
      <c r="AD12" s="998"/>
      <c r="AE12" s="998"/>
      <c r="AF12" s="998"/>
      <c r="AG12" s="998"/>
      <c r="AH12" s="998"/>
      <c r="AI12" s="998"/>
      <c r="AJ12" s="998"/>
      <c r="AK12" s="998"/>
      <c r="AL12" s="998"/>
      <c r="AM12" s="998"/>
      <c r="AN12" s="998"/>
      <c r="AO12" s="998"/>
      <c r="AP12" s="998"/>
      <c r="AQ12" s="998"/>
      <c r="AR12" s="998"/>
      <c r="AS12" s="998"/>
      <c r="AT12" s="998"/>
      <c r="AU12" s="998"/>
      <c r="AV12" s="998"/>
      <c r="AW12" s="998"/>
      <c r="AX12" s="998"/>
    </row>
    <row r="13" spans="1:50" ht="29.5" customHeight="1">
      <c r="A13" s="1180">
        <f t="shared" si="0"/>
        <v>12</v>
      </c>
      <c r="B13" s="1264" t="s">
        <v>1148</v>
      </c>
      <c r="C13" s="1263" t="s">
        <v>1604</v>
      </c>
      <c r="D13" s="1245" t="s">
        <v>149</v>
      </c>
      <c r="E13" s="1245"/>
      <c r="F13" s="1180"/>
      <c r="G13" s="1183">
        <v>46210</v>
      </c>
      <c r="H13" s="1184">
        <v>39.763586000000004</v>
      </c>
      <c r="I13" s="1512" t="s">
        <v>1845</v>
      </c>
      <c r="J13" s="1512"/>
      <c r="K13" s="1512"/>
      <c r="L13" s="1512"/>
      <c r="M13" s="1183">
        <v>46218</v>
      </c>
      <c r="N13" s="1256" t="s">
        <v>1983</v>
      </c>
      <c r="O13" s="1180">
        <v>26</v>
      </c>
      <c r="P13" s="1537"/>
      <c r="Q13" s="1504"/>
      <c r="R13" s="1505"/>
      <c r="S13" s="1267" t="s">
        <v>2007</v>
      </c>
      <c r="T13" s="998"/>
      <c r="U13" s="998"/>
      <c r="V13" s="998"/>
      <c r="W13" s="998"/>
      <c r="X13" s="998"/>
      <c r="Y13" s="998"/>
      <c r="Z13" s="998"/>
      <c r="AA13" s="998"/>
      <c r="AB13" s="998"/>
      <c r="AC13" s="998"/>
      <c r="AD13" s="998"/>
      <c r="AE13" s="998"/>
      <c r="AF13" s="998"/>
      <c r="AG13" s="998"/>
      <c r="AH13" s="998"/>
      <c r="AI13" s="998"/>
      <c r="AJ13" s="998"/>
      <c r="AK13" s="998"/>
      <c r="AL13" s="998"/>
      <c r="AM13" s="998"/>
      <c r="AN13" s="998"/>
      <c r="AO13" s="998"/>
      <c r="AP13" s="998"/>
      <c r="AQ13" s="998"/>
      <c r="AR13" s="998"/>
      <c r="AS13" s="998"/>
      <c r="AT13" s="998"/>
      <c r="AU13" s="998"/>
      <c r="AV13" s="998"/>
      <c r="AW13" s="998"/>
      <c r="AX13" s="998"/>
    </row>
    <row r="14" spans="1:50" ht="29.5" customHeight="1">
      <c r="A14" s="1180">
        <f t="shared" si="0"/>
        <v>13</v>
      </c>
      <c r="B14" s="1265" t="s">
        <v>1816</v>
      </c>
      <c r="C14" s="1265" t="s">
        <v>1604</v>
      </c>
      <c r="D14" s="1266" t="s">
        <v>1818</v>
      </c>
      <c r="E14" s="1245"/>
      <c r="F14" s="1180"/>
      <c r="G14" s="1183">
        <v>46214</v>
      </c>
      <c r="H14" s="1176">
        <v>36.424999999999997</v>
      </c>
      <c r="I14" s="1512" t="s">
        <v>2008</v>
      </c>
      <c r="J14" s="1512"/>
      <c r="K14" s="1512"/>
      <c r="L14" s="1512"/>
      <c r="M14" s="1183">
        <v>46220</v>
      </c>
      <c r="N14" s="1256" t="s">
        <v>1977</v>
      </c>
      <c r="O14" s="314">
        <v>29</v>
      </c>
      <c r="P14" s="1537"/>
      <c r="Q14" s="1504"/>
      <c r="R14" s="1505"/>
      <c r="S14" s="998"/>
      <c r="T14" s="998"/>
      <c r="U14" s="998"/>
      <c r="V14" s="998"/>
      <c r="W14" s="998"/>
      <c r="X14" s="998"/>
      <c r="Y14" s="998"/>
      <c r="Z14" s="998"/>
      <c r="AA14" s="998"/>
      <c r="AB14" s="998"/>
      <c r="AC14" s="998"/>
      <c r="AD14" s="998"/>
      <c r="AE14" s="998"/>
      <c r="AF14" s="998"/>
      <c r="AG14" s="998"/>
      <c r="AH14" s="998"/>
      <c r="AI14" s="998"/>
      <c r="AJ14" s="998"/>
      <c r="AK14" s="998"/>
      <c r="AL14" s="998"/>
      <c r="AM14" s="998"/>
      <c r="AN14" s="998"/>
      <c r="AO14" s="998"/>
      <c r="AP14" s="998"/>
      <c r="AQ14" s="998"/>
      <c r="AR14" s="998"/>
      <c r="AS14" s="998"/>
      <c r="AT14" s="998"/>
      <c r="AU14" s="998"/>
      <c r="AV14" s="998"/>
      <c r="AW14" s="998"/>
      <c r="AX14" s="998"/>
    </row>
    <row r="15" spans="1:50" ht="29.5" customHeight="1">
      <c r="A15" s="1180">
        <f t="shared" si="0"/>
        <v>14</v>
      </c>
      <c r="B15" s="1272" t="s">
        <v>1152</v>
      </c>
      <c r="C15" s="1272" t="s">
        <v>1603</v>
      </c>
      <c r="D15" s="1245" t="s">
        <v>146</v>
      </c>
      <c r="E15" s="1216">
        <v>38.002000000000002</v>
      </c>
      <c r="F15" s="1180"/>
      <c r="G15" s="1183">
        <v>46218</v>
      </c>
      <c r="H15" s="1184">
        <v>37.989750000000001</v>
      </c>
      <c r="I15" s="1512" t="s">
        <v>1845</v>
      </c>
      <c r="J15" s="1512"/>
      <c r="K15" s="1512"/>
      <c r="L15" s="1512"/>
      <c r="M15" s="1183">
        <v>46220</v>
      </c>
      <c r="N15" s="1256" t="s">
        <v>1983</v>
      </c>
      <c r="O15" s="1180">
        <v>26</v>
      </c>
      <c r="P15" s="1543"/>
      <c r="Q15" s="1544"/>
      <c r="R15" s="1545"/>
      <c r="S15" s="998"/>
      <c r="T15" s="998"/>
      <c r="U15" s="998"/>
      <c r="V15" s="998"/>
      <c r="W15" s="998"/>
      <c r="X15" s="998"/>
      <c r="Y15" s="998"/>
      <c r="Z15" s="998"/>
      <c r="AA15" s="998"/>
      <c r="AB15" s="998"/>
      <c r="AC15" s="998"/>
      <c r="AD15" s="998"/>
      <c r="AE15" s="998"/>
      <c r="AF15" s="998"/>
      <c r="AG15" s="998"/>
      <c r="AH15" s="998"/>
      <c r="AI15" s="998"/>
      <c r="AJ15" s="998"/>
      <c r="AK15" s="998"/>
      <c r="AL15" s="998"/>
      <c r="AM15" s="998"/>
      <c r="AN15" s="998"/>
      <c r="AO15" s="998"/>
      <c r="AP15" s="998"/>
      <c r="AQ15" s="998"/>
      <c r="AR15" s="998"/>
      <c r="AS15" s="998"/>
      <c r="AT15" s="998"/>
      <c r="AU15" s="998"/>
      <c r="AV15" s="998"/>
      <c r="AW15" s="998"/>
      <c r="AX15" s="998"/>
    </row>
    <row r="16" spans="1:50" ht="29.5" customHeight="1">
      <c r="A16" s="1180">
        <f t="shared" si="0"/>
        <v>15</v>
      </c>
      <c r="B16" s="1272" t="s">
        <v>1151</v>
      </c>
      <c r="C16" s="1272" t="s">
        <v>1603</v>
      </c>
      <c r="D16" s="1266" t="s">
        <v>146</v>
      </c>
      <c r="E16" s="1216">
        <v>38.002000000000002</v>
      </c>
      <c r="F16" s="1180"/>
      <c r="G16" s="1183">
        <v>46220</v>
      </c>
      <c r="H16" s="1184">
        <v>37.989750000000001</v>
      </c>
      <c r="I16" s="1512" t="s">
        <v>1845</v>
      </c>
      <c r="J16" s="1512"/>
      <c r="K16" s="1512"/>
      <c r="L16" s="1512"/>
      <c r="M16" s="1183">
        <v>46223</v>
      </c>
      <c r="N16" s="1256" t="s">
        <v>1982</v>
      </c>
      <c r="O16" s="1180">
        <v>34</v>
      </c>
      <c r="P16" s="1547"/>
      <c r="Q16" s="1544"/>
      <c r="R16" s="1545"/>
      <c r="S16" s="998"/>
      <c r="T16" s="998"/>
      <c r="U16" s="998"/>
      <c r="V16" s="998"/>
      <c r="W16" s="998"/>
      <c r="X16" s="998"/>
      <c r="Y16" s="998"/>
      <c r="Z16" s="998"/>
      <c r="AA16" s="998"/>
      <c r="AB16" s="998"/>
      <c r="AC16" s="998"/>
      <c r="AD16" s="998"/>
      <c r="AE16" s="998"/>
      <c r="AF16" s="998"/>
      <c r="AG16" s="998"/>
      <c r="AH16" s="998"/>
      <c r="AI16" s="998"/>
      <c r="AJ16" s="998"/>
      <c r="AK16" s="998"/>
      <c r="AL16" s="998"/>
      <c r="AM16" s="998"/>
      <c r="AN16" s="998"/>
      <c r="AO16" s="998"/>
      <c r="AP16" s="998"/>
      <c r="AQ16" s="998"/>
      <c r="AR16" s="998"/>
      <c r="AS16" s="998"/>
      <c r="AT16" s="998"/>
      <c r="AU16" s="998"/>
      <c r="AV16" s="998"/>
      <c r="AW16" s="998"/>
      <c r="AX16" s="998"/>
    </row>
    <row r="17" spans="1:50" ht="32.5" customHeight="1">
      <c r="A17" s="1180">
        <f t="shared" si="0"/>
        <v>16</v>
      </c>
      <c r="B17" s="1273" t="s">
        <v>490</v>
      </c>
      <c r="C17" s="1273" t="s">
        <v>1604</v>
      </c>
      <c r="D17" s="1245" t="s">
        <v>1818</v>
      </c>
      <c r="E17" s="1245"/>
      <c r="F17" s="1180"/>
      <c r="G17" s="1183">
        <v>46223</v>
      </c>
      <c r="H17" s="1184">
        <v>36.424816</v>
      </c>
      <c r="I17" s="1512" t="s">
        <v>1845</v>
      </c>
      <c r="J17" s="1512"/>
      <c r="K17" s="1512"/>
      <c r="L17" s="1512"/>
      <c r="M17" s="1183">
        <v>46225</v>
      </c>
      <c r="N17" s="1256" t="s">
        <v>1982</v>
      </c>
      <c r="O17" s="1180">
        <v>26</v>
      </c>
      <c r="P17" s="1549"/>
      <c r="Q17" s="1504"/>
      <c r="R17" s="1505"/>
      <c r="S17" s="998"/>
      <c r="T17" s="998"/>
      <c r="U17" s="998"/>
      <c r="V17" s="998"/>
      <c r="W17" s="998"/>
      <c r="X17" s="998"/>
      <c r="Y17" s="998"/>
      <c r="Z17" s="998"/>
      <c r="AA17" s="998"/>
      <c r="AB17" s="998"/>
      <c r="AC17" s="998"/>
      <c r="AD17" s="998"/>
      <c r="AE17" s="998"/>
      <c r="AF17" s="998"/>
      <c r="AG17" s="998"/>
      <c r="AH17" s="998"/>
      <c r="AI17" s="998"/>
      <c r="AJ17" s="998"/>
      <c r="AK17" s="998"/>
      <c r="AL17" s="998"/>
      <c r="AM17" s="998"/>
      <c r="AN17" s="998"/>
      <c r="AO17" s="998"/>
      <c r="AP17" s="998"/>
      <c r="AQ17" s="998"/>
      <c r="AR17" s="998"/>
      <c r="AS17" s="998"/>
      <c r="AT17" s="998"/>
      <c r="AU17" s="998"/>
      <c r="AV17" s="998"/>
      <c r="AW17" s="998"/>
      <c r="AX17" s="998"/>
    </row>
    <row r="18" spans="1:50" ht="32.5" customHeight="1">
      <c r="A18" s="1180">
        <f t="shared" si="0"/>
        <v>17</v>
      </c>
      <c r="B18" s="1273" t="s">
        <v>489</v>
      </c>
      <c r="C18" s="1273" t="s">
        <v>1604</v>
      </c>
      <c r="D18" s="1279" t="s">
        <v>146</v>
      </c>
      <c r="E18" s="1216">
        <v>38.002000000000002</v>
      </c>
      <c r="F18" s="1180"/>
      <c r="G18" s="1183">
        <v>46221</v>
      </c>
      <c r="H18" s="1184">
        <v>37.989750000000001</v>
      </c>
      <c r="I18" s="1512" t="s">
        <v>1845</v>
      </c>
      <c r="J18" s="1512"/>
      <c r="K18" s="1512"/>
      <c r="L18" s="1512"/>
      <c r="M18" s="1183">
        <v>46228</v>
      </c>
      <c r="N18" s="1256" t="s">
        <v>1977</v>
      </c>
      <c r="O18" s="57">
        <v>29</v>
      </c>
      <c r="P18" s="1548"/>
      <c r="Q18" s="1504"/>
      <c r="R18" s="1505"/>
      <c r="S18" s="1278" t="s">
        <v>2010</v>
      </c>
      <c r="T18" s="998"/>
      <c r="U18" s="998"/>
      <c r="V18" s="998"/>
      <c r="W18" s="998"/>
      <c r="X18" s="998"/>
      <c r="Y18" s="998"/>
      <c r="Z18" s="998"/>
      <c r="AA18" s="998"/>
      <c r="AB18" s="998"/>
      <c r="AC18" s="998"/>
      <c r="AD18" s="998"/>
      <c r="AE18" s="998"/>
      <c r="AF18" s="998"/>
      <c r="AG18" s="998"/>
      <c r="AH18" s="998"/>
      <c r="AI18" s="998"/>
      <c r="AJ18" s="998"/>
      <c r="AK18" s="998"/>
      <c r="AL18" s="998"/>
      <c r="AM18" s="998"/>
      <c r="AN18" s="998"/>
      <c r="AO18" s="998"/>
      <c r="AP18" s="998"/>
      <c r="AQ18" s="998"/>
      <c r="AR18" s="998"/>
      <c r="AS18" s="998"/>
      <c r="AT18" s="998"/>
      <c r="AU18" s="998"/>
      <c r="AV18" s="998"/>
      <c r="AW18" s="998"/>
      <c r="AX18" s="998"/>
    </row>
    <row r="19" spans="1:50" ht="31" customHeight="1">
      <c r="A19" s="1180">
        <f t="shared" si="0"/>
        <v>18</v>
      </c>
      <c r="B19" s="1272" t="s">
        <v>1149</v>
      </c>
      <c r="C19" s="1274" t="s">
        <v>1603</v>
      </c>
      <c r="D19" s="1245" t="s">
        <v>146</v>
      </c>
      <c r="E19" s="1216">
        <v>38.002000000000002</v>
      </c>
      <c r="F19" s="1180"/>
      <c r="G19" s="1183">
        <v>46220</v>
      </c>
      <c r="H19" s="1184">
        <v>37.989750000000001</v>
      </c>
      <c r="I19" s="1512" t="s">
        <v>1845</v>
      </c>
      <c r="J19" s="1512"/>
      <c r="K19" s="1512"/>
      <c r="L19" s="1512"/>
      <c r="M19" s="1183">
        <v>46231</v>
      </c>
      <c r="N19" s="1256" t="s">
        <v>1981</v>
      </c>
      <c r="O19" s="1180">
        <v>27</v>
      </c>
      <c r="P19" s="1546"/>
      <c r="Q19" s="1504"/>
      <c r="R19" s="1505"/>
      <c r="S19" s="1282"/>
      <c r="T19" s="998"/>
      <c r="U19" s="998"/>
      <c r="V19" s="998"/>
      <c r="W19" s="998"/>
      <c r="X19" s="998"/>
      <c r="Y19" s="998"/>
      <c r="Z19" s="998"/>
      <c r="AA19" s="998"/>
      <c r="AB19" s="998"/>
      <c r="AC19" s="998"/>
      <c r="AD19" s="998"/>
      <c r="AE19" s="998"/>
      <c r="AF19" s="998"/>
      <c r="AG19" s="998"/>
      <c r="AH19" s="998"/>
      <c r="AI19" s="998"/>
      <c r="AJ19" s="998"/>
      <c r="AK19" s="998"/>
      <c r="AL19" s="998"/>
      <c r="AM19" s="998"/>
      <c r="AN19" s="998"/>
      <c r="AO19" s="998"/>
      <c r="AP19" s="998"/>
      <c r="AQ19" s="998"/>
      <c r="AR19" s="998"/>
      <c r="AS19" s="998"/>
      <c r="AT19" s="998"/>
      <c r="AU19" s="998"/>
      <c r="AV19" s="998"/>
      <c r="AW19" s="998"/>
      <c r="AX19" s="998"/>
    </row>
    <row r="20" spans="1:50" ht="41" customHeight="1">
      <c r="A20" s="1180">
        <f t="shared" si="0"/>
        <v>19</v>
      </c>
      <c r="B20" s="1274" t="s">
        <v>1149</v>
      </c>
      <c r="C20" s="1274" t="s">
        <v>1604</v>
      </c>
      <c r="D20" s="1279" t="s">
        <v>149</v>
      </c>
      <c r="E20" s="1245"/>
      <c r="F20" s="1180"/>
      <c r="G20" s="1183">
        <v>46226</v>
      </c>
      <c r="H20" s="1184">
        <v>39.763586000000004</v>
      </c>
      <c r="I20" s="1512" t="s">
        <v>1845</v>
      </c>
      <c r="J20" s="1512"/>
      <c r="K20" s="1512"/>
      <c r="L20" s="1512"/>
      <c r="M20" s="1183">
        <v>46232</v>
      </c>
      <c r="N20" s="1256" t="s">
        <v>1983</v>
      </c>
      <c r="O20" s="1180">
        <v>34</v>
      </c>
      <c r="P20" s="1513"/>
      <c r="Q20" s="1514"/>
      <c r="R20" s="1514"/>
      <c r="S20" s="1276" t="s">
        <v>2009</v>
      </c>
      <c r="T20" s="998"/>
      <c r="U20" s="998"/>
      <c r="V20" s="998"/>
      <c r="W20" s="998"/>
      <c r="X20" s="998"/>
      <c r="Y20" s="998"/>
      <c r="Z20" s="998"/>
      <c r="AA20" s="998"/>
      <c r="AB20" s="998"/>
      <c r="AC20" s="998"/>
      <c r="AD20" s="998"/>
      <c r="AE20" s="998"/>
      <c r="AF20" s="998"/>
      <c r="AG20" s="998"/>
      <c r="AH20" s="998"/>
      <c r="AI20" s="998"/>
      <c r="AJ20" s="998"/>
      <c r="AK20" s="998"/>
      <c r="AL20" s="998"/>
      <c r="AM20" s="998"/>
      <c r="AN20" s="998"/>
      <c r="AO20" s="998"/>
      <c r="AP20" s="998"/>
      <c r="AQ20" s="998"/>
      <c r="AR20" s="998"/>
      <c r="AS20" s="998"/>
      <c r="AT20" s="998"/>
      <c r="AU20" s="998"/>
      <c r="AV20" s="998"/>
      <c r="AW20" s="998"/>
      <c r="AX20" s="998"/>
    </row>
    <row r="21" spans="1:50" ht="20" customHeight="1">
      <c r="A21" s="1180">
        <f t="shared" si="0"/>
        <v>20</v>
      </c>
      <c r="B21" s="1280" t="s">
        <v>496</v>
      </c>
      <c r="C21" s="1277" t="s">
        <v>1603</v>
      </c>
      <c r="D21" s="1245" t="s">
        <v>149</v>
      </c>
      <c r="E21" s="1245"/>
      <c r="F21" s="1180"/>
      <c r="G21" s="1183">
        <v>46226</v>
      </c>
      <c r="H21" s="1184">
        <v>39.763586000000004</v>
      </c>
      <c r="I21" s="1512" t="s">
        <v>1845</v>
      </c>
      <c r="J21" s="1512"/>
      <c r="K21" s="1512"/>
      <c r="L21" s="1512"/>
      <c r="M21" s="1183">
        <v>46232</v>
      </c>
      <c r="N21" s="1256" t="s">
        <v>1982</v>
      </c>
      <c r="O21" s="1180">
        <v>26</v>
      </c>
      <c r="P21" s="1513"/>
      <c r="Q21" s="1514"/>
      <c r="R21" s="1514"/>
      <c r="S21" s="1283" t="s">
        <v>487</v>
      </c>
      <c r="T21" s="1284" t="s">
        <v>1604</v>
      </c>
      <c r="U21" s="998"/>
      <c r="V21" s="998"/>
      <c r="W21" s="998"/>
      <c r="X21" s="998"/>
      <c r="Y21" s="998"/>
      <c r="Z21" s="998"/>
      <c r="AA21" s="998"/>
      <c r="AB21" s="998"/>
      <c r="AC21" s="998"/>
      <c r="AD21" s="998"/>
      <c r="AE21" s="998"/>
      <c r="AF21" s="998"/>
      <c r="AG21" s="998"/>
      <c r="AH21" s="998"/>
      <c r="AI21" s="998"/>
      <c r="AJ21" s="998"/>
      <c r="AK21" s="998"/>
      <c r="AL21" s="998"/>
      <c r="AM21" s="998"/>
      <c r="AN21" s="998"/>
      <c r="AO21" s="998"/>
      <c r="AP21" s="998"/>
      <c r="AQ21" s="998"/>
      <c r="AR21" s="998"/>
      <c r="AS21" s="998"/>
      <c r="AT21" s="998"/>
      <c r="AU21" s="998"/>
      <c r="AV21" s="998"/>
      <c r="AW21" s="998"/>
      <c r="AX21" s="998"/>
    </row>
    <row r="22" spans="1:50" ht="32.5" customHeight="1">
      <c r="A22" s="1180">
        <f t="shared" si="0"/>
        <v>21</v>
      </c>
      <c r="B22" s="1302" t="s">
        <v>1150</v>
      </c>
      <c r="C22" s="1302" t="s">
        <v>1604</v>
      </c>
      <c r="D22" s="1303" t="s">
        <v>146</v>
      </c>
      <c r="E22" s="1249"/>
      <c r="F22" s="1249"/>
      <c r="G22" s="1253">
        <v>46229</v>
      </c>
      <c r="H22" s="1304">
        <v>37.989750000000001</v>
      </c>
      <c r="I22" s="1515" t="s">
        <v>1845</v>
      </c>
      <c r="J22" s="1515"/>
      <c r="K22" s="1515"/>
      <c r="L22" s="1515"/>
      <c r="M22" s="1253">
        <v>46233</v>
      </c>
      <c r="N22" s="1305" t="s">
        <v>1977</v>
      </c>
      <c r="O22" s="1306">
        <v>29</v>
      </c>
      <c r="P22" s="1534"/>
      <c r="Q22" s="1535"/>
      <c r="R22" s="1536"/>
      <c r="S22" s="1282"/>
      <c r="T22" s="998"/>
      <c r="U22" s="998"/>
      <c r="V22" s="998"/>
      <c r="W22" s="998"/>
      <c r="X22" s="998"/>
      <c r="Y22" s="998"/>
      <c r="Z22" s="998"/>
      <c r="AA22" s="998"/>
      <c r="AB22" s="998"/>
      <c r="AC22" s="998"/>
      <c r="AD22" s="998"/>
      <c r="AE22" s="998"/>
      <c r="AF22" s="998"/>
      <c r="AG22" s="998"/>
      <c r="AH22" s="998"/>
      <c r="AI22" s="998"/>
      <c r="AJ22" s="998"/>
      <c r="AK22" s="998"/>
      <c r="AL22" s="998"/>
      <c r="AM22" s="998"/>
      <c r="AN22" s="998"/>
      <c r="AO22" s="998"/>
      <c r="AP22" s="998"/>
      <c r="AQ22" s="998"/>
      <c r="AR22" s="998"/>
      <c r="AS22" s="998"/>
      <c r="AT22" s="998"/>
      <c r="AU22" s="998"/>
      <c r="AV22" s="998"/>
      <c r="AW22" s="998"/>
      <c r="AX22" s="998"/>
    </row>
    <row r="23" spans="1:50" ht="20" customHeight="1">
      <c r="A23" s="1180">
        <f t="shared" si="0"/>
        <v>22</v>
      </c>
      <c r="B23" s="1285" t="s">
        <v>487</v>
      </c>
      <c r="C23" s="1285" t="s">
        <v>1604</v>
      </c>
      <c r="D23" s="1245" t="s">
        <v>146</v>
      </c>
      <c r="E23" s="1245"/>
      <c r="F23" s="1180"/>
      <c r="G23" s="1183">
        <v>46264</v>
      </c>
      <c r="H23" s="1184">
        <v>37.989750000000001</v>
      </c>
      <c r="I23" s="1512" t="s">
        <v>1845</v>
      </c>
      <c r="J23" s="1512"/>
      <c r="K23" s="1512"/>
      <c r="L23" s="1512"/>
      <c r="M23" s="1183">
        <v>46235</v>
      </c>
      <c r="N23" s="1256" t="s">
        <v>1982</v>
      </c>
      <c r="O23" s="1180">
        <v>26</v>
      </c>
      <c r="P23" s="1509" t="s">
        <v>2014</v>
      </c>
      <c r="Q23" s="1508"/>
      <c r="R23" s="1508"/>
      <c r="S23" s="998"/>
      <c r="T23" s="998"/>
      <c r="U23" s="998"/>
      <c r="V23" s="998"/>
      <c r="W23" s="998"/>
      <c r="X23" s="998"/>
      <c r="Y23" s="998"/>
      <c r="Z23" s="998"/>
      <c r="AA23" s="998"/>
      <c r="AB23" s="998"/>
      <c r="AC23" s="998"/>
      <c r="AD23" s="998"/>
      <c r="AE23" s="998"/>
      <c r="AF23" s="998"/>
      <c r="AG23" s="998"/>
      <c r="AH23" s="998"/>
      <c r="AI23" s="998"/>
      <c r="AJ23" s="998"/>
      <c r="AK23" s="998"/>
      <c r="AL23" s="998"/>
      <c r="AM23" s="998"/>
      <c r="AN23" s="998"/>
      <c r="AO23" s="998"/>
      <c r="AP23" s="998"/>
      <c r="AQ23" s="998"/>
      <c r="AR23" s="998"/>
      <c r="AS23" s="998"/>
      <c r="AT23" s="998"/>
      <c r="AU23" s="998"/>
      <c r="AV23" s="998"/>
      <c r="AW23" s="998"/>
      <c r="AX23" s="998"/>
    </row>
    <row r="24" spans="1:50" ht="20" customHeight="1">
      <c r="A24" s="1180">
        <f t="shared" si="0"/>
        <v>23</v>
      </c>
      <c r="B24" s="1285" t="s">
        <v>488</v>
      </c>
      <c r="C24" s="1285" t="s">
        <v>1604</v>
      </c>
      <c r="D24" s="1289" t="s">
        <v>149</v>
      </c>
      <c r="E24" s="1245"/>
      <c r="F24" s="1180"/>
      <c r="G24" s="1183"/>
      <c r="H24" s="1184">
        <v>39.763586000000004</v>
      </c>
      <c r="I24" s="1512" t="s">
        <v>1845</v>
      </c>
      <c r="J24" s="1512"/>
      <c r="K24" s="1512"/>
      <c r="L24" s="1512"/>
      <c r="M24" s="1183">
        <v>46238</v>
      </c>
      <c r="N24" s="1256" t="s">
        <v>1983</v>
      </c>
      <c r="O24" s="1180">
        <v>34</v>
      </c>
      <c r="P24" s="1507"/>
      <c r="Q24" s="1508"/>
      <c r="R24" s="1508"/>
      <c r="S24" s="1309" t="s">
        <v>2015</v>
      </c>
      <c r="T24" s="998"/>
      <c r="U24" s="998"/>
      <c r="V24" s="998"/>
      <c r="W24" s="998"/>
      <c r="X24" s="998"/>
      <c r="Y24" s="998"/>
      <c r="Z24" s="998"/>
      <c r="AA24" s="998"/>
      <c r="AB24" s="998"/>
      <c r="AC24" s="998"/>
      <c r="AD24" s="998"/>
      <c r="AE24" s="998"/>
      <c r="AF24" s="998"/>
      <c r="AG24" s="998"/>
      <c r="AH24" s="998"/>
      <c r="AI24" s="998"/>
      <c r="AJ24" s="998"/>
      <c r="AK24" s="998"/>
      <c r="AL24" s="998"/>
      <c r="AM24" s="998"/>
      <c r="AN24" s="998"/>
      <c r="AO24" s="998"/>
      <c r="AP24" s="998"/>
      <c r="AQ24" s="998"/>
      <c r="AR24" s="998"/>
      <c r="AS24" s="998"/>
      <c r="AT24" s="998"/>
      <c r="AU24" s="998"/>
      <c r="AV24" s="998"/>
      <c r="AW24" s="998"/>
      <c r="AX24" s="998"/>
    </row>
    <row r="25" spans="1:50" ht="20" customHeight="1">
      <c r="A25" s="1180">
        <f t="shared" si="0"/>
        <v>24</v>
      </c>
      <c r="B25" s="1281" t="s">
        <v>1150</v>
      </c>
      <c r="C25" s="1281" t="s">
        <v>1603</v>
      </c>
      <c r="D25" s="1245" t="s">
        <v>146</v>
      </c>
      <c r="E25" s="1245"/>
      <c r="F25" s="1180"/>
      <c r="G25" s="1183">
        <v>46232</v>
      </c>
      <c r="H25" s="1184">
        <v>37.989750000000001</v>
      </c>
      <c r="I25" s="1512" t="s">
        <v>1845</v>
      </c>
      <c r="J25" s="1512"/>
      <c r="K25" s="1512"/>
      <c r="L25" s="1512"/>
      <c r="M25" s="1183">
        <v>46239</v>
      </c>
      <c r="N25" s="1256" t="s">
        <v>1981</v>
      </c>
      <c r="O25" s="1180">
        <v>27</v>
      </c>
      <c r="P25" s="1533"/>
      <c r="Q25" s="1508"/>
      <c r="R25" s="1508"/>
      <c r="S25" s="998"/>
      <c r="T25" s="998"/>
      <c r="U25" s="998"/>
      <c r="V25" s="998"/>
      <c r="W25" s="998"/>
      <c r="X25" s="998"/>
      <c r="Y25" s="998"/>
      <c r="Z25" s="998"/>
      <c r="AA25" s="998"/>
      <c r="AB25" s="998"/>
      <c r="AC25" s="998"/>
      <c r="AD25" s="998"/>
      <c r="AE25" s="998"/>
      <c r="AF25" s="998"/>
      <c r="AG25" s="998"/>
      <c r="AH25" s="998"/>
      <c r="AI25" s="998"/>
      <c r="AJ25" s="998"/>
      <c r="AK25" s="998"/>
      <c r="AL25" s="998"/>
      <c r="AM25" s="998"/>
      <c r="AN25" s="998"/>
      <c r="AO25" s="998"/>
      <c r="AP25" s="998"/>
      <c r="AQ25" s="998"/>
      <c r="AR25" s="998"/>
      <c r="AS25" s="998"/>
      <c r="AT25" s="998"/>
      <c r="AU25" s="998"/>
      <c r="AV25" s="998"/>
      <c r="AW25" s="998"/>
      <c r="AX25" s="998"/>
    </row>
    <row r="26" spans="1:50" ht="26.5" customHeight="1">
      <c r="A26" s="1180">
        <f t="shared" si="0"/>
        <v>25</v>
      </c>
      <c r="B26" s="1285" t="s">
        <v>76</v>
      </c>
      <c r="C26" s="1285" t="s">
        <v>1604</v>
      </c>
      <c r="D26" s="1286" t="s">
        <v>1819</v>
      </c>
      <c r="E26" s="1245"/>
      <c r="F26" s="1180"/>
      <c r="G26" s="1183">
        <v>46235</v>
      </c>
      <c r="H26" s="1184"/>
      <c r="I26" s="1512" t="s">
        <v>1845</v>
      </c>
      <c r="J26" s="1512"/>
      <c r="K26" s="1512"/>
      <c r="L26" s="1512"/>
      <c r="M26" s="1183">
        <v>46242</v>
      </c>
      <c r="N26" s="1256" t="s">
        <v>1977</v>
      </c>
      <c r="O26" s="57">
        <v>29</v>
      </c>
      <c r="P26" s="1510"/>
      <c r="Q26" s="1508"/>
      <c r="R26" s="1508"/>
      <c r="S26" s="1314" t="s">
        <v>2017</v>
      </c>
      <c r="T26" s="998"/>
      <c r="U26" s="998"/>
      <c r="V26" s="998"/>
      <c r="W26" s="998"/>
      <c r="X26" s="998"/>
      <c r="Y26" s="998"/>
      <c r="Z26" s="998"/>
      <c r="AA26" s="998"/>
      <c r="AB26" s="998"/>
      <c r="AC26" s="998"/>
      <c r="AD26" s="998"/>
      <c r="AE26" s="998"/>
      <c r="AF26" s="998"/>
      <c r="AG26" s="998"/>
      <c r="AH26" s="998"/>
      <c r="AI26" s="998"/>
      <c r="AJ26" s="998"/>
      <c r="AK26" s="998"/>
      <c r="AL26" s="998"/>
      <c r="AM26" s="998"/>
      <c r="AN26" s="998"/>
      <c r="AO26" s="998"/>
      <c r="AP26" s="998"/>
      <c r="AQ26" s="998"/>
      <c r="AR26" s="998"/>
      <c r="AS26" s="998"/>
      <c r="AT26" s="998"/>
      <c r="AU26" s="998"/>
      <c r="AV26" s="998"/>
      <c r="AW26" s="998"/>
      <c r="AX26" s="998"/>
    </row>
    <row r="27" spans="1:50" ht="20" customHeight="1">
      <c r="A27" s="1180">
        <f t="shared" si="0"/>
        <v>26</v>
      </c>
      <c r="B27" s="1315" t="s">
        <v>2018</v>
      </c>
      <c r="C27" s="1315" t="s">
        <v>2019</v>
      </c>
      <c r="D27" s="1245"/>
      <c r="E27" s="1245"/>
      <c r="F27" s="1180"/>
      <c r="G27" s="1183">
        <v>46243</v>
      </c>
      <c r="H27" s="1184"/>
      <c r="I27" s="1512" t="s">
        <v>241</v>
      </c>
      <c r="J27" s="1512"/>
      <c r="K27" s="1512"/>
      <c r="L27" s="1512"/>
      <c r="M27" s="1183"/>
      <c r="N27" s="1256" t="s">
        <v>1977</v>
      </c>
      <c r="O27" s="1180">
        <v>29</v>
      </c>
      <c r="P27" s="1506" t="s">
        <v>2021</v>
      </c>
      <c r="Q27" s="1504"/>
      <c r="R27" s="1505"/>
      <c r="S27" s="998"/>
      <c r="T27" s="998"/>
      <c r="U27" s="998"/>
      <c r="V27" s="998"/>
      <c r="W27" s="998"/>
      <c r="X27" s="998"/>
      <c r="Y27" s="998"/>
      <c r="Z27" s="998"/>
      <c r="AA27" s="998"/>
      <c r="AB27" s="998"/>
      <c r="AC27" s="998"/>
      <c r="AD27" s="998"/>
      <c r="AE27" s="998"/>
      <c r="AF27" s="998"/>
      <c r="AG27" s="998"/>
      <c r="AH27" s="998"/>
      <c r="AI27" s="998"/>
      <c r="AJ27" s="998"/>
      <c r="AK27" s="998"/>
      <c r="AL27" s="998"/>
      <c r="AM27" s="998"/>
      <c r="AN27" s="998"/>
      <c r="AO27" s="998"/>
      <c r="AP27" s="998"/>
      <c r="AQ27" s="998"/>
      <c r="AR27" s="998"/>
      <c r="AS27" s="998"/>
      <c r="AT27" s="998"/>
      <c r="AU27" s="998"/>
      <c r="AV27" s="998"/>
      <c r="AW27" s="998"/>
      <c r="AX27" s="998"/>
    </row>
    <row r="28" spans="1:50" ht="20" customHeight="1">
      <c r="A28" s="1180">
        <f t="shared" si="0"/>
        <v>27</v>
      </c>
      <c r="B28" s="1316" t="s">
        <v>1659</v>
      </c>
      <c r="C28" s="1316" t="s">
        <v>1604</v>
      </c>
      <c r="D28" s="1245"/>
      <c r="E28" s="1245"/>
      <c r="F28" s="1180"/>
      <c r="G28" s="1183">
        <v>46243</v>
      </c>
      <c r="H28" s="1184"/>
      <c r="I28" s="1512" t="s">
        <v>241</v>
      </c>
      <c r="J28" s="1512"/>
      <c r="K28" s="1512"/>
      <c r="L28" s="1512"/>
      <c r="M28" s="1183"/>
      <c r="N28" s="1256" t="s">
        <v>1981</v>
      </c>
      <c r="O28" s="1180">
        <v>27</v>
      </c>
      <c r="P28" s="1896" t="s">
        <v>2021</v>
      </c>
      <c r="Q28" s="1504"/>
      <c r="R28" s="1505"/>
      <c r="S28" s="998"/>
      <c r="T28" s="998"/>
      <c r="U28" s="998"/>
      <c r="V28" s="998"/>
      <c r="W28" s="998"/>
      <c r="X28" s="998"/>
      <c r="Y28" s="998"/>
      <c r="Z28" s="998"/>
      <c r="AA28" s="998"/>
      <c r="AB28" s="998"/>
      <c r="AC28" s="998"/>
      <c r="AD28" s="998"/>
      <c r="AE28" s="998"/>
      <c r="AF28" s="998"/>
      <c r="AG28" s="998"/>
      <c r="AH28" s="998"/>
      <c r="AI28" s="998"/>
      <c r="AJ28" s="998"/>
      <c r="AK28" s="998"/>
      <c r="AL28" s="998"/>
      <c r="AM28" s="998"/>
      <c r="AN28" s="998"/>
      <c r="AO28" s="998"/>
      <c r="AP28" s="998"/>
      <c r="AQ28" s="998"/>
      <c r="AR28" s="998"/>
      <c r="AS28" s="998"/>
      <c r="AT28" s="998"/>
      <c r="AU28" s="998"/>
      <c r="AV28" s="998"/>
      <c r="AW28" s="998"/>
      <c r="AX28" s="998"/>
    </row>
    <row r="29" spans="1:50" ht="20" customHeight="1">
      <c r="A29" s="1180"/>
      <c r="B29" s="1317"/>
      <c r="C29" s="1317"/>
      <c r="D29" s="1245"/>
      <c r="E29" s="1245"/>
      <c r="F29" s="1180"/>
      <c r="G29" s="1183"/>
      <c r="H29" s="1184"/>
      <c r="I29" s="1512"/>
      <c r="J29" s="1512"/>
      <c r="K29" s="1512"/>
      <c r="L29" s="1512"/>
      <c r="M29" s="1183"/>
      <c r="N29" s="1256"/>
      <c r="O29" s="1180"/>
      <c r="P29" s="1503"/>
      <c r="Q29" s="1504"/>
      <c r="R29" s="1505"/>
      <c r="S29" s="998"/>
      <c r="T29" s="998"/>
      <c r="U29" s="998"/>
      <c r="V29" s="998"/>
      <c r="W29" s="998"/>
      <c r="X29" s="998"/>
      <c r="Y29" s="998"/>
      <c r="Z29" s="998"/>
      <c r="AA29" s="998"/>
      <c r="AB29" s="998"/>
      <c r="AC29" s="998"/>
      <c r="AD29" s="998"/>
      <c r="AE29" s="998"/>
      <c r="AF29" s="998"/>
      <c r="AG29" s="998"/>
      <c r="AH29" s="998"/>
      <c r="AI29" s="998"/>
      <c r="AJ29" s="998"/>
      <c r="AK29" s="998"/>
      <c r="AL29" s="998"/>
      <c r="AM29" s="998"/>
      <c r="AN29" s="998"/>
      <c r="AO29" s="998"/>
      <c r="AP29" s="998"/>
      <c r="AQ29" s="998"/>
      <c r="AR29" s="998"/>
      <c r="AS29" s="998"/>
      <c r="AT29" s="998"/>
      <c r="AU29" s="998"/>
      <c r="AV29" s="998"/>
      <c r="AW29" s="998"/>
      <c r="AX29" s="998"/>
    </row>
    <row r="30" spans="1:50" ht="20" customHeight="1">
      <c r="A30" s="993"/>
      <c r="B30" s="991"/>
      <c r="C30" s="991"/>
      <c r="D30" s="994"/>
      <c r="E30" s="994"/>
      <c r="F30" s="993"/>
      <c r="G30" s="992"/>
      <c r="H30" s="995"/>
      <c r="I30" s="1511"/>
      <c r="J30" s="1511"/>
      <c r="K30" s="1511"/>
      <c r="L30" s="1511"/>
      <c r="M30" s="992"/>
      <c r="N30" s="996"/>
      <c r="O30" s="993"/>
      <c r="P30" s="997"/>
      <c r="Q30" s="997"/>
      <c r="R30" s="997"/>
      <c r="S30" s="998"/>
      <c r="T30" s="998"/>
      <c r="U30" s="998"/>
      <c r="V30" s="998"/>
      <c r="W30" s="998"/>
      <c r="X30" s="998"/>
      <c r="Y30" s="998"/>
      <c r="Z30" s="998"/>
      <c r="AA30" s="998"/>
      <c r="AB30" s="998"/>
      <c r="AC30" s="998"/>
      <c r="AD30" s="998"/>
      <c r="AE30" s="998"/>
      <c r="AF30" s="998"/>
      <c r="AG30" s="998"/>
      <c r="AH30" s="998"/>
      <c r="AI30" s="998"/>
      <c r="AJ30" s="998"/>
      <c r="AK30" s="998"/>
      <c r="AL30" s="998"/>
      <c r="AM30" s="998"/>
      <c r="AN30" s="998"/>
      <c r="AO30" s="998"/>
      <c r="AP30" s="998"/>
      <c r="AQ30" s="998"/>
      <c r="AR30" s="998"/>
      <c r="AS30" s="998"/>
      <c r="AT30" s="998"/>
      <c r="AU30" s="998"/>
      <c r="AV30" s="998"/>
      <c r="AW30" s="998"/>
      <c r="AX30" s="998"/>
    </row>
    <row r="31" spans="1:50" ht="20" customHeight="1">
      <c r="A31" s="993"/>
      <c r="B31" s="991"/>
      <c r="C31" s="991"/>
      <c r="D31" s="994"/>
      <c r="E31" s="994"/>
      <c r="F31" s="993"/>
      <c r="G31" s="992"/>
      <c r="H31" s="995"/>
      <c r="I31" s="1511"/>
      <c r="J31" s="1511"/>
      <c r="K31" s="1511"/>
      <c r="L31" s="1511"/>
      <c r="M31" s="992"/>
      <c r="N31" s="996"/>
      <c r="O31" s="993"/>
      <c r="P31" s="997"/>
      <c r="Q31" s="997"/>
      <c r="R31" s="997"/>
      <c r="S31" s="998"/>
      <c r="T31" s="998"/>
      <c r="U31" s="998"/>
      <c r="V31" s="998"/>
      <c r="W31" s="998"/>
      <c r="X31" s="998"/>
      <c r="Y31" s="998"/>
      <c r="Z31" s="998"/>
      <c r="AA31" s="998"/>
      <c r="AB31" s="998"/>
      <c r="AC31" s="998"/>
      <c r="AD31" s="998"/>
      <c r="AE31" s="998"/>
      <c r="AF31" s="998"/>
      <c r="AG31" s="998"/>
      <c r="AH31" s="998"/>
      <c r="AI31" s="998"/>
      <c r="AJ31" s="998"/>
      <c r="AK31" s="998"/>
      <c r="AL31" s="998"/>
      <c r="AM31" s="998"/>
      <c r="AN31" s="998"/>
      <c r="AO31" s="998"/>
      <c r="AP31" s="998"/>
      <c r="AQ31" s="998"/>
      <c r="AR31" s="998"/>
      <c r="AS31" s="998"/>
      <c r="AT31" s="998"/>
      <c r="AU31" s="998"/>
      <c r="AV31" s="998"/>
      <c r="AW31" s="998"/>
      <c r="AX31" s="998"/>
    </row>
    <row r="32" spans="1:50" ht="20" customHeight="1">
      <c r="A32" s="993"/>
      <c r="B32" s="991"/>
      <c r="C32" s="991"/>
      <c r="D32" s="994"/>
      <c r="E32" s="994"/>
      <c r="F32" s="993"/>
      <c r="G32" s="992"/>
      <c r="H32" s="995"/>
      <c r="I32" s="1511"/>
      <c r="J32" s="1511"/>
      <c r="K32" s="1511"/>
      <c r="L32" s="1511"/>
      <c r="M32" s="992"/>
      <c r="N32" s="996"/>
      <c r="O32" s="993"/>
      <c r="P32" s="997"/>
      <c r="Q32" s="997"/>
      <c r="R32" s="997"/>
      <c r="S32" s="998"/>
      <c r="T32" s="998"/>
      <c r="U32" s="998"/>
      <c r="V32" s="998"/>
      <c r="W32" s="998"/>
      <c r="X32" s="998"/>
      <c r="Y32" s="998"/>
      <c r="Z32" s="998"/>
      <c r="AA32" s="998"/>
      <c r="AB32" s="998"/>
      <c r="AC32" s="998"/>
      <c r="AD32" s="998"/>
      <c r="AE32" s="998"/>
      <c r="AF32" s="998"/>
      <c r="AG32" s="998"/>
      <c r="AH32" s="998"/>
      <c r="AI32" s="998"/>
      <c r="AJ32" s="998"/>
      <c r="AK32" s="998"/>
      <c r="AL32" s="998"/>
      <c r="AM32" s="998"/>
      <c r="AN32" s="998"/>
      <c r="AO32" s="998"/>
      <c r="AP32" s="998"/>
      <c r="AQ32" s="998"/>
      <c r="AR32" s="998"/>
      <c r="AS32" s="998"/>
      <c r="AT32" s="998"/>
      <c r="AU32" s="998"/>
      <c r="AV32" s="998"/>
      <c r="AW32" s="998"/>
      <c r="AX32" s="998"/>
    </row>
    <row r="33" spans="1:50" ht="20" customHeight="1">
      <c r="A33" s="993"/>
      <c r="B33" s="991"/>
      <c r="C33" s="991"/>
      <c r="D33" s="994"/>
      <c r="E33" s="994"/>
      <c r="F33" s="993"/>
      <c r="G33" s="992"/>
      <c r="H33" s="995"/>
      <c r="I33" s="1511"/>
      <c r="J33" s="1511"/>
      <c r="K33" s="1511"/>
      <c r="L33" s="1511"/>
      <c r="M33" s="992"/>
      <c r="N33" s="996"/>
      <c r="O33" s="993"/>
      <c r="P33" s="997"/>
      <c r="Q33" s="997"/>
      <c r="R33" s="997"/>
      <c r="S33" s="998"/>
      <c r="T33" s="998"/>
      <c r="U33" s="998"/>
      <c r="V33" s="998"/>
      <c r="W33" s="998"/>
      <c r="X33" s="998"/>
      <c r="Y33" s="998"/>
      <c r="Z33" s="998"/>
      <c r="AA33" s="998"/>
      <c r="AB33" s="998"/>
      <c r="AC33" s="998"/>
      <c r="AD33" s="998"/>
      <c r="AE33" s="998"/>
      <c r="AF33" s="998"/>
      <c r="AG33" s="998"/>
      <c r="AH33" s="998"/>
      <c r="AI33" s="998"/>
      <c r="AJ33" s="998"/>
      <c r="AK33" s="998"/>
      <c r="AL33" s="998"/>
      <c r="AM33" s="998"/>
      <c r="AN33" s="998"/>
      <c r="AO33" s="998"/>
      <c r="AP33" s="998"/>
      <c r="AQ33" s="998"/>
      <c r="AR33" s="998"/>
      <c r="AS33" s="998"/>
      <c r="AT33" s="998"/>
      <c r="AU33" s="998"/>
      <c r="AV33" s="998"/>
      <c r="AW33" s="998"/>
      <c r="AX33" s="998"/>
    </row>
    <row r="34" spans="1:50" ht="20" customHeight="1">
      <c r="A34" s="993"/>
      <c r="B34" s="991"/>
      <c r="C34" s="991"/>
      <c r="D34" s="994"/>
      <c r="E34" s="994"/>
      <c r="F34" s="993"/>
      <c r="G34" s="992"/>
      <c r="H34" s="995"/>
      <c r="I34" s="1511"/>
      <c r="J34" s="1511"/>
      <c r="K34" s="1511"/>
      <c r="L34" s="1511"/>
      <c r="M34" s="992"/>
      <c r="N34" s="996"/>
      <c r="O34" s="993"/>
      <c r="P34" s="997"/>
      <c r="Q34" s="997"/>
      <c r="R34" s="997"/>
      <c r="S34" s="998"/>
      <c r="T34" s="998"/>
      <c r="U34" s="998"/>
      <c r="V34" s="998"/>
      <c r="W34" s="998"/>
      <c r="X34" s="998"/>
      <c r="Y34" s="998"/>
      <c r="Z34" s="998"/>
      <c r="AA34" s="998"/>
      <c r="AB34" s="998"/>
      <c r="AC34" s="998"/>
      <c r="AD34" s="998"/>
      <c r="AE34" s="998"/>
      <c r="AF34" s="998"/>
      <c r="AG34" s="998"/>
      <c r="AH34" s="998"/>
      <c r="AI34" s="998"/>
      <c r="AJ34" s="998"/>
      <c r="AK34" s="998"/>
      <c r="AL34" s="998"/>
      <c r="AM34" s="998"/>
      <c r="AN34" s="998"/>
      <c r="AO34" s="998"/>
      <c r="AP34" s="998"/>
      <c r="AQ34" s="998"/>
      <c r="AR34" s="998"/>
      <c r="AS34" s="998"/>
      <c r="AT34" s="998"/>
      <c r="AU34" s="998"/>
      <c r="AV34" s="998"/>
      <c r="AW34" s="998"/>
      <c r="AX34" s="998"/>
    </row>
    <row r="35" spans="1:50" ht="20" customHeight="1">
      <c r="A35" s="993"/>
      <c r="B35" s="991"/>
      <c r="C35" s="991"/>
      <c r="D35" s="994"/>
      <c r="E35" s="994"/>
      <c r="F35" s="993"/>
      <c r="G35" s="992"/>
      <c r="H35" s="995"/>
      <c r="I35" s="1511"/>
      <c r="J35" s="1511"/>
      <c r="K35" s="1511"/>
      <c r="L35" s="1511"/>
      <c r="M35" s="992"/>
      <c r="N35" s="996"/>
      <c r="O35" s="993"/>
      <c r="P35" s="997"/>
      <c r="Q35" s="997"/>
      <c r="R35" s="997"/>
      <c r="S35" s="998"/>
      <c r="T35" s="998"/>
      <c r="U35" s="998"/>
      <c r="V35" s="998"/>
      <c r="W35" s="998"/>
      <c r="X35" s="998"/>
      <c r="Y35" s="998"/>
      <c r="Z35" s="998"/>
      <c r="AA35" s="998"/>
      <c r="AB35" s="998"/>
      <c r="AC35" s="998"/>
      <c r="AD35" s="998"/>
      <c r="AE35" s="998"/>
      <c r="AF35" s="998"/>
      <c r="AG35" s="998"/>
      <c r="AH35" s="998"/>
      <c r="AI35" s="998"/>
      <c r="AJ35" s="998"/>
      <c r="AK35" s="998"/>
      <c r="AL35" s="998"/>
      <c r="AM35" s="998"/>
      <c r="AN35" s="998"/>
      <c r="AO35" s="998"/>
      <c r="AP35" s="998"/>
      <c r="AQ35" s="998"/>
      <c r="AR35" s="998"/>
      <c r="AS35" s="998"/>
      <c r="AT35" s="998"/>
      <c r="AU35" s="998"/>
      <c r="AV35" s="998"/>
      <c r="AW35" s="998"/>
      <c r="AX35" s="998"/>
    </row>
    <row r="36" spans="1:50" ht="20" customHeight="1">
      <c r="A36" s="993"/>
      <c r="B36" s="991"/>
      <c r="C36" s="991"/>
      <c r="D36" s="994"/>
      <c r="E36" s="994"/>
      <c r="F36" s="993"/>
      <c r="G36" s="992"/>
      <c r="H36" s="995"/>
      <c r="I36" s="1511"/>
      <c r="J36" s="1511"/>
      <c r="K36" s="1511"/>
      <c r="L36" s="1511"/>
      <c r="M36" s="992"/>
      <c r="N36" s="996"/>
      <c r="O36" s="993"/>
      <c r="P36" s="997"/>
      <c r="Q36" s="997"/>
      <c r="R36" s="997"/>
      <c r="S36" s="998"/>
      <c r="T36" s="998"/>
      <c r="U36" s="998"/>
      <c r="V36" s="998"/>
      <c r="W36" s="998"/>
      <c r="X36" s="998"/>
      <c r="Y36" s="998"/>
      <c r="Z36" s="998"/>
      <c r="AA36" s="998"/>
      <c r="AB36" s="998"/>
      <c r="AC36" s="998"/>
      <c r="AD36" s="998"/>
      <c r="AE36" s="998"/>
      <c r="AF36" s="998"/>
      <c r="AG36" s="998"/>
      <c r="AH36" s="998"/>
      <c r="AI36" s="998"/>
      <c r="AJ36" s="998"/>
      <c r="AK36" s="998"/>
      <c r="AL36" s="998"/>
      <c r="AM36" s="998"/>
      <c r="AN36" s="998"/>
      <c r="AO36" s="998"/>
      <c r="AP36" s="998"/>
      <c r="AQ36" s="998"/>
      <c r="AR36" s="998"/>
      <c r="AS36" s="998"/>
      <c r="AT36" s="998"/>
      <c r="AU36" s="998"/>
      <c r="AV36" s="998"/>
      <c r="AW36" s="998"/>
      <c r="AX36" s="998"/>
    </row>
    <row r="37" spans="1:50" ht="20" customHeight="1">
      <c r="A37" s="993"/>
      <c r="B37" s="991"/>
      <c r="C37" s="991"/>
      <c r="D37" s="994"/>
      <c r="E37" s="994"/>
      <c r="F37" s="993"/>
      <c r="G37" s="992"/>
      <c r="H37" s="995"/>
      <c r="I37" s="1511"/>
      <c r="J37" s="1511"/>
      <c r="K37" s="1511"/>
      <c r="L37" s="1511"/>
      <c r="M37" s="992"/>
      <c r="N37" s="996"/>
      <c r="O37" s="993"/>
      <c r="P37" s="997"/>
      <c r="Q37" s="997"/>
      <c r="R37" s="997"/>
      <c r="S37" s="998"/>
      <c r="T37" s="998"/>
      <c r="U37" s="998"/>
      <c r="V37" s="998"/>
      <c r="W37" s="998"/>
      <c r="X37" s="998"/>
      <c r="Y37" s="998"/>
      <c r="Z37" s="998"/>
      <c r="AA37" s="998"/>
      <c r="AB37" s="998"/>
      <c r="AC37" s="998"/>
      <c r="AD37" s="998"/>
      <c r="AE37" s="998"/>
      <c r="AF37" s="998"/>
      <c r="AG37" s="998"/>
      <c r="AH37" s="998"/>
      <c r="AI37" s="998"/>
      <c r="AJ37" s="998"/>
      <c r="AK37" s="998"/>
      <c r="AL37" s="998"/>
      <c r="AM37" s="998"/>
      <c r="AN37" s="998"/>
      <c r="AO37" s="998"/>
      <c r="AP37" s="998"/>
      <c r="AQ37" s="998"/>
      <c r="AR37" s="998"/>
      <c r="AS37" s="998"/>
      <c r="AT37" s="998"/>
      <c r="AU37" s="998"/>
      <c r="AV37" s="998"/>
      <c r="AW37" s="998"/>
      <c r="AX37" s="998"/>
    </row>
    <row r="38" spans="1:50" ht="20" customHeight="1">
      <c r="A38" s="993"/>
      <c r="B38" s="991"/>
      <c r="C38" s="991"/>
      <c r="D38" s="994"/>
      <c r="E38" s="994"/>
      <c r="F38" s="993"/>
      <c r="G38" s="992"/>
      <c r="H38" s="995"/>
      <c r="I38" s="1511"/>
      <c r="J38" s="1511"/>
      <c r="K38" s="1511"/>
      <c r="L38" s="1511"/>
      <c r="M38" s="992"/>
      <c r="N38" s="996"/>
      <c r="O38" s="993"/>
      <c r="P38" s="997"/>
      <c r="Q38" s="997"/>
      <c r="R38" s="997"/>
      <c r="S38" s="998"/>
      <c r="T38" s="998"/>
      <c r="U38" s="998"/>
      <c r="V38" s="998"/>
      <c r="W38" s="998"/>
      <c r="X38" s="998"/>
      <c r="Y38" s="998"/>
      <c r="Z38" s="998"/>
      <c r="AA38" s="998"/>
      <c r="AB38" s="998"/>
      <c r="AC38" s="998"/>
      <c r="AD38" s="998"/>
      <c r="AE38" s="998"/>
      <c r="AF38" s="998"/>
      <c r="AG38" s="998"/>
      <c r="AH38" s="998"/>
      <c r="AI38" s="998"/>
      <c r="AJ38" s="998"/>
      <c r="AK38" s="998"/>
      <c r="AL38" s="998"/>
      <c r="AM38" s="998"/>
      <c r="AN38" s="998"/>
      <c r="AO38" s="998"/>
      <c r="AP38" s="998"/>
      <c r="AQ38" s="998"/>
      <c r="AR38" s="998"/>
      <c r="AS38" s="998"/>
      <c r="AT38" s="998"/>
      <c r="AU38" s="998"/>
      <c r="AV38" s="998"/>
      <c r="AW38" s="998"/>
      <c r="AX38" s="998"/>
    </row>
    <row r="39" spans="1:50" ht="20" customHeight="1">
      <c r="A39" s="993"/>
      <c r="B39" s="991"/>
      <c r="C39" s="991"/>
      <c r="D39" s="994"/>
      <c r="E39" s="994"/>
      <c r="F39" s="993"/>
      <c r="G39" s="992"/>
      <c r="H39" s="995"/>
      <c r="I39" s="1511"/>
      <c r="J39" s="1511"/>
      <c r="K39" s="1511"/>
      <c r="L39" s="1511"/>
      <c r="M39" s="992"/>
      <c r="N39" s="996"/>
      <c r="O39" s="993"/>
      <c r="P39" s="997"/>
      <c r="Q39" s="997"/>
      <c r="R39" s="997"/>
      <c r="S39" s="998"/>
      <c r="T39" s="998"/>
      <c r="U39" s="998"/>
      <c r="V39" s="998"/>
      <c r="W39" s="998"/>
      <c r="X39" s="998"/>
      <c r="Y39" s="998"/>
      <c r="Z39" s="998"/>
      <c r="AA39" s="998"/>
      <c r="AB39" s="998"/>
      <c r="AC39" s="998"/>
      <c r="AD39" s="998"/>
      <c r="AE39" s="998"/>
      <c r="AF39" s="998"/>
      <c r="AG39" s="998"/>
      <c r="AH39" s="998"/>
      <c r="AI39" s="998"/>
      <c r="AJ39" s="998"/>
      <c r="AK39" s="998"/>
      <c r="AL39" s="998"/>
      <c r="AM39" s="998"/>
      <c r="AN39" s="998"/>
      <c r="AO39" s="998"/>
      <c r="AP39" s="998"/>
      <c r="AQ39" s="998"/>
      <c r="AR39" s="998"/>
      <c r="AS39" s="998"/>
      <c r="AT39" s="998"/>
      <c r="AU39" s="998"/>
      <c r="AV39" s="998"/>
      <c r="AW39" s="998"/>
      <c r="AX39" s="998"/>
    </row>
    <row r="40" spans="1:50" ht="20" customHeight="1">
      <c r="A40" s="993"/>
      <c r="B40" s="991"/>
      <c r="C40" s="991"/>
      <c r="D40" s="994"/>
      <c r="E40" s="994"/>
      <c r="F40" s="993"/>
      <c r="G40" s="992"/>
      <c r="H40" s="995"/>
      <c r="I40" s="1511"/>
      <c r="J40" s="1511"/>
      <c r="K40" s="1511"/>
      <c r="L40" s="1511"/>
      <c r="M40" s="992"/>
      <c r="N40" s="996"/>
      <c r="O40" s="993"/>
      <c r="P40" s="997"/>
      <c r="Q40" s="997"/>
      <c r="R40" s="997"/>
      <c r="S40" s="998"/>
      <c r="T40" s="998"/>
      <c r="U40" s="998"/>
      <c r="V40" s="998"/>
      <c r="W40" s="998"/>
      <c r="X40" s="998"/>
      <c r="Y40" s="998"/>
      <c r="Z40" s="998"/>
      <c r="AA40" s="998"/>
      <c r="AB40" s="998"/>
      <c r="AC40" s="998"/>
      <c r="AD40" s="998"/>
      <c r="AE40" s="998"/>
      <c r="AF40" s="998"/>
      <c r="AG40" s="998"/>
      <c r="AH40" s="998"/>
      <c r="AI40" s="998"/>
      <c r="AJ40" s="998"/>
      <c r="AK40" s="998"/>
      <c r="AL40" s="998"/>
      <c r="AM40" s="998"/>
      <c r="AN40" s="998"/>
      <c r="AO40" s="998"/>
      <c r="AP40" s="998"/>
      <c r="AQ40" s="998"/>
      <c r="AR40" s="998"/>
      <c r="AS40" s="998"/>
      <c r="AT40" s="998"/>
      <c r="AU40" s="998"/>
      <c r="AV40" s="998"/>
      <c r="AW40" s="998"/>
      <c r="AX40" s="998"/>
    </row>
    <row r="41" spans="1:50" ht="20" customHeight="1">
      <c r="A41" s="993"/>
      <c r="B41" s="991"/>
      <c r="C41" s="991"/>
      <c r="D41" s="994"/>
      <c r="E41" s="994"/>
      <c r="F41" s="993"/>
      <c r="G41" s="992"/>
      <c r="H41" s="995"/>
      <c r="I41" s="1511"/>
      <c r="J41" s="1511"/>
      <c r="K41" s="1511"/>
      <c r="L41" s="1511"/>
      <c r="M41" s="992"/>
      <c r="N41" s="996"/>
      <c r="O41" s="993"/>
      <c r="P41" s="997"/>
      <c r="Q41" s="997"/>
      <c r="R41" s="997"/>
      <c r="S41" s="998"/>
      <c r="T41" s="998"/>
      <c r="U41" s="998"/>
      <c r="V41" s="998"/>
      <c r="W41" s="998"/>
      <c r="X41" s="998"/>
      <c r="Y41" s="998"/>
      <c r="Z41" s="998"/>
      <c r="AA41" s="998"/>
      <c r="AB41" s="998"/>
      <c r="AC41" s="998"/>
      <c r="AD41" s="998"/>
      <c r="AE41" s="998"/>
      <c r="AF41" s="998"/>
      <c r="AG41" s="998"/>
      <c r="AH41" s="998"/>
      <c r="AI41" s="998"/>
      <c r="AJ41" s="998"/>
      <c r="AK41" s="998"/>
      <c r="AL41" s="998"/>
      <c r="AM41" s="998"/>
      <c r="AN41" s="998"/>
      <c r="AO41" s="998"/>
      <c r="AP41" s="998"/>
      <c r="AQ41" s="998"/>
      <c r="AR41" s="998"/>
      <c r="AS41" s="998"/>
      <c r="AT41" s="998"/>
      <c r="AU41" s="998"/>
      <c r="AV41" s="998"/>
      <c r="AW41" s="998"/>
      <c r="AX41" s="998"/>
    </row>
    <row r="42" spans="1:50" ht="20" customHeight="1">
      <c r="A42" s="993"/>
      <c r="B42" s="991"/>
      <c r="C42" s="991"/>
      <c r="D42" s="994"/>
      <c r="E42" s="994"/>
      <c r="F42" s="993"/>
      <c r="G42" s="992"/>
      <c r="H42" s="995"/>
      <c r="I42" s="1511"/>
      <c r="J42" s="1511"/>
      <c r="K42" s="1511"/>
      <c r="L42" s="1511"/>
      <c r="M42" s="992"/>
      <c r="N42" s="996"/>
      <c r="O42" s="993"/>
      <c r="P42" s="997"/>
      <c r="Q42" s="997"/>
      <c r="R42" s="997"/>
      <c r="S42" s="998"/>
      <c r="T42" s="998"/>
      <c r="U42" s="998"/>
      <c r="V42" s="998"/>
      <c r="W42" s="998"/>
      <c r="X42" s="998"/>
      <c r="Y42" s="998"/>
      <c r="Z42" s="998"/>
      <c r="AA42" s="998"/>
      <c r="AB42" s="998"/>
      <c r="AC42" s="998"/>
      <c r="AD42" s="998"/>
      <c r="AE42" s="998"/>
      <c r="AF42" s="998"/>
      <c r="AG42" s="998"/>
      <c r="AH42" s="998"/>
      <c r="AI42" s="998"/>
      <c r="AJ42" s="998"/>
      <c r="AK42" s="998"/>
      <c r="AL42" s="998"/>
      <c r="AM42" s="998"/>
      <c r="AN42" s="998"/>
      <c r="AO42" s="998"/>
      <c r="AP42" s="998"/>
      <c r="AQ42" s="998"/>
      <c r="AR42" s="998"/>
      <c r="AS42" s="998"/>
      <c r="AT42" s="998"/>
      <c r="AU42" s="998"/>
      <c r="AV42" s="998"/>
      <c r="AW42" s="998"/>
      <c r="AX42" s="998"/>
    </row>
    <row r="43" spans="1:50" ht="20" customHeight="1">
      <c r="A43" s="993"/>
      <c r="B43" s="991"/>
      <c r="C43" s="991"/>
      <c r="D43" s="994"/>
      <c r="E43" s="994"/>
      <c r="F43" s="993"/>
      <c r="G43" s="992"/>
      <c r="H43" s="995"/>
      <c r="I43" s="1511"/>
      <c r="J43" s="1511"/>
      <c r="K43" s="1511"/>
      <c r="L43" s="1511"/>
      <c r="M43" s="992"/>
      <c r="N43" s="996"/>
      <c r="O43" s="993"/>
      <c r="P43" s="997"/>
      <c r="Q43" s="997"/>
      <c r="R43" s="997"/>
      <c r="S43" s="998"/>
      <c r="T43" s="998"/>
      <c r="U43" s="998"/>
      <c r="V43" s="998"/>
      <c r="W43" s="998"/>
      <c r="X43" s="998"/>
      <c r="Y43" s="998"/>
      <c r="Z43" s="998"/>
      <c r="AA43" s="998"/>
      <c r="AB43" s="998"/>
      <c r="AC43" s="998"/>
      <c r="AD43" s="998"/>
      <c r="AE43" s="998"/>
      <c r="AF43" s="998"/>
      <c r="AG43" s="998"/>
      <c r="AH43" s="998"/>
      <c r="AI43" s="998"/>
      <c r="AJ43" s="998"/>
      <c r="AK43" s="998"/>
      <c r="AL43" s="998"/>
      <c r="AM43" s="998"/>
      <c r="AN43" s="998"/>
      <c r="AO43" s="998"/>
      <c r="AP43" s="998"/>
      <c r="AQ43" s="998"/>
      <c r="AR43" s="998"/>
      <c r="AS43" s="998"/>
      <c r="AT43" s="998"/>
      <c r="AU43" s="998"/>
      <c r="AV43" s="998"/>
      <c r="AW43" s="998"/>
      <c r="AX43" s="998"/>
    </row>
    <row r="44" spans="1:50" ht="20" customHeight="1">
      <c r="A44" s="993"/>
      <c r="B44" s="991"/>
      <c r="C44" s="991"/>
      <c r="D44" s="994"/>
      <c r="E44" s="994"/>
      <c r="F44" s="993"/>
      <c r="G44" s="992"/>
      <c r="H44" s="995"/>
      <c r="I44" s="1511"/>
      <c r="J44" s="1511"/>
      <c r="K44" s="1511"/>
      <c r="L44" s="1511"/>
      <c r="M44" s="992"/>
      <c r="N44" s="996"/>
      <c r="O44" s="993"/>
      <c r="P44" s="997"/>
      <c r="Q44" s="997"/>
      <c r="R44" s="997"/>
      <c r="S44" s="998"/>
      <c r="T44" s="998"/>
      <c r="U44" s="998"/>
      <c r="V44" s="998"/>
      <c r="W44" s="998"/>
      <c r="X44" s="998"/>
      <c r="Y44" s="998"/>
      <c r="Z44" s="998"/>
      <c r="AA44" s="998"/>
      <c r="AB44" s="998"/>
      <c r="AC44" s="998"/>
      <c r="AD44" s="998"/>
      <c r="AE44" s="998"/>
      <c r="AF44" s="998"/>
      <c r="AG44" s="998"/>
      <c r="AH44" s="998"/>
      <c r="AI44" s="998"/>
      <c r="AJ44" s="998"/>
      <c r="AK44" s="998"/>
      <c r="AL44" s="998"/>
      <c r="AM44" s="998"/>
      <c r="AN44" s="998"/>
      <c r="AO44" s="998"/>
      <c r="AP44" s="998"/>
      <c r="AQ44" s="998"/>
      <c r="AR44" s="998"/>
      <c r="AS44" s="998"/>
      <c r="AT44" s="998"/>
      <c r="AU44" s="998"/>
      <c r="AV44" s="998"/>
      <c r="AW44" s="998"/>
      <c r="AX44" s="998"/>
    </row>
    <row r="45" spans="1:50" ht="20" customHeight="1">
      <c r="A45" s="993"/>
      <c r="B45" s="991"/>
      <c r="C45" s="991"/>
      <c r="D45" s="994"/>
      <c r="E45" s="994"/>
      <c r="F45" s="993"/>
      <c r="G45" s="992"/>
      <c r="H45" s="995"/>
      <c r="I45" s="1511"/>
      <c r="J45" s="1511"/>
      <c r="K45" s="1511"/>
      <c r="L45" s="1511"/>
      <c r="M45" s="992"/>
      <c r="N45" s="996"/>
      <c r="O45" s="993"/>
      <c r="P45" s="997"/>
      <c r="Q45" s="997"/>
      <c r="R45" s="997"/>
      <c r="S45" s="998"/>
      <c r="T45" s="998"/>
      <c r="U45" s="998"/>
      <c r="V45" s="998"/>
      <c r="W45" s="998"/>
      <c r="X45" s="998"/>
      <c r="Y45" s="998"/>
      <c r="Z45" s="998"/>
      <c r="AA45" s="998"/>
      <c r="AB45" s="998"/>
      <c r="AC45" s="998"/>
      <c r="AD45" s="998"/>
      <c r="AE45" s="998"/>
      <c r="AF45" s="998"/>
      <c r="AG45" s="998"/>
      <c r="AH45" s="998"/>
      <c r="AI45" s="998"/>
      <c r="AJ45" s="998"/>
      <c r="AK45" s="998"/>
      <c r="AL45" s="998"/>
      <c r="AM45" s="998"/>
      <c r="AN45" s="998"/>
      <c r="AO45" s="998"/>
      <c r="AP45" s="998"/>
      <c r="AQ45" s="998"/>
      <c r="AR45" s="998"/>
      <c r="AS45" s="998"/>
      <c r="AT45" s="998"/>
      <c r="AU45" s="998"/>
      <c r="AV45" s="998"/>
      <c r="AW45" s="998"/>
      <c r="AX45" s="998"/>
    </row>
    <row r="46" spans="1:50" ht="20" customHeight="1">
      <c r="A46" s="993"/>
      <c r="B46" s="991"/>
      <c r="C46" s="991"/>
      <c r="D46" s="994"/>
      <c r="E46" s="994"/>
      <c r="F46" s="993"/>
      <c r="G46" s="992"/>
      <c r="H46" s="995"/>
      <c r="I46" s="1511"/>
      <c r="J46" s="1511"/>
      <c r="K46" s="1511"/>
      <c r="L46" s="1511"/>
      <c r="M46" s="992"/>
      <c r="N46" s="996"/>
      <c r="O46" s="993"/>
      <c r="P46" s="997"/>
      <c r="Q46" s="997"/>
      <c r="R46" s="997"/>
      <c r="S46" s="998"/>
      <c r="T46" s="998"/>
      <c r="U46" s="998"/>
      <c r="V46" s="998"/>
      <c r="W46" s="998"/>
      <c r="X46" s="998"/>
      <c r="Y46" s="998"/>
      <c r="Z46" s="998"/>
      <c r="AA46" s="998"/>
      <c r="AB46" s="998"/>
      <c r="AC46" s="998"/>
      <c r="AD46" s="998"/>
      <c r="AE46" s="998"/>
      <c r="AF46" s="998"/>
      <c r="AG46" s="998"/>
      <c r="AH46" s="998"/>
      <c r="AI46" s="998"/>
      <c r="AJ46" s="998"/>
      <c r="AK46" s="998"/>
      <c r="AL46" s="998"/>
      <c r="AM46" s="998"/>
      <c r="AN46" s="998"/>
      <c r="AO46" s="998"/>
      <c r="AP46" s="998"/>
      <c r="AQ46" s="998"/>
      <c r="AR46" s="998"/>
      <c r="AS46" s="998"/>
      <c r="AT46" s="998"/>
      <c r="AU46" s="998"/>
      <c r="AV46" s="998"/>
      <c r="AW46" s="998"/>
      <c r="AX46" s="998"/>
    </row>
    <row r="47" spans="1:50" ht="20" customHeight="1">
      <c r="A47" s="993"/>
      <c r="B47" s="991"/>
      <c r="C47" s="991"/>
      <c r="D47" s="994"/>
      <c r="E47" s="994"/>
      <c r="F47" s="993"/>
      <c r="G47" s="992"/>
      <c r="H47" s="995"/>
      <c r="I47" s="1511"/>
      <c r="J47" s="1511"/>
      <c r="K47" s="1511"/>
      <c r="L47" s="1511"/>
      <c r="M47" s="992"/>
      <c r="N47" s="996"/>
      <c r="O47" s="993"/>
      <c r="P47" s="997"/>
      <c r="Q47" s="997"/>
      <c r="R47" s="997"/>
      <c r="S47" s="998"/>
      <c r="T47" s="998"/>
      <c r="U47" s="998"/>
      <c r="V47" s="998"/>
      <c r="W47" s="998"/>
      <c r="X47" s="998"/>
      <c r="Y47" s="998"/>
      <c r="Z47" s="998"/>
      <c r="AA47" s="998"/>
      <c r="AB47" s="998"/>
      <c r="AC47" s="998"/>
      <c r="AD47" s="998"/>
      <c r="AE47" s="998"/>
      <c r="AF47" s="998"/>
      <c r="AG47" s="998"/>
      <c r="AH47" s="998"/>
      <c r="AI47" s="998"/>
      <c r="AJ47" s="998"/>
      <c r="AK47" s="998"/>
      <c r="AL47" s="998"/>
      <c r="AM47" s="998"/>
      <c r="AN47" s="998"/>
      <c r="AO47" s="998"/>
      <c r="AP47" s="998"/>
      <c r="AQ47" s="998"/>
      <c r="AR47" s="998"/>
      <c r="AS47" s="998"/>
      <c r="AT47" s="998"/>
      <c r="AU47" s="998"/>
      <c r="AV47" s="998"/>
      <c r="AW47" s="998"/>
      <c r="AX47" s="998"/>
    </row>
    <row r="48" spans="1:50" ht="20" customHeight="1">
      <c r="A48" s="993"/>
      <c r="B48" s="991"/>
      <c r="C48" s="991"/>
      <c r="D48" s="994"/>
      <c r="E48" s="994"/>
      <c r="F48" s="993"/>
      <c r="G48" s="992"/>
      <c r="H48" s="995"/>
      <c r="I48" s="1511"/>
      <c r="J48" s="1511"/>
      <c r="K48" s="1511"/>
      <c r="L48" s="1511"/>
      <c r="M48" s="992"/>
      <c r="N48" s="996"/>
      <c r="O48" s="993"/>
      <c r="P48" s="997"/>
      <c r="Q48" s="997"/>
      <c r="R48" s="997"/>
      <c r="S48" s="998"/>
      <c r="T48" s="998"/>
      <c r="U48" s="998"/>
      <c r="V48" s="998"/>
      <c r="W48" s="998"/>
      <c r="X48" s="998"/>
      <c r="Y48" s="998"/>
      <c r="Z48" s="998"/>
      <c r="AA48" s="998"/>
      <c r="AB48" s="998"/>
      <c r="AC48" s="998"/>
      <c r="AD48" s="998"/>
      <c r="AE48" s="998"/>
      <c r="AF48" s="998"/>
      <c r="AG48" s="998"/>
      <c r="AH48" s="998"/>
      <c r="AI48" s="998"/>
      <c r="AJ48" s="998"/>
      <c r="AK48" s="998"/>
      <c r="AL48" s="998"/>
      <c r="AM48" s="998"/>
      <c r="AN48" s="998"/>
      <c r="AO48" s="998"/>
      <c r="AP48" s="998"/>
      <c r="AQ48" s="998"/>
      <c r="AR48" s="998"/>
      <c r="AS48" s="998"/>
      <c r="AT48" s="998"/>
      <c r="AU48" s="998"/>
      <c r="AV48" s="998"/>
      <c r="AW48" s="998"/>
      <c r="AX48" s="998"/>
    </row>
    <row r="49" spans="1:50" ht="20" customHeight="1">
      <c r="A49" s="993"/>
      <c r="B49" s="991"/>
      <c r="C49" s="991"/>
      <c r="D49" s="994"/>
      <c r="E49" s="994"/>
      <c r="F49" s="993"/>
      <c r="G49" s="992"/>
      <c r="H49" s="995"/>
      <c r="I49" s="1511"/>
      <c r="J49" s="1511"/>
      <c r="K49" s="1511"/>
      <c r="L49" s="1511"/>
      <c r="M49" s="992"/>
      <c r="N49" s="996"/>
      <c r="O49" s="993"/>
      <c r="P49" s="997"/>
      <c r="Q49" s="997"/>
      <c r="R49" s="997"/>
      <c r="S49" s="998"/>
      <c r="T49" s="998"/>
      <c r="U49" s="998"/>
      <c r="V49" s="998"/>
      <c r="W49" s="998"/>
      <c r="X49" s="998"/>
      <c r="Y49" s="998"/>
      <c r="Z49" s="998"/>
      <c r="AA49" s="998"/>
      <c r="AB49" s="998"/>
      <c r="AC49" s="998"/>
      <c r="AD49" s="998"/>
      <c r="AE49" s="998"/>
      <c r="AF49" s="998"/>
      <c r="AG49" s="998"/>
      <c r="AH49" s="998"/>
      <c r="AI49" s="998"/>
      <c r="AJ49" s="998"/>
      <c r="AK49" s="998"/>
      <c r="AL49" s="998"/>
      <c r="AM49" s="998"/>
      <c r="AN49" s="998"/>
      <c r="AO49" s="998"/>
      <c r="AP49" s="998"/>
      <c r="AQ49" s="998"/>
      <c r="AR49" s="998"/>
      <c r="AS49" s="998"/>
      <c r="AT49" s="998"/>
      <c r="AU49" s="998"/>
      <c r="AV49" s="998"/>
      <c r="AW49" s="998"/>
      <c r="AX49" s="998"/>
    </row>
    <row r="50" spans="1:50" ht="20" customHeight="1">
      <c r="A50" s="993"/>
      <c r="B50" s="991"/>
      <c r="C50" s="991"/>
      <c r="D50" s="994"/>
      <c r="E50" s="994"/>
      <c r="F50" s="993"/>
      <c r="G50" s="992"/>
      <c r="H50" s="995"/>
      <c r="I50" s="1511"/>
      <c r="J50" s="1511"/>
      <c r="K50" s="1511"/>
      <c r="L50" s="1511"/>
      <c r="M50" s="992"/>
      <c r="N50" s="996"/>
      <c r="O50" s="993"/>
      <c r="P50" s="997"/>
      <c r="Q50" s="997"/>
      <c r="R50" s="997"/>
      <c r="S50" s="998"/>
      <c r="T50" s="998"/>
      <c r="U50" s="998"/>
      <c r="V50" s="998"/>
      <c r="W50" s="998"/>
      <c r="X50" s="998"/>
      <c r="Y50" s="998"/>
      <c r="Z50" s="998"/>
      <c r="AA50" s="998"/>
      <c r="AB50" s="998"/>
      <c r="AC50" s="998"/>
      <c r="AD50" s="998"/>
      <c r="AE50" s="998"/>
      <c r="AF50" s="998"/>
      <c r="AG50" s="998"/>
      <c r="AH50" s="998"/>
      <c r="AI50" s="998"/>
      <c r="AJ50" s="998"/>
      <c r="AK50" s="998"/>
      <c r="AL50" s="998"/>
      <c r="AM50" s="998"/>
      <c r="AN50" s="998"/>
      <c r="AO50" s="998"/>
      <c r="AP50" s="998"/>
      <c r="AQ50" s="998"/>
      <c r="AR50" s="998"/>
      <c r="AS50" s="998"/>
      <c r="AT50" s="998"/>
      <c r="AU50" s="998"/>
      <c r="AV50" s="998"/>
      <c r="AW50" s="998"/>
      <c r="AX50" s="998"/>
    </row>
    <row r="51" spans="1:50" ht="20" customHeight="1">
      <c r="A51" s="993"/>
      <c r="B51" s="991"/>
      <c r="C51" s="991"/>
      <c r="D51" s="994"/>
      <c r="E51" s="994"/>
      <c r="F51" s="993"/>
      <c r="G51" s="992"/>
      <c r="H51" s="995"/>
      <c r="I51" s="1511"/>
      <c r="J51" s="1511"/>
      <c r="K51" s="1511"/>
      <c r="L51" s="1511"/>
      <c r="M51" s="992"/>
      <c r="N51" s="996"/>
      <c r="O51" s="993"/>
      <c r="P51" s="997"/>
      <c r="Q51" s="997"/>
      <c r="R51" s="997"/>
      <c r="S51" s="998"/>
      <c r="T51" s="998"/>
      <c r="U51" s="998"/>
      <c r="V51" s="998"/>
      <c r="W51" s="998"/>
      <c r="X51" s="998"/>
      <c r="Y51" s="998"/>
      <c r="Z51" s="998"/>
      <c r="AA51" s="998"/>
      <c r="AB51" s="998"/>
      <c r="AC51" s="998"/>
      <c r="AD51" s="998"/>
      <c r="AE51" s="998"/>
      <c r="AF51" s="998"/>
      <c r="AG51" s="998"/>
      <c r="AH51" s="998"/>
      <c r="AI51" s="998"/>
      <c r="AJ51" s="998"/>
      <c r="AK51" s="998"/>
      <c r="AL51" s="998"/>
      <c r="AM51" s="998"/>
      <c r="AN51" s="998"/>
      <c r="AO51" s="998"/>
      <c r="AP51" s="998"/>
      <c r="AQ51" s="998"/>
      <c r="AR51" s="998"/>
      <c r="AS51" s="998"/>
      <c r="AT51" s="998"/>
      <c r="AU51" s="998"/>
      <c r="AV51" s="998"/>
      <c r="AW51" s="998"/>
      <c r="AX51" s="998"/>
    </row>
    <row r="52" spans="1:50" ht="20" customHeight="1">
      <c r="A52" s="993"/>
      <c r="B52" s="991"/>
      <c r="C52" s="991"/>
      <c r="D52" s="994"/>
      <c r="E52" s="994"/>
      <c r="F52" s="993"/>
      <c r="G52" s="992"/>
      <c r="H52" s="995"/>
      <c r="I52" s="1511"/>
      <c r="J52" s="1511"/>
      <c r="K52" s="1511"/>
      <c r="L52" s="1511"/>
      <c r="M52" s="992"/>
      <c r="N52" s="996"/>
      <c r="O52" s="993"/>
      <c r="P52" s="997"/>
      <c r="Q52" s="997"/>
      <c r="R52" s="997"/>
      <c r="S52" s="998"/>
      <c r="T52" s="998"/>
      <c r="U52" s="998"/>
      <c r="V52" s="998"/>
      <c r="W52" s="998"/>
      <c r="X52" s="998"/>
      <c r="Y52" s="998"/>
      <c r="Z52" s="998"/>
      <c r="AA52" s="998"/>
      <c r="AB52" s="998"/>
      <c r="AC52" s="998"/>
      <c r="AD52" s="998"/>
      <c r="AE52" s="998"/>
      <c r="AF52" s="998"/>
      <c r="AG52" s="998"/>
      <c r="AH52" s="998"/>
      <c r="AI52" s="998"/>
      <c r="AJ52" s="998"/>
      <c r="AK52" s="998"/>
      <c r="AL52" s="998"/>
      <c r="AM52" s="998"/>
      <c r="AN52" s="998"/>
      <c r="AO52" s="998"/>
      <c r="AP52" s="998"/>
      <c r="AQ52" s="998"/>
      <c r="AR52" s="998"/>
      <c r="AS52" s="998"/>
      <c r="AT52" s="998"/>
      <c r="AU52" s="998"/>
      <c r="AV52" s="998"/>
      <c r="AW52" s="998"/>
      <c r="AX52" s="998"/>
    </row>
    <row r="53" spans="1:50" ht="20" customHeight="1">
      <c r="A53" s="993"/>
      <c r="B53" s="991"/>
      <c r="C53" s="991"/>
      <c r="D53" s="994"/>
      <c r="E53" s="994"/>
      <c r="F53" s="993"/>
      <c r="G53" s="992"/>
      <c r="H53" s="995"/>
      <c r="I53" s="1511"/>
      <c r="J53" s="1511"/>
      <c r="K53" s="1511"/>
      <c r="L53" s="1511"/>
      <c r="M53" s="992"/>
      <c r="N53" s="996"/>
      <c r="O53" s="993"/>
      <c r="P53" s="997"/>
      <c r="Q53" s="997"/>
      <c r="R53" s="997"/>
      <c r="S53" s="998"/>
      <c r="T53" s="998"/>
      <c r="U53" s="998"/>
      <c r="V53" s="998"/>
      <c r="W53" s="998"/>
      <c r="X53" s="998"/>
      <c r="Y53" s="998"/>
      <c r="Z53" s="998"/>
      <c r="AA53" s="998"/>
      <c r="AB53" s="998"/>
      <c r="AC53" s="998"/>
      <c r="AD53" s="998"/>
      <c r="AE53" s="998"/>
      <c r="AF53" s="998"/>
      <c r="AG53" s="998"/>
      <c r="AH53" s="998"/>
      <c r="AI53" s="998"/>
      <c r="AJ53" s="998"/>
      <c r="AK53" s="998"/>
      <c r="AL53" s="998"/>
      <c r="AM53" s="998"/>
      <c r="AN53" s="998"/>
      <c r="AO53" s="998"/>
      <c r="AP53" s="998"/>
      <c r="AQ53" s="998"/>
      <c r="AR53" s="998"/>
      <c r="AS53" s="998"/>
      <c r="AT53" s="998"/>
      <c r="AU53" s="998"/>
      <c r="AV53" s="998"/>
      <c r="AW53" s="998"/>
      <c r="AX53" s="998"/>
    </row>
    <row r="54" spans="1:50" ht="20" customHeight="1">
      <c r="A54" s="993"/>
      <c r="B54" s="991"/>
      <c r="C54" s="991"/>
      <c r="D54" s="994"/>
      <c r="E54" s="994"/>
      <c r="F54" s="993"/>
      <c r="G54" s="992"/>
      <c r="H54" s="995"/>
      <c r="I54" s="1511"/>
      <c r="J54" s="1511"/>
      <c r="K54" s="1511"/>
      <c r="L54" s="1511"/>
      <c r="M54" s="992"/>
      <c r="N54" s="996"/>
      <c r="O54" s="993"/>
      <c r="P54" s="997"/>
      <c r="Q54" s="997"/>
      <c r="R54" s="997"/>
      <c r="S54" s="998"/>
      <c r="T54" s="998"/>
      <c r="U54" s="998"/>
      <c r="V54" s="998"/>
      <c r="W54" s="998"/>
      <c r="X54" s="998"/>
      <c r="Y54" s="998"/>
      <c r="Z54" s="998"/>
      <c r="AA54" s="998"/>
      <c r="AB54" s="998"/>
      <c r="AC54" s="998"/>
      <c r="AD54" s="998"/>
      <c r="AE54" s="998"/>
      <c r="AF54" s="998"/>
      <c r="AG54" s="998"/>
      <c r="AH54" s="998"/>
      <c r="AI54" s="998"/>
      <c r="AJ54" s="998"/>
      <c r="AK54" s="998"/>
      <c r="AL54" s="998"/>
      <c r="AM54" s="998"/>
      <c r="AN54" s="998"/>
      <c r="AO54" s="998"/>
      <c r="AP54" s="998"/>
      <c r="AQ54" s="998"/>
      <c r="AR54" s="998"/>
      <c r="AS54" s="998"/>
      <c r="AT54" s="998"/>
      <c r="AU54" s="998"/>
      <c r="AV54" s="998"/>
      <c r="AW54" s="998"/>
      <c r="AX54" s="998"/>
    </row>
    <row r="55" spans="1:50" ht="20" customHeight="1">
      <c r="A55" s="993"/>
      <c r="B55" s="991"/>
      <c r="C55" s="991"/>
      <c r="D55" s="994"/>
      <c r="E55" s="994"/>
      <c r="F55" s="993"/>
      <c r="G55" s="992"/>
      <c r="H55" s="995"/>
      <c r="I55" s="1511"/>
      <c r="J55" s="1511"/>
      <c r="K55" s="1511"/>
      <c r="L55" s="1511"/>
      <c r="M55" s="992"/>
      <c r="N55" s="996"/>
      <c r="O55" s="993"/>
      <c r="P55" s="997"/>
      <c r="Q55" s="997"/>
      <c r="R55" s="997"/>
      <c r="S55" s="998"/>
      <c r="T55" s="998"/>
      <c r="U55" s="998"/>
      <c r="V55" s="998"/>
      <c r="W55" s="998"/>
      <c r="X55" s="998"/>
      <c r="Y55" s="998"/>
      <c r="Z55" s="998"/>
      <c r="AA55" s="998"/>
      <c r="AB55" s="998"/>
      <c r="AC55" s="998"/>
      <c r="AD55" s="998"/>
      <c r="AE55" s="998"/>
      <c r="AF55" s="998"/>
      <c r="AG55" s="998"/>
      <c r="AH55" s="998"/>
      <c r="AI55" s="998"/>
      <c r="AJ55" s="998"/>
      <c r="AK55" s="998"/>
      <c r="AL55" s="998"/>
      <c r="AM55" s="998"/>
      <c r="AN55" s="998"/>
      <c r="AO55" s="998"/>
      <c r="AP55" s="998"/>
      <c r="AQ55" s="998"/>
      <c r="AR55" s="998"/>
      <c r="AS55" s="998"/>
      <c r="AT55" s="998"/>
      <c r="AU55" s="998"/>
      <c r="AV55" s="998"/>
      <c r="AW55" s="998"/>
      <c r="AX55" s="998"/>
    </row>
    <row r="56" spans="1:50" ht="20" customHeight="1">
      <c r="A56" s="993"/>
      <c r="B56" s="991"/>
      <c r="C56" s="991"/>
      <c r="D56" s="994"/>
      <c r="E56" s="994"/>
      <c r="F56" s="993"/>
      <c r="G56" s="992"/>
      <c r="H56" s="995"/>
      <c r="I56" s="1511"/>
      <c r="J56" s="1511"/>
      <c r="K56" s="1511"/>
      <c r="L56" s="1511"/>
      <c r="M56" s="992"/>
      <c r="N56" s="996"/>
      <c r="O56" s="993"/>
      <c r="P56" s="997"/>
      <c r="Q56" s="997"/>
      <c r="R56" s="997"/>
      <c r="S56" s="998"/>
      <c r="T56" s="998"/>
      <c r="U56" s="998"/>
      <c r="V56" s="998"/>
      <c r="W56" s="998"/>
      <c r="X56" s="998"/>
      <c r="Y56" s="998"/>
      <c r="Z56" s="998"/>
      <c r="AA56" s="998"/>
      <c r="AB56" s="998"/>
      <c r="AC56" s="998"/>
      <c r="AD56" s="998"/>
      <c r="AE56" s="998"/>
      <c r="AF56" s="998"/>
      <c r="AG56" s="998"/>
      <c r="AH56" s="998"/>
      <c r="AI56" s="998"/>
      <c r="AJ56" s="998"/>
      <c r="AK56" s="998"/>
      <c r="AL56" s="998"/>
      <c r="AM56" s="998"/>
      <c r="AN56" s="998"/>
      <c r="AO56" s="998"/>
      <c r="AP56" s="998"/>
      <c r="AQ56" s="998"/>
      <c r="AR56" s="998"/>
      <c r="AS56" s="998"/>
      <c r="AT56" s="998"/>
      <c r="AU56" s="998"/>
      <c r="AV56" s="998"/>
      <c r="AW56" s="998"/>
      <c r="AX56" s="998"/>
    </row>
    <row r="57" spans="1:50" ht="20" customHeight="1">
      <c r="A57" s="993"/>
      <c r="B57" s="991"/>
      <c r="C57" s="991"/>
      <c r="D57" s="994"/>
      <c r="E57" s="994"/>
      <c r="F57" s="993"/>
      <c r="G57" s="992"/>
      <c r="H57" s="995"/>
      <c r="I57" s="1511"/>
      <c r="J57" s="1511"/>
      <c r="K57" s="1511"/>
      <c r="L57" s="1511"/>
      <c r="M57" s="992"/>
      <c r="N57" s="996"/>
      <c r="O57" s="993"/>
      <c r="P57" s="997"/>
      <c r="Q57" s="997"/>
      <c r="R57" s="997"/>
      <c r="S57" s="998"/>
      <c r="T57" s="998"/>
      <c r="U57" s="998"/>
      <c r="V57" s="998"/>
      <c r="W57" s="998"/>
      <c r="X57" s="998"/>
      <c r="Y57" s="998"/>
      <c r="Z57" s="998"/>
      <c r="AA57" s="998"/>
      <c r="AB57" s="998"/>
      <c r="AC57" s="998"/>
      <c r="AD57" s="998"/>
      <c r="AE57" s="998"/>
      <c r="AF57" s="998"/>
      <c r="AG57" s="998"/>
      <c r="AH57" s="998"/>
      <c r="AI57" s="998"/>
      <c r="AJ57" s="998"/>
      <c r="AK57" s="998"/>
      <c r="AL57" s="998"/>
      <c r="AM57" s="998"/>
      <c r="AN57" s="998"/>
      <c r="AO57" s="998"/>
      <c r="AP57" s="998"/>
      <c r="AQ57" s="998"/>
      <c r="AR57" s="998"/>
      <c r="AS57" s="998"/>
      <c r="AT57" s="998"/>
      <c r="AU57" s="998"/>
      <c r="AV57" s="998"/>
      <c r="AW57" s="998"/>
      <c r="AX57" s="998"/>
    </row>
    <row r="58" spans="1:50" ht="20" customHeight="1">
      <c r="A58" s="993"/>
      <c r="B58" s="991"/>
      <c r="C58" s="991"/>
      <c r="D58" s="994"/>
      <c r="E58" s="994"/>
      <c r="F58" s="993"/>
      <c r="G58" s="992"/>
      <c r="H58" s="995"/>
      <c r="I58" s="1511"/>
      <c r="J58" s="1511"/>
      <c r="K58" s="1511"/>
      <c r="L58" s="1511"/>
      <c r="M58" s="992"/>
      <c r="N58" s="996"/>
      <c r="O58" s="993"/>
      <c r="P58" s="997"/>
      <c r="Q58" s="997"/>
      <c r="R58" s="997"/>
      <c r="S58" s="998"/>
      <c r="T58" s="998"/>
      <c r="U58" s="998"/>
      <c r="V58" s="998"/>
      <c r="W58" s="998"/>
      <c r="X58" s="998"/>
      <c r="Y58" s="998"/>
      <c r="Z58" s="998"/>
      <c r="AA58" s="998"/>
      <c r="AB58" s="998"/>
      <c r="AC58" s="998"/>
      <c r="AD58" s="998"/>
      <c r="AE58" s="998"/>
      <c r="AF58" s="998"/>
      <c r="AG58" s="998"/>
      <c r="AH58" s="998"/>
      <c r="AI58" s="998"/>
      <c r="AJ58" s="998"/>
      <c r="AK58" s="998"/>
      <c r="AL58" s="998"/>
      <c r="AM58" s="998"/>
      <c r="AN58" s="998"/>
      <c r="AO58" s="998"/>
      <c r="AP58" s="998"/>
      <c r="AQ58" s="998"/>
      <c r="AR58" s="998"/>
      <c r="AS58" s="998"/>
      <c r="AT58" s="998"/>
      <c r="AU58" s="998"/>
      <c r="AV58" s="998"/>
      <c r="AW58" s="998"/>
      <c r="AX58" s="998"/>
    </row>
    <row r="59" spans="1:50" ht="20" customHeight="1">
      <c r="A59" s="993"/>
      <c r="B59" s="991"/>
      <c r="C59" s="991"/>
      <c r="D59" s="994"/>
      <c r="E59" s="994"/>
      <c r="F59" s="993"/>
      <c r="G59" s="992"/>
      <c r="H59" s="995"/>
      <c r="I59" s="1511"/>
      <c r="J59" s="1511"/>
      <c r="K59" s="1511"/>
      <c r="L59" s="1511"/>
      <c r="M59" s="992"/>
      <c r="N59" s="996"/>
      <c r="O59" s="993"/>
      <c r="P59" s="997"/>
      <c r="Q59" s="997"/>
      <c r="R59" s="997"/>
      <c r="S59" s="998"/>
      <c r="T59" s="998"/>
      <c r="U59" s="998"/>
      <c r="V59" s="998"/>
      <c r="W59" s="998"/>
      <c r="X59" s="998"/>
      <c r="Y59" s="998"/>
      <c r="Z59" s="998"/>
      <c r="AA59" s="998"/>
      <c r="AB59" s="998"/>
      <c r="AC59" s="998"/>
      <c r="AD59" s="998"/>
      <c r="AE59" s="998"/>
      <c r="AF59" s="998"/>
      <c r="AG59" s="998"/>
      <c r="AH59" s="998"/>
      <c r="AI59" s="998"/>
      <c r="AJ59" s="998"/>
      <c r="AK59" s="998"/>
      <c r="AL59" s="998"/>
      <c r="AM59" s="998"/>
      <c r="AN59" s="998"/>
      <c r="AO59" s="998"/>
      <c r="AP59" s="998"/>
      <c r="AQ59" s="998"/>
      <c r="AR59" s="998"/>
      <c r="AS59" s="998"/>
      <c r="AT59" s="998"/>
      <c r="AU59" s="998"/>
      <c r="AV59" s="998"/>
      <c r="AW59" s="998"/>
      <c r="AX59" s="998"/>
    </row>
    <row r="60" spans="1:50" ht="20" customHeight="1">
      <c r="A60" s="993"/>
      <c r="B60" s="991"/>
      <c r="C60" s="991"/>
      <c r="D60" s="994"/>
      <c r="E60" s="994"/>
      <c r="F60" s="993"/>
      <c r="G60" s="992"/>
      <c r="H60" s="995"/>
      <c r="I60" s="1511"/>
      <c r="J60" s="1511"/>
      <c r="K60" s="1511"/>
      <c r="L60" s="1511"/>
      <c r="M60" s="992"/>
      <c r="N60" s="996"/>
      <c r="O60" s="993"/>
      <c r="P60" s="997"/>
      <c r="Q60" s="997"/>
      <c r="R60" s="997"/>
      <c r="S60" s="998"/>
      <c r="T60" s="998"/>
      <c r="U60" s="998"/>
      <c r="V60" s="998"/>
      <c r="W60" s="998"/>
      <c r="X60" s="998"/>
      <c r="Y60" s="998"/>
      <c r="Z60" s="998"/>
      <c r="AA60" s="998"/>
      <c r="AB60" s="998"/>
      <c r="AC60" s="998"/>
      <c r="AD60" s="998"/>
      <c r="AE60" s="998"/>
      <c r="AF60" s="998"/>
      <c r="AG60" s="998"/>
      <c r="AH60" s="998"/>
      <c r="AI60" s="998"/>
      <c r="AJ60" s="998"/>
      <c r="AK60" s="998"/>
      <c r="AL60" s="998"/>
      <c r="AM60" s="998"/>
      <c r="AN60" s="998"/>
      <c r="AO60" s="998"/>
      <c r="AP60" s="998"/>
      <c r="AQ60" s="998"/>
      <c r="AR60" s="998"/>
      <c r="AS60" s="998"/>
      <c r="AT60" s="998"/>
      <c r="AU60" s="998"/>
      <c r="AV60" s="998"/>
      <c r="AW60" s="998"/>
      <c r="AX60" s="998"/>
    </row>
    <row r="61" spans="1:50" ht="20" customHeight="1">
      <c r="A61" s="993"/>
      <c r="B61" s="991"/>
      <c r="C61" s="991"/>
      <c r="D61" s="994"/>
      <c r="E61" s="994"/>
      <c r="F61" s="993"/>
      <c r="G61" s="992"/>
      <c r="H61" s="995"/>
      <c r="I61" s="1511"/>
      <c r="J61" s="1511"/>
      <c r="K61" s="1511"/>
      <c r="L61" s="1511"/>
      <c r="M61" s="992"/>
      <c r="N61" s="996"/>
      <c r="O61" s="993"/>
      <c r="P61" s="997"/>
      <c r="Q61" s="997"/>
      <c r="R61" s="997"/>
      <c r="S61" s="998"/>
      <c r="T61" s="998"/>
      <c r="U61" s="998"/>
      <c r="V61" s="998"/>
      <c r="W61" s="998"/>
      <c r="X61" s="998"/>
      <c r="Y61" s="998"/>
      <c r="Z61" s="998"/>
      <c r="AA61" s="998"/>
      <c r="AB61" s="998"/>
      <c r="AC61" s="998"/>
      <c r="AD61" s="998"/>
      <c r="AE61" s="998"/>
      <c r="AF61" s="998"/>
      <c r="AG61" s="998"/>
      <c r="AH61" s="998"/>
      <c r="AI61" s="998"/>
      <c r="AJ61" s="998"/>
      <c r="AK61" s="998"/>
      <c r="AL61" s="998"/>
      <c r="AM61" s="998"/>
      <c r="AN61" s="998"/>
      <c r="AO61" s="998"/>
      <c r="AP61" s="998"/>
      <c r="AQ61" s="998"/>
      <c r="AR61" s="998"/>
      <c r="AS61" s="998"/>
      <c r="AT61" s="998"/>
      <c r="AU61" s="998"/>
      <c r="AV61" s="998"/>
      <c r="AW61" s="998"/>
      <c r="AX61" s="998"/>
    </row>
    <row r="62" spans="1:50" ht="20" customHeight="1">
      <c r="A62" s="993"/>
      <c r="B62" s="991"/>
      <c r="C62" s="991"/>
      <c r="D62" s="994"/>
      <c r="E62" s="994"/>
      <c r="F62" s="993"/>
      <c r="G62" s="992"/>
      <c r="H62" s="995"/>
      <c r="I62" s="1511"/>
      <c r="J62" s="1511"/>
      <c r="K62" s="1511"/>
      <c r="L62" s="1511"/>
      <c r="M62" s="992"/>
      <c r="N62" s="999"/>
      <c r="O62" s="993"/>
      <c r="P62" s="997"/>
      <c r="Q62" s="997"/>
      <c r="R62" s="997"/>
      <c r="S62" s="998"/>
      <c r="T62" s="998"/>
      <c r="U62" s="998"/>
      <c r="V62" s="998"/>
      <c r="W62" s="998"/>
      <c r="X62" s="998"/>
      <c r="Y62" s="998"/>
      <c r="Z62" s="998"/>
      <c r="AA62" s="998"/>
      <c r="AB62" s="998"/>
      <c r="AC62" s="998"/>
      <c r="AD62" s="998"/>
      <c r="AE62" s="998"/>
      <c r="AF62" s="998"/>
      <c r="AG62" s="998"/>
      <c r="AH62" s="998"/>
      <c r="AI62" s="998"/>
      <c r="AJ62" s="998"/>
      <c r="AK62" s="998"/>
      <c r="AL62" s="998"/>
      <c r="AM62" s="998"/>
      <c r="AN62" s="998"/>
      <c r="AO62" s="998"/>
      <c r="AP62" s="998"/>
      <c r="AQ62" s="998"/>
      <c r="AR62" s="998"/>
      <c r="AS62" s="998"/>
      <c r="AT62" s="998"/>
      <c r="AU62" s="998"/>
      <c r="AV62" s="998"/>
      <c r="AW62" s="998"/>
      <c r="AX62" s="998"/>
    </row>
    <row r="63" spans="1:50" ht="20" customHeight="1">
      <c r="A63" s="993"/>
      <c r="B63" s="991"/>
      <c r="C63" s="991"/>
      <c r="D63" s="994"/>
      <c r="E63" s="994"/>
      <c r="F63" s="993"/>
      <c r="G63" s="992"/>
      <c r="H63" s="995"/>
      <c r="I63" s="1511"/>
      <c r="J63" s="1511"/>
      <c r="K63" s="1511"/>
      <c r="L63" s="1511"/>
      <c r="M63" s="992"/>
      <c r="N63" s="996"/>
      <c r="O63" s="993"/>
      <c r="P63" s="997"/>
      <c r="Q63" s="997"/>
      <c r="R63" s="997"/>
      <c r="S63" s="998"/>
      <c r="T63" s="998"/>
      <c r="U63" s="998"/>
      <c r="V63" s="998"/>
      <c r="W63" s="998"/>
      <c r="X63" s="998"/>
      <c r="Y63" s="998"/>
      <c r="Z63" s="998"/>
      <c r="AA63" s="998"/>
      <c r="AB63" s="998"/>
      <c r="AC63" s="998"/>
      <c r="AD63" s="998"/>
      <c r="AE63" s="998"/>
      <c r="AF63" s="998"/>
      <c r="AG63" s="998"/>
      <c r="AH63" s="998"/>
      <c r="AI63" s="998"/>
      <c r="AJ63" s="998"/>
      <c r="AK63" s="998"/>
      <c r="AL63" s="998"/>
      <c r="AM63" s="998"/>
      <c r="AN63" s="998"/>
      <c r="AO63" s="998"/>
      <c r="AP63" s="998"/>
      <c r="AQ63" s="998"/>
      <c r="AR63" s="998"/>
      <c r="AS63" s="998"/>
      <c r="AT63" s="998"/>
      <c r="AU63" s="998"/>
      <c r="AV63" s="998"/>
      <c r="AW63" s="998"/>
      <c r="AX63" s="998"/>
    </row>
    <row r="64" spans="1:50" ht="20" customHeight="1">
      <c r="A64" s="993"/>
      <c r="B64" s="991"/>
      <c r="C64" s="991"/>
      <c r="D64" s="994"/>
      <c r="E64" s="994"/>
      <c r="F64" s="993"/>
      <c r="G64" s="992"/>
      <c r="H64" s="995"/>
      <c r="I64" s="1511"/>
      <c r="J64" s="1511"/>
      <c r="K64" s="1511"/>
      <c r="L64" s="1511"/>
      <c r="M64" s="992"/>
      <c r="N64" s="996"/>
      <c r="O64" s="993"/>
      <c r="P64" s="997"/>
      <c r="Q64" s="997"/>
      <c r="R64" s="997"/>
      <c r="S64" s="998"/>
      <c r="T64" s="998"/>
      <c r="U64" s="998"/>
      <c r="V64" s="998"/>
      <c r="W64" s="998"/>
      <c r="X64" s="998"/>
      <c r="Y64" s="998"/>
      <c r="Z64" s="998"/>
      <c r="AA64" s="998"/>
      <c r="AB64" s="998"/>
      <c r="AC64" s="998"/>
      <c r="AD64" s="998"/>
      <c r="AE64" s="998"/>
      <c r="AF64" s="998"/>
      <c r="AG64" s="998"/>
      <c r="AH64" s="998"/>
      <c r="AI64" s="998"/>
      <c r="AJ64" s="998"/>
      <c r="AK64" s="998"/>
      <c r="AL64" s="998"/>
      <c r="AM64" s="998"/>
      <c r="AN64" s="998"/>
      <c r="AO64" s="998"/>
      <c r="AP64" s="998"/>
      <c r="AQ64" s="998"/>
      <c r="AR64" s="998"/>
      <c r="AS64" s="998"/>
      <c r="AT64" s="998"/>
      <c r="AU64" s="998"/>
      <c r="AV64" s="998"/>
      <c r="AW64" s="998"/>
      <c r="AX64" s="998"/>
    </row>
    <row r="65" spans="1:50" ht="20" customHeight="1">
      <c r="A65" s="993"/>
      <c r="B65" s="991"/>
      <c r="C65" s="991"/>
      <c r="D65" s="994"/>
      <c r="E65" s="994"/>
      <c r="F65" s="993"/>
      <c r="G65" s="992"/>
      <c r="H65" s="995"/>
      <c r="I65" s="1511"/>
      <c r="J65" s="1511"/>
      <c r="K65" s="1511"/>
      <c r="L65" s="1511"/>
      <c r="M65" s="992"/>
      <c r="N65" s="996"/>
      <c r="O65" s="993"/>
      <c r="P65" s="997"/>
      <c r="Q65" s="997"/>
      <c r="R65" s="997"/>
      <c r="S65" s="998"/>
      <c r="T65" s="998"/>
      <c r="U65" s="998"/>
      <c r="V65" s="998"/>
      <c r="W65" s="998"/>
      <c r="X65" s="998"/>
      <c r="Y65" s="998"/>
      <c r="Z65" s="998"/>
      <c r="AA65" s="998"/>
      <c r="AB65" s="998"/>
      <c r="AC65" s="998"/>
      <c r="AD65" s="998"/>
      <c r="AE65" s="998"/>
      <c r="AF65" s="998"/>
      <c r="AG65" s="998"/>
      <c r="AH65" s="998"/>
      <c r="AI65" s="998"/>
      <c r="AJ65" s="998"/>
      <c r="AK65" s="998"/>
      <c r="AL65" s="998"/>
      <c r="AM65" s="998"/>
      <c r="AN65" s="998"/>
      <c r="AO65" s="998"/>
      <c r="AP65" s="998"/>
      <c r="AQ65" s="998"/>
      <c r="AR65" s="998"/>
      <c r="AS65" s="998"/>
      <c r="AT65" s="998"/>
      <c r="AU65" s="998"/>
      <c r="AV65" s="998"/>
      <c r="AW65" s="998"/>
      <c r="AX65" s="998"/>
    </row>
    <row r="66" spans="1:50" ht="20" customHeight="1">
      <c r="A66" s="993"/>
      <c r="B66" s="991"/>
      <c r="C66" s="991"/>
      <c r="D66" s="994"/>
      <c r="E66" s="994"/>
      <c r="F66" s="993"/>
      <c r="G66" s="992"/>
      <c r="H66" s="995"/>
      <c r="I66" s="1511"/>
      <c r="J66" s="1511"/>
      <c r="K66" s="1511"/>
      <c r="L66" s="1511"/>
      <c r="M66" s="992"/>
      <c r="N66" s="996"/>
      <c r="O66" s="993"/>
      <c r="P66" s="997"/>
      <c r="Q66" s="997"/>
      <c r="R66" s="997"/>
      <c r="S66" s="998"/>
      <c r="T66" s="998"/>
      <c r="U66" s="998"/>
      <c r="V66" s="998"/>
      <c r="W66" s="998"/>
      <c r="X66" s="998"/>
      <c r="Y66" s="998"/>
      <c r="Z66" s="998"/>
      <c r="AA66" s="998"/>
      <c r="AB66" s="998"/>
      <c r="AC66" s="998"/>
      <c r="AD66" s="998"/>
      <c r="AE66" s="998"/>
      <c r="AF66" s="998"/>
      <c r="AG66" s="998"/>
      <c r="AH66" s="998"/>
      <c r="AI66" s="998"/>
      <c r="AJ66" s="998"/>
      <c r="AK66" s="998"/>
      <c r="AL66" s="998"/>
      <c r="AM66" s="998"/>
      <c r="AN66" s="998"/>
      <c r="AO66" s="998"/>
      <c r="AP66" s="998"/>
      <c r="AQ66" s="998"/>
      <c r="AR66" s="998"/>
      <c r="AS66" s="998"/>
      <c r="AT66" s="998"/>
      <c r="AU66" s="998"/>
      <c r="AV66" s="998"/>
      <c r="AW66" s="998"/>
      <c r="AX66" s="998"/>
    </row>
    <row r="67" spans="1:50" ht="20" customHeight="1">
      <c r="A67" s="993"/>
      <c r="B67" s="991"/>
      <c r="C67" s="991"/>
      <c r="D67" s="994"/>
      <c r="E67" s="994"/>
      <c r="F67" s="993"/>
      <c r="G67" s="992"/>
      <c r="H67" s="995"/>
      <c r="I67" s="1511"/>
      <c r="J67" s="1511"/>
      <c r="K67" s="1511"/>
      <c r="L67" s="1511"/>
      <c r="M67" s="992"/>
      <c r="N67" s="996"/>
      <c r="O67" s="993"/>
      <c r="P67" s="997"/>
      <c r="Q67" s="997"/>
      <c r="R67" s="997"/>
      <c r="S67" s="998"/>
      <c r="T67" s="998"/>
      <c r="U67" s="998"/>
      <c r="V67" s="998"/>
      <c r="W67" s="998"/>
      <c r="X67" s="998"/>
      <c r="Y67" s="998"/>
      <c r="Z67" s="998"/>
      <c r="AA67" s="998"/>
      <c r="AB67" s="998"/>
      <c r="AC67" s="998"/>
      <c r="AD67" s="998"/>
      <c r="AE67" s="998"/>
      <c r="AF67" s="998"/>
      <c r="AG67" s="998"/>
      <c r="AH67" s="998"/>
      <c r="AI67" s="998"/>
      <c r="AJ67" s="998"/>
      <c r="AK67" s="998"/>
      <c r="AL67" s="998"/>
      <c r="AM67" s="998"/>
      <c r="AN67" s="998"/>
      <c r="AO67" s="998"/>
      <c r="AP67" s="998"/>
      <c r="AQ67" s="998"/>
      <c r="AR67" s="998"/>
      <c r="AS67" s="998"/>
      <c r="AT67" s="998"/>
      <c r="AU67" s="998"/>
      <c r="AV67" s="998"/>
      <c r="AW67" s="998"/>
      <c r="AX67" s="998"/>
    </row>
    <row r="68" spans="1:50" ht="20" customHeight="1">
      <c r="A68" s="993"/>
      <c r="B68" s="991"/>
      <c r="C68" s="991"/>
      <c r="D68" s="994"/>
      <c r="E68" s="994"/>
      <c r="F68" s="993"/>
      <c r="G68" s="992"/>
      <c r="H68" s="995"/>
      <c r="I68" s="1511"/>
      <c r="J68" s="1511"/>
      <c r="K68" s="1511"/>
      <c r="L68" s="1511"/>
      <c r="M68" s="992"/>
      <c r="N68" s="999"/>
      <c r="O68" s="993"/>
      <c r="P68" s="997"/>
      <c r="Q68" s="997"/>
      <c r="R68" s="997"/>
      <c r="S68" s="998"/>
      <c r="T68" s="998"/>
      <c r="U68" s="998"/>
      <c r="V68" s="998"/>
      <c r="W68" s="998"/>
      <c r="X68" s="998"/>
      <c r="Y68" s="998"/>
      <c r="Z68" s="998"/>
      <c r="AA68" s="998"/>
      <c r="AB68" s="998"/>
      <c r="AC68" s="998"/>
      <c r="AD68" s="998"/>
      <c r="AE68" s="998"/>
      <c r="AF68" s="998"/>
      <c r="AG68" s="998"/>
      <c r="AH68" s="998"/>
      <c r="AI68" s="998"/>
      <c r="AJ68" s="998"/>
      <c r="AK68" s="998"/>
      <c r="AL68" s="998"/>
      <c r="AM68" s="998"/>
      <c r="AN68" s="998"/>
      <c r="AO68" s="998"/>
      <c r="AP68" s="998"/>
      <c r="AQ68" s="998"/>
      <c r="AR68" s="998"/>
      <c r="AS68" s="998"/>
      <c r="AT68" s="998"/>
      <c r="AU68" s="998"/>
      <c r="AV68" s="998"/>
      <c r="AW68" s="998"/>
      <c r="AX68" s="998"/>
    </row>
    <row r="69" spans="1:50" ht="20" customHeight="1">
      <c r="A69" s="993"/>
      <c r="B69" s="991"/>
      <c r="C69" s="991"/>
      <c r="D69" s="994"/>
      <c r="E69" s="994"/>
      <c r="F69" s="993"/>
      <c r="G69" s="992"/>
      <c r="H69" s="995"/>
      <c r="I69" s="1511"/>
      <c r="J69" s="1511"/>
      <c r="K69" s="1511"/>
      <c r="L69" s="1511"/>
      <c r="M69" s="992"/>
      <c r="N69" s="996"/>
      <c r="O69" s="993"/>
      <c r="P69" s="997"/>
      <c r="Q69" s="997"/>
      <c r="R69" s="997"/>
      <c r="S69" s="998"/>
      <c r="T69" s="998"/>
      <c r="U69" s="998"/>
      <c r="V69" s="998"/>
      <c r="W69" s="998"/>
      <c r="X69" s="998"/>
      <c r="Y69" s="998"/>
      <c r="Z69" s="998"/>
      <c r="AA69" s="998"/>
      <c r="AB69" s="998"/>
      <c r="AC69" s="998"/>
      <c r="AD69" s="998"/>
      <c r="AE69" s="998"/>
      <c r="AF69" s="998"/>
      <c r="AG69" s="998"/>
      <c r="AH69" s="998"/>
      <c r="AI69" s="998"/>
      <c r="AJ69" s="998"/>
      <c r="AK69" s="998"/>
      <c r="AL69" s="998"/>
      <c r="AM69" s="998"/>
      <c r="AN69" s="998"/>
      <c r="AO69" s="998"/>
      <c r="AP69" s="998"/>
      <c r="AQ69" s="998"/>
      <c r="AR69" s="998"/>
      <c r="AS69" s="998"/>
      <c r="AT69" s="998"/>
      <c r="AU69" s="998"/>
      <c r="AV69" s="998"/>
      <c r="AW69" s="998"/>
      <c r="AX69" s="998"/>
    </row>
    <row r="70" spans="1:50" ht="20" customHeight="1">
      <c r="A70" s="993"/>
      <c r="B70" s="991"/>
      <c r="C70" s="991"/>
      <c r="D70" s="994"/>
      <c r="E70" s="994"/>
      <c r="F70" s="993"/>
      <c r="G70" s="992"/>
      <c r="H70" s="995"/>
      <c r="I70" s="1511"/>
      <c r="J70" s="1511"/>
      <c r="K70" s="1511"/>
      <c r="L70" s="1511"/>
      <c r="M70" s="992"/>
      <c r="N70" s="996"/>
      <c r="O70" s="993"/>
      <c r="P70" s="997"/>
      <c r="Q70" s="997"/>
      <c r="R70" s="997"/>
      <c r="S70" s="998"/>
      <c r="T70" s="998"/>
      <c r="U70" s="998"/>
      <c r="V70" s="998"/>
      <c r="W70" s="998"/>
      <c r="X70" s="998"/>
      <c r="Y70" s="998"/>
      <c r="Z70" s="998"/>
      <c r="AA70" s="998"/>
      <c r="AB70" s="998"/>
      <c r="AC70" s="998"/>
      <c r="AD70" s="998"/>
      <c r="AE70" s="998"/>
      <c r="AF70" s="998"/>
      <c r="AG70" s="998"/>
      <c r="AH70" s="998"/>
      <c r="AI70" s="998"/>
      <c r="AJ70" s="998"/>
      <c r="AK70" s="998"/>
      <c r="AL70" s="998"/>
      <c r="AM70" s="998"/>
      <c r="AN70" s="998"/>
      <c r="AO70" s="998"/>
      <c r="AP70" s="998"/>
      <c r="AQ70" s="998"/>
      <c r="AR70" s="998"/>
      <c r="AS70" s="998"/>
      <c r="AT70" s="998"/>
      <c r="AU70" s="998"/>
      <c r="AV70" s="998"/>
      <c r="AW70" s="998"/>
      <c r="AX70" s="998"/>
    </row>
    <row r="71" spans="1:50" ht="20" customHeight="1">
      <c r="A71" s="993"/>
      <c r="B71" s="991"/>
      <c r="C71" s="991"/>
      <c r="D71" s="994"/>
      <c r="E71" s="994"/>
      <c r="F71" s="993"/>
      <c r="G71" s="992"/>
      <c r="H71" s="995"/>
      <c r="I71" s="1511"/>
      <c r="J71" s="1511"/>
      <c r="K71" s="1511"/>
      <c r="L71" s="1511"/>
      <c r="M71" s="992"/>
      <c r="N71" s="996"/>
      <c r="O71" s="993"/>
      <c r="P71" s="997"/>
      <c r="Q71" s="997"/>
      <c r="R71" s="997"/>
      <c r="S71" s="998"/>
      <c r="T71" s="998"/>
      <c r="U71" s="998"/>
      <c r="V71" s="998"/>
      <c r="W71" s="998"/>
      <c r="X71" s="998"/>
      <c r="Y71" s="998"/>
      <c r="Z71" s="998"/>
      <c r="AA71" s="998"/>
      <c r="AB71" s="998"/>
      <c r="AC71" s="998"/>
      <c r="AD71" s="998"/>
      <c r="AE71" s="998"/>
      <c r="AF71" s="998"/>
      <c r="AG71" s="998"/>
      <c r="AH71" s="998"/>
      <c r="AI71" s="998"/>
      <c r="AJ71" s="998"/>
      <c r="AK71" s="998"/>
      <c r="AL71" s="998"/>
      <c r="AM71" s="998"/>
      <c r="AN71" s="998"/>
      <c r="AO71" s="998"/>
      <c r="AP71" s="998"/>
      <c r="AQ71" s="998"/>
      <c r="AR71" s="998"/>
      <c r="AS71" s="998"/>
      <c r="AT71" s="998"/>
      <c r="AU71" s="998"/>
      <c r="AV71" s="998"/>
      <c r="AW71" s="998"/>
      <c r="AX71" s="998"/>
    </row>
    <row r="72" spans="1:50" ht="20" customHeight="1">
      <c r="A72" s="993"/>
      <c r="B72" s="991"/>
      <c r="C72" s="991"/>
      <c r="D72" s="994"/>
      <c r="E72" s="994"/>
      <c r="F72" s="993"/>
      <c r="G72" s="992"/>
      <c r="H72" s="995"/>
      <c r="I72" s="1511"/>
      <c r="J72" s="1511"/>
      <c r="K72" s="1511"/>
      <c r="L72" s="1511"/>
      <c r="M72" s="992"/>
      <c r="N72" s="996"/>
      <c r="O72" s="993"/>
      <c r="P72" s="997"/>
      <c r="Q72" s="997"/>
      <c r="R72" s="997"/>
      <c r="S72" s="998"/>
      <c r="T72" s="998"/>
      <c r="U72" s="998"/>
      <c r="V72" s="998"/>
      <c r="W72" s="998"/>
      <c r="X72" s="998"/>
      <c r="Y72" s="998"/>
      <c r="Z72" s="998"/>
      <c r="AA72" s="998"/>
      <c r="AB72" s="998"/>
      <c r="AC72" s="998"/>
      <c r="AD72" s="998"/>
      <c r="AE72" s="998"/>
      <c r="AF72" s="998"/>
      <c r="AG72" s="998"/>
      <c r="AH72" s="998"/>
      <c r="AI72" s="998"/>
      <c r="AJ72" s="998"/>
      <c r="AK72" s="998"/>
      <c r="AL72" s="998"/>
      <c r="AM72" s="998"/>
      <c r="AN72" s="998"/>
      <c r="AO72" s="998"/>
      <c r="AP72" s="998"/>
      <c r="AQ72" s="998"/>
      <c r="AR72" s="998"/>
      <c r="AS72" s="998"/>
      <c r="AT72" s="998"/>
      <c r="AU72" s="998"/>
      <c r="AV72" s="998"/>
      <c r="AW72" s="998"/>
      <c r="AX72" s="998"/>
    </row>
    <row r="73" spans="1:50" ht="20" customHeight="1">
      <c r="A73" s="993"/>
      <c r="B73" s="991"/>
      <c r="C73" s="991"/>
      <c r="D73" s="994"/>
      <c r="E73" s="994"/>
      <c r="F73" s="993"/>
      <c r="G73" s="992"/>
      <c r="H73" s="995"/>
      <c r="I73" s="1511"/>
      <c r="J73" s="1511"/>
      <c r="K73" s="1511"/>
      <c r="L73" s="1511"/>
      <c r="M73" s="992"/>
      <c r="N73" s="996"/>
      <c r="O73" s="993"/>
      <c r="P73" s="997"/>
      <c r="Q73" s="997"/>
      <c r="R73" s="997"/>
      <c r="S73" s="998"/>
      <c r="T73" s="998"/>
      <c r="U73" s="998"/>
      <c r="V73" s="998"/>
      <c r="W73" s="998"/>
      <c r="X73" s="998"/>
      <c r="Y73" s="998"/>
      <c r="Z73" s="998"/>
      <c r="AA73" s="998"/>
      <c r="AB73" s="998"/>
      <c r="AC73" s="998"/>
      <c r="AD73" s="998"/>
      <c r="AE73" s="998"/>
      <c r="AF73" s="998"/>
      <c r="AG73" s="998"/>
      <c r="AH73" s="998"/>
      <c r="AI73" s="998"/>
      <c r="AJ73" s="998"/>
      <c r="AK73" s="998"/>
      <c r="AL73" s="998"/>
      <c r="AM73" s="998"/>
      <c r="AN73" s="998"/>
      <c r="AO73" s="998"/>
      <c r="AP73" s="998"/>
      <c r="AQ73" s="998"/>
      <c r="AR73" s="998"/>
      <c r="AS73" s="998"/>
      <c r="AT73" s="998"/>
      <c r="AU73" s="998"/>
      <c r="AV73" s="998"/>
      <c r="AW73" s="998"/>
      <c r="AX73" s="998"/>
    </row>
    <row r="74" spans="1:50" ht="20" customHeight="1">
      <c r="A74" s="993"/>
      <c r="B74" s="991"/>
      <c r="C74" s="991"/>
      <c r="D74" s="994"/>
      <c r="E74" s="994"/>
      <c r="F74" s="993"/>
      <c r="G74" s="992"/>
      <c r="H74" s="995"/>
      <c r="I74" s="1511"/>
      <c r="J74" s="1511"/>
      <c r="K74" s="1511"/>
      <c r="L74" s="1511"/>
      <c r="M74" s="992"/>
      <c r="N74" s="996"/>
      <c r="O74" s="993"/>
      <c r="P74" s="997"/>
      <c r="Q74" s="997"/>
      <c r="R74" s="997"/>
      <c r="S74" s="998"/>
      <c r="T74" s="998"/>
      <c r="U74" s="998"/>
      <c r="V74" s="998"/>
      <c r="W74" s="998"/>
      <c r="X74" s="998"/>
      <c r="Y74" s="998"/>
      <c r="Z74" s="998"/>
      <c r="AA74" s="998"/>
      <c r="AB74" s="998"/>
      <c r="AC74" s="998"/>
      <c r="AD74" s="998"/>
      <c r="AE74" s="998"/>
      <c r="AF74" s="998"/>
      <c r="AG74" s="998"/>
      <c r="AH74" s="998"/>
      <c r="AI74" s="998"/>
      <c r="AJ74" s="998"/>
      <c r="AK74" s="998"/>
      <c r="AL74" s="998"/>
      <c r="AM74" s="998"/>
      <c r="AN74" s="998"/>
      <c r="AO74" s="998"/>
      <c r="AP74" s="998"/>
      <c r="AQ74" s="998"/>
      <c r="AR74" s="998"/>
      <c r="AS74" s="998"/>
      <c r="AT74" s="998"/>
      <c r="AU74" s="998"/>
      <c r="AV74" s="998"/>
      <c r="AW74" s="998"/>
      <c r="AX74" s="998"/>
    </row>
    <row r="75" spans="1:50" ht="20" customHeight="1">
      <c r="A75" s="993"/>
      <c r="B75" s="991"/>
      <c r="C75" s="991"/>
      <c r="D75" s="994"/>
      <c r="E75" s="994"/>
      <c r="F75" s="993"/>
      <c r="G75" s="992"/>
      <c r="H75" s="995"/>
      <c r="I75" s="1511"/>
      <c r="J75" s="1511"/>
      <c r="K75" s="1511"/>
      <c r="L75" s="1511"/>
      <c r="M75" s="992"/>
      <c r="N75" s="996"/>
      <c r="O75" s="993"/>
      <c r="P75" s="997"/>
      <c r="Q75" s="997"/>
      <c r="R75" s="997"/>
      <c r="S75" s="998"/>
      <c r="T75" s="998"/>
      <c r="U75" s="998"/>
      <c r="V75" s="998"/>
      <c r="W75" s="998"/>
      <c r="X75" s="998"/>
      <c r="Y75" s="998"/>
      <c r="Z75" s="998"/>
      <c r="AA75" s="998"/>
      <c r="AB75" s="998"/>
      <c r="AC75" s="998"/>
      <c r="AD75" s="998"/>
      <c r="AE75" s="998"/>
      <c r="AF75" s="998"/>
      <c r="AG75" s="998"/>
      <c r="AH75" s="998"/>
      <c r="AI75" s="998"/>
      <c r="AJ75" s="998"/>
      <c r="AK75" s="998"/>
      <c r="AL75" s="998"/>
      <c r="AM75" s="998"/>
      <c r="AN75" s="998"/>
      <c r="AO75" s="998"/>
      <c r="AP75" s="998"/>
      <c r="AQ75" s="998"/>
      <c r="AR75" s="998"/>
      <c r="AS75" s="998"/>
      <c r="AT75" s="998"/>
      <c r="AU75" s="998"/>
      <c r="AV75" s="998"/>
      <c r="AW75" s="998"/>
      <c r="AX75" s="998"/>
    </row>
    <row r="76" spans="1:50" ht="20" customHeight="1">
      <c r="A76" s="993"/>
      <c r="B76" s="991"/>
      <c r="C76" s="991"/>
      <c r="D76" s="994"/>
      <c r="E76" s="994"/>
      <c r="F76" s="993"/>
      <c r="G76" s="992"/>
      <c r="H76" s="995"/>
      <c r="I76" s="1511"/>
      <c r="J76" s="1511"/>
      <c r="K76" s="1511"/>
      <c r="L76" s="1511"/>
      <c r="M76" s="992"/>
      <c r="N76" s="996"/>
      <c r="O76" s="993"/>
      <c r="P76" s="997"/>
      <c r="Q76" s="997"/>
      <c r="R76" s="997"/>
      <c r="S76" s="998"/>
      <c r="T76" s="998"/>
      <c r="U76" s="998"/>
      <c r="V76" s="998"/>
      <c r="W76" s="998"/>
      <c r="X76" s="998"/>
      <c r="Y76" s="998"/>
      <c r="Z76" s="998"/>
      <c r="AA76" s="998"/>
      <c r="AB76" s="998"/>
      <c r="AC76" s="998"/>
      <c r="AD76" s="998"/>
      <c r="AE76" s="998"/>
      <c r="AF76" s="998"/>
      <c r="AG76" s="998"/>
      <c r="AH76" s="998"/>
      <c r="AI76" s="998"/>
      <c r="AJ76" s="998"/>
      <c r="AK76" s="998"/>
      <c r="AL76" s="998"/>
      <c r="AM76" s="998"/>
      <c r="AN76" s="998"/>
      <c r="AO76" s="998"/>
      <c r="AP76" s="998"/>
      <c r="AQ76" s="998"/>
      <c r="AR76" s="998"/>
      <c r="AS76" s="998"/>
      <c r="AT76" s="998"/>
      <c r="AU76" s="998"/>
      <c r="AV76" s="998"/>
      <c r="AW76" s="998"/>
      <c r="AX76" s="998"/>
    </row>
    <row r="77" spans="1:50" ht="20" customHeight="1">
      <c r="A77" s="993"/>
      <c r="B77" s="991"/>
      <c r="C77" s="991"/>
      <c r="D77" s="994"/>
      <c r="E77" s="994"/>
      <c r="F77" s="993"/>
      <c r="G77" s="992"/>
      <c r="H77" s="995"/>
      <c r="I77" s="1511"/>
      <c r="J77" s="1511"/>
      <c r="K77" s="1511"/>
      <c r="L77" s="1511"/>
      <c r="M77" s="992"/>
      <c r="N77" s="996"/>
      <c r="O77" s="993"/>
      <c r="P77" s="997"/>
      <c r="Q77" s="997"/>
      <c r="R77" s="997"/>
      <c r="S77" s="998"/>
      <c r="T77" s="998"/>
      <c r="U77" s="998"/>
      <c r="V77" s="998"/>
      <c r="W77" s="998"/>
      <c r="X77" s="998"/>
      <c r="Y77" s="998"/>
      <c r="Z77" s="998"/>
      <c r="AA77" s="998"/>
      <c r="AB77" s="998"/>
      <c r="AC77" s="998"/>
      <c r="AD77" s="998"/>
      <c r="AE77" s="998"/>
      <c r="AF77" s="998"/>
      <c r="AG77" s="998"/>
      <c r="AH77" s="998"/>
      <c r="AI77" s="998"/>
      <c r="AJ77" s="998"/>
      <c r="AK77" s="998"/>
      <c r="AL77" s="998"/>
      <c r="AM77" s="998"/>
      <c r="AN77" s="998"/>
      <c r="AO77" s="998"/>
      <c r="AP77" s="998"/>
      <c r="AQ77" s="998"/>
      <c r="AR77" s="998"/>
      <c r="AS77" s="998"/>
      <c r="AT77" s="998"/>
      <c r="AU77" s="998"/>
      <c r="AV77" s="998"/>
      <c r="AW77" s="998"/>
      <c r="AX77" s="998"/>
    </row>
    <row r="78" spans="1:50" ht="20" customHeight="1">
      <c r="A78" s="993"/>
      <c r="B78" s="991"/>
      <c r="C78" s="991"/>
      <c r="D78" s="994"/>
      <c r="E78" s="994"/>
      <c r="F78" s="993"/>
      <c r="G78" s="992"/>
      <c r="H78" s="995"/>
      <c r="I78" s="1511"/>
      <c r="J78" s="1511"/>
      <c r="K78" s="1511"/>
      <c r="L78" s="1511"/>
      <c r="M78" s="992"/>
      <c r="N78" s="996"/>
      <c r="O78" s="993"/>
      <c r="P78" s="997"/>
      <c r="Q78" s="997"/>
      <c r="R78" s="997"/>
      <c r="S78" s="998"/>
      <c r="T78" s="998"/>
      <c r="U78" s="998"/>
      <c r="V78" s="998"/>
      <c r="W78" s="998"/>
      <c r="X78" s="998"/>
      <c r="Y78" s="998"/>
      <c r="Z78" s="998"/>
      <c r="AA78" s="998"/>
      <c r="AB78" s="998"/>
      <c r="AC78" s="998"/>
      <c r="AD78" s="998"/>
      <c r="AE78" s="998"/>
      <c r="AF78" s="998"/>
      <c r="AG78" s="998"/>
      <c r="AH78" s="998"/>
      <c r="AI78" s="998"/>
      <c r="AJ78" s="998"/>
      <c r="AK78" s="998"/>
      <c r="AL78" s="998"/>
      <c r="AM78" s="998"/>
      <c r="AN78" s="998"/>
      <c r="AO78" s="998"/>
      <c r="AP78" s="998"/>
      <c r="AQ78" s="998"/>
      <c r="AR78" s="998"/>
      <c r="AS78" s="998"/>
      <c r="AT78" s="998"/>
      <c r="AU78" s="998"/>
      <c r="AV78" s="998"/>
      <c r="AW78" s="998"/>
      <c r="AX78" s="998"/>
    </row>
    <row r="79" spans="1:50" ht="20" customHeight="1">
      <c r="A79" s="993"/>
      <c r="B79" s="991"/>
      <c r="C79" s="991"/>
      <c r="D79" s="994"/>
      <c r="E79" s="994"/>
      <c r="F79" s="993"/>
      <c r="G79" s="992"/>
      <c r="H79" s="995"/>
      <c r="I79" s="1511"/>
      <c r="J79" s="1511"/>
      <c r="K79" s="1511"/>
      <c r="L79" s="1511"/>
      <c r="M79" s="992"/>
      <c r="N79" s="996"/>
      <c r="O79" s="993"/>
      <c r="P79" s="997"/>
      <c r="Q79" s="997"/>
      <c r="R79" s="997"/>
      <c r="S79" s="998"/>
      <c r="T79" s="998"/>
      <c r="U79" s="998"/>
      <c r="V79" s="998"/>
      <c r="W79" s="998"/>
      <c r="X79" s="998"/>
      <c r="Y79" s="998"/>
      <c r="Z79" s="998"/>
      <c r="AA79" s="998"/>
      <c r="AB79" s="998"/>
      <c r="AC79" s="998"/>
      <c r="AD79" s="998"/>
      <c r="AE79" s="998"/>
      <c r="AF79" s="998"/>
      <c r="AG79" s="998"/>
      <c r="AH79" s="998"/>
      <c r="AI79" s="998"/>
      <c r="AJ79" s="998"/>
      <c r="AK79" s="998"/>
      <c r="AL79" s="998"/>
      <c r="AM79" s="998"/>
      <c r="AN79" s="998"/>
      <c r="AO79" s="998"/>
      <c r="AP79" s="998"/>
      <c r="AQ79" s="998"/>
      <c r="AR79" s="998"/>
      <c r="AS79" s="998"/>
      <c r="AT79" s="998"/>
      <c r="AU79" s="998"/>
      <c r="AV79" s="998"/>
      <c r="AW79" s="998"/>
      <c r="AX79" s="998"/>
    </row>
    <row r="80" spans="1:50" ht="20" customHeight="1">
      <c r="A80" s="993"/>
      <c r="B80" s="991"/>
      <c r="C80" s="991"/>
      <c r="D80" s="994"/>
      <c r="E80" s="994"/>
      <c r="F80" s="993"/>
      <c r="G80" s="1000"/>
      <c r="H80" s="995"/>
      <c r="I80" s="1511"/>
      <c r="J80" s="1511"/>
      <c r="K80" s="1511"/>
      <c r="L80" s="1511"/>
      <c r="M80" s="992"/>
      <c r="N80" s="996"/>
      <c r="O80" s="993"/>
      <c r="P80" s="997"/>
      <c r="Q80" s="997"/>
      <c r="R80" s="997"/>
      <c r="S80" s="998"/>
      <c r="T80" s="998"/>
      <c r="U80" s="998"/>
      <c r="V80" s="998"/>
      <c r="W80" s="998"/>
      <c r="X80" s="998"/>
      <c r="Y80" s="998"/>
      <c r="Z80" s="998"/>
      <c r="AA80" s="998"/>
      <c r="AB80" s="998"/>
      <c r="AC80" s="998"/>
      <c r="AD80" s="998"/>
      <c r="AE80" s="998"/>
      <c r="AF80" s="998"/>
      <c r="AG80" s="998"/>
      <c r="AH80" s="998"/>
      <c r="AI80" s="998"/>
      <c r="AJ80" s="998"/>
      <c r="AK80" s="998"/>
      <c r="AL80" s="998"/>
      <c r="AM80" s="998"/>
      <c r="AN80" s="998"/>
      <c r="AO80" s="998"/>
      <c r="AP80" s="998"/>
      <c r="AQ80" s="998"/>
      <c r="AR80" s="998"/>
      <c r="AS80" s="998"/>
      <c r="AT80" s="998"/>
      <c r="AU80" s="998"/>
      <c r="AV80" s="998"/>
      <c r="AW80" s="998"/>
      <c r="AX80" s="998"/>
    </row>
    <row r="81" spans="1:50" ht="20" customHeight="1">
      <c r="A81" s="993"/>
      <c r="B81" s="991"/>
      <c r="C81" s="991"/>
      <c r="D81" s="994"/>
      <c r="E81" s="994"/>
      <c r="F81" s="993"/>
      <c r="G81" s="1000"/>
      <c r="H81" s="995"/>
      <c r="I81" s="1511"/>
      <c r="J81" s="1511"/>
      <c r="K81" s="1511"/>
      <c r="L81" s="1511"/>
      <c r="M81" s="992"/>
      <c r="N81" s="996"/>
      <c r="O81" s="993"/>
      <c r="P81" s="997"/>
      <c r="Q81" s="997"/>
      <c r="R81" s="997"/>
      <c r="S81" s="998"/>
      <c r="T81" s="998"/>
      <c r="U81" s="998"/>
      <c r="V81" s="998"/>
      <c r="W81" s="998"/>
      <c r="X81" s="998"/>
      <c r="Y81" s="998"/>
      <c r="Z81" s="998"/>
      <c r="AA81" s="998"/>
      <c r="AB81" s="998"/>
      <c r="AC81" s="998"/>
      <c r="AD81" s="998"/>
      <c r="AE81" s="998"/>
      <c r="AF81" s="998"/>
      <c r="AG81" s="998"/>
      <c r="AH81" s="998"/>
      <c r="AI81" s="998"/>
      <c r="AJ81" s="998"/>
      <c r="AK81" s="998"/>
      <c r="AL81" s="998"/>
      <c r="AM81" s="998"/>
      <c r="AN81" s="998"/>
      <c r="AO81" s="998"/>
      <c r="AP81" s="998"/>
      <c r="AQ81" s="998"/>
      <c r="AR81" s="998"/>
      <c r="AS81" s="998"/>
      <c r="AT81" s="998"/>
      <c r="AU81" s="998"/>
      <c r="AV81" s="998"/>
      <c r="AW81" s="998"/>
      <c r="AX81" s="998"/>
    </row>
    <row r="82" spans="1:50" ht="20" customHeight="1">
      <c r="A82" s="993"/>
      <c r="B82" s="991"/>
      <c r="C82" s="991"/>
      <c r="D82" s="994"/>
      <c r="E82" s="994"/>
      <c r="F82" s="993"/>
      <c r="G82" s="1000"/>
      <c r="H82" s="995"/>
      <c r="I82" s="1511"/>
      <c r="J82" s="1511"/>
      <c r="K82" s="1511"/>
      <c r="L82" s="1511"/>
      <c r="M82" s="992"/>
      <c r="N82" s="996"/>
      <c r="O82" s="993"/>
      <c r="P82" s="997"/>
      <c r="Q82" s="997"/>
      <c r="R82" s="997"/>
      <c r="S82" s="998"/>
      <c r="T82" s="998"/>
      <c r="U82" s="998"/>
      <c r="V82" s="998"/>
      <c r="W82" s="998"/>
      <c r="X82" s="998"/>
      <c r="Y82" s="998"/>
      <c r="Z82" s="998"/>
      <c r="AA82" s="998"/>
      <c r="AB82" s="998"/>
      <c r="AC82" s="998"/>
      <c r="AD82" s="998"/>
      <c r="AE82" s="998"/>
      <c r="AF82" s="998"/>
      <c r="AG82" s="998"/>
      <c r="AH82" s="998"/>
      <c r="AI82" s="998"/>
      <c r="AJ82" s="998"/>
      <c r="AK82" s="998"/>
      <c r="AL82" s="998"/>
      <c r="AM82" s="998"/>
      <c r="AN82" s="998"/>
      <c r="AO82" s="998"/>
      <c r="AP82" s="998"/>
      <c r="AQ82" s="998"/>
      <c r="AR82" s="998"/>
      <c r="AS82" s="998"/>
      <c r="AT82" s="998"/>
      <c r="AU82" s="998"/>
      <c r="AV82" s="998"/>
      <c r="AW82" s="998"/>
      <c r="AX82" s="998"/>
    </row>
    <row r="83" spans="1:50" ht="20" customHeight="1">
      <c r="A83" s="993"/>
      <c r="B83" s="1001"/>
      <c r="C83" s="1001"/>
      <c r="D83" s="1002"/>
      <c r="E83" s="1002"/>
      <c r="F83" s="993"/>
      <c r="G83" s="1000"/>
      <c r="H83" s="995"/>
      <c r="I83" s="1511"/>
      <c r="J83" s="1511"/>
      <c r="K83" s="1511"/>
      <c r="L83" s="1511"/>
      <c r="M83" s="992"/>
      <c r="N83" s="994"/>
      <c r="O83" s="993"/>
      <c r="P83" s="997"/>
      <c r="Q83" s="997"/>
      <c r="R83" s="997"/>
      <c r="S83" s="998"/>
      <c r="T83" s="998"/>
      <c r="U83" s="998"/>
      <c r="V83" s="998"/>
      <c r="W83" s="998"/>
      <c r="X83" s="998"/>
      <c r="Y83" s="998"/>
      <c r="Z83" s="998"/>
      <c r="AA83" s="998"/>
      <c r="AB83" s="998"/>
      <c r="AC83" s="998"/>
      <c r="AD83" s="998"/>
      <c r="AE83" s="998"/>
      <c r="AF83" s="998"/>
      <c r="AG83" s="998"/>
      <c r="AH83" s="998"/>
      <c r="AI83" s="998"/>
      <c r="AJ83" s="998"/>
      <c r="AK83" s="998"/>
      <c r="AL83" s="998"/>
      <c r="AM83" s="998"/>
      <c r="AN83" s="998"/>
      <c r="AO83" s="998"/>
      <c r="AP83" s="998"/>
      <c r="AQ83" s="998"/>
      <c r="AR83" s="998"/>
      <c r="AS83" s="998"/>
      <c r="AT83" s="998"/>
      <c r="AU83" s="998"/>
      <c r="AV83" s="998"/>
      <c r="AW83" s="998"/>
      <c r="AX83" s="998"/>
    </row>
    <row r="84" spans="1:50" ht="20" customHeight="1">
      <c r="A84" s="993"/>
      <c r="B84" s="1001"/>
      <c r="C84" s="1001"/>
      <c r="D84" s="1002"/>
      <c r="E84" s="1002"/>
      <c r="F84" s="993"/>
      <c r="G84" s="1000"/>
      <c r="H84" s="995"/>
      <c r="I84" s="1511"/>
      <c r="J84" s="1511"/>
      <c r="K84" s="1511"/>
      <c r="L84" s="1511"/>
      <c r="M84" s="992"/>
      <c r="N84" s="996"/>
      <c r="O84" s="993"/>
      <c r="P84" s="997"/>
      <c r="Q84" s="997"/>
      <c r="R84" s="997"/>
      <c r="S84" s="998"/>
      <c r="T84" s="998"/>
      <c r="U84" s="998"/>
      <c r="V84" s="998"/>
      <c r="W84" s="998"/>
      <c r="X84" s="998"/>
      <c r="Y84" s="998"/>
      <c r="Z84" s="998"/>
      <c r="AA84" s="998"/>
      <c r="AB84" s="998"/>
      <c r="AC84" s="998"/>
      <c r="AD84" s="998"/>
      <c r="AE84" s="998"/>
      <c r="AF84" s="998"/>
      <c r="AG84" s="998"/>
      <c r="AH84" s="998"/>
      <c r="AI84" s="998"/>
      <c r="AJ84" s="998"/>
      <c r="AK84" s="998"/>
      <c r="AL84" s="998"/>
      <c r="AM84" s="998"/>
      <c r="AN84" s="998"/>
      <c r="AO84" s="998"/>
      <c r="AP84" s="998"/>
      <c r="AQ84" s="998"/>
      <c r="AR84" s="998"/>
      <c r="AS84" s="998"/>
      <c r="AT84" s="998"/>
      <c r="AU84" s="998"/>
      <c r="AV84" s="998"/>
      <c r="AW84" s="998"/>
      <c r="AX84" s="998"/>
    </row>
    <row r="85" spans="1:50" ht="20" customHeight="1">
      <c r="A85" s="993"/>
      <c r="B85" s="991"/>
      <c r="C85" s="991"/>
      <c r="D85" s="994"/>
      <c r="E85" s="994"/>
      <c r="F85" s="993"/>
      <c r="G85" s="992"/>
      <c r="H85" s="995"/>
      <c r="I85" s="1511"/>
      <c r="J85" s="1511"/>
      <c r="K85" s="1511"/>
      <c r="L85" s="1511"/>
      <c r="M85" s="992"/>
      <c r="N85" s="994"/>
      <c r="O85" s="993"/>
      <c r="P85" s="997"/>
      <c r="Q85" s="997"/>
      <c r="R85" s="997"/>
      <c r="S85" s="998"/>
      <c r="T85" s="998"/>
      <c r="U85" s="998"/>
      <c r="V85" s="998"/>
      <c r="W85" s="998"/>
      <c r="X85" s="998"/>
      <c r="Y85" s="998"/>
      <c r="Z85" s="998"/>
      <c r="AA85" s="998"/>
      <c r="AB85" s="998"/>
      <c r="AC85" s="998"/>
      <c r="AD85" s="998"/>
      <c r="AE85" s="998"/>
      <c r="AF85" s="998"/>
      <c r="AG85" s="998"/>
      <c r="AH85" s="998"/>
      <c r="AI85" s="998"/>
      <c r="AJ85" s="998"/>
      <c r="AK85" s="998"/>
      <c r="AL85" s="998"/>
      <c r="AM85" s="998"/>
      <c r="AN85" s="998"/>
      <c r="AO85" s="998"/>
      <c r="AP85" s="998"/>
      <c r="AQ85" s="998"/>
      <c r="AR85" s="998"/>
      <c r="AS85" s="998"/>
      <c r="AT85" s="998"/>
      <c r="AU85" s="998"/>
      <c r="AV85" s="998"/>
      <c r="AW85" s="998"/>
      <c r="AX85" s="998"/>
    </row>
    <row r="86" spans="1:50" ht="20" customHeight="1">
      <c r="A86" s="993"/>
      <c r="B86" s="991"/>
      <c r="C86" s="991"/>
      <c r="D86" s="994"/>
      <c r="E86" s="994"/>
      <c r="F86" s="993"/>
      <c r="G86" s="992"/>
      <c r="H86" s="995"/>
      <c r="I86" s="1511"/>
      <c r="J86" s="1511"/>
      <c r="K86" s="1511"/>
      <c r="L86" s="1511"/>
      <c r="M86" s="992"/>
      <c r="N86" s="996"/>
      <c r="O86" s="993"/>
      <c r="P86" s="997"/>
      <c r="Q86" s="997"/>
      <c r="R86" s="997"/>
      <c r="S86" s="998"/>
      <c r="T86" s="998"/>
      <c r="U86" s="998"/>
      <c r="V86" s="998"/>
      <c r="W86" s="998"/>
      <c r="X86" s="998"/>
      <c r="Y86" s="998"/>
      <c r="Z86" s="998"/>
      <c r="AA86" s="998"/>
      <c r="AB86" s="998"/>
      <c r="AC86" s="998"/>
      <c r="AD86" s="998"/>
      <c r="AE86" s="998"/>
      <c r="AF86" s="998"/>
      <c r="AG86" s="998"/>
      <c r="AH86" s="998"/>
      <c r="AI86" s="998"/>
      <c r="AJ86" s="998"/>
      <c r="AK86" s="998"/>
      <c r="AL86" s="998"/>
      <c r="AM86" s="998"/>
      <c r="AN86" s="998"/>
      <c r="AO86" s="998"/>
      <c r="AP86" s="998"/>
      <c r="AQ86" s="998"/>
      <c r="AR86" s="998"/>
      <c r="AS86" s="998"/>
      <c r="AT86" s="998"/>
      <c r="AU86" s="998"/>
      <c r="AV86" s="998"/>
      <c r="AW86" s="998"/>
      <c r="AX86" s="998"/>
    </row>
    <row r="87" spans="1:50" ht="20" customHeight="1">
      <c r="A87" s="993"/>
      <c r="B87" s="991"/>
      <c r="C87" s="991"/>
      <c r="D87" s="994"/>
      <c r="E87" s="994"/>
      <c r="F87" s="993"/>
      <c r="G87" s="992"/>
      <c r="H87" s="995"/>
      <c r="I87" s="1511"/>
      <c r="J87" s="1511"/>
      <c r="K87" s="1511"/>
      <c r="L87" s="1511"/>
      <c r="M87" s="992"/>
      <c r="N87" s="996"/>
      <c r="O87" s="993"/>
      <c r="P87" s="997"/>
      <c r="Q87" s="997"/>
      <c r="R87" s="997"/>
      <c r="S87" s="998"/>
      <c r="T87" s="998"/>
      <c r="U87" s="998"/>
      <c r="V87" s="998"/>
      <c r="W87" s="998"/>
      <c r="X87" s="998"/>
      <c r="Y87" s="998"/>
      <c r="Z87" s="998"/>
      <c r="AA87" s="998"/>
      <c r="AB87" s="998"/>
      <c r="AC87" s="998"/>
      <c r="AD87" s="998"/>
      <c r="AE87" s="998"/>
      <c r="AF87" s="998"/>
      <c r="AG87" s="998"/>
      <c r="AH87" s="998"/>
      <c r="AI87" s="998"/>
      <c r="AJ87" s="998"/>
      <c r="AK87" s="998"/>
      <c r="AL87" s="998"/>
      <c r="AM87" s="998"/>
      <c r="AN87" s="998"/>
      <c r="AO87" s="998"/>
      <c r="AP87" s="998"/>
      <c r="AQ87" s="998"/>
      <c r="AR87" s="998"/>
      <c r="AS87" s="998"/>
      <c r="AT87" s="998"/>
      <c r="AU87" s="998"/>
      <c r="AV87" s="998"/>
      <c r="AW87" s="998"/>
      <c r="AX87" s="998"/>
    </row>
    <row r="88" spans="1:50" ht="20" customHeight="1">
      <c r="A88" s="993"/>
      <c r="B88" s="991"/>
      <c r="C88" s="991"/>
      <c r="D88" s="994"/>
      <c r="E88" s="994"/>
      <c r="F88" s="993"/>
      <c r="G88" s="992"/>
      <c r="H88" s="995"/>
      <c r="I88" s="1511"/>
      <c r="J88" s="1511"/>
      <c r="K88" s="1511"/>
      <c r="L88" s="1511"/>
      <c r="M88" s="992"/>
      <c r="N88" s="996"/>
      <c r="O88" s="993"/>
      <c r="P88" s="997"/>
      <c r="Q88" s="997"/>
      <c r="R88" s="997"/>
      <c r="S88" s="998"/>
      <c r="T88" s="998"/>
      <c r="U88" s="998"/>
      <c r="V88" s="998"/>
      <c r="W88" s="998"/>
      <c r="X88" s="998"/>
      <c r="Y88" s="998"/>
      <c r="Z88" s="998"/>
      <c r="AA88" s="998"/>
      <c r="AB88" s="998"/>
      <c r="AC88" s="998"/>
      <c r="AD88" s="998"/>
      <c r="AE88" s="998"/>
      <c r="AF88" s="998"/>
      <c r="AG88" s="998"/>
      <c r="AH88" s="998"/>
      <c r="AI88" s="998"/>
      <c r="AJ88" s="998"/>
      <c r="AK88" s="998"/>
      <c r="AL88" s="998"/>
      <c r="AM88" s="998"/>
      <c r="AN88" s="998"/>
      <c r="AO88" s="998"/>
      <c r="AP88" s="998"/>
      <c r="AQ88" s="998"/>
      <c r="AR88" s="998"/>
      <c r="AS88" s="998"/>
      <c r="AT88" s="998"/>
      <c r="AU88" s="998"/>
      <c r="AV88" s="998"/>
      <c r="AW88" s="998"/>
      <c r="AX88" s="998"/>
    </row>
    <row r="89" spans="1:50" ht="20" customHeight="1">
      <c r="A89" s="993"/>
      <c r="B89" s="1001"/>
      <c r="C89" s="1001"/>
      <c r="D89" s="1003"/>
      <c r="E89" s="1003"/>
      <c r="F89" s="993"/>
      <c r="G89" s="1000"/>
      <c r="H89" s="995"/>
      <c r="I89" s="1511"/>
      <c r="J89" s="1511"/>
      <c r="K89" s="1511"/>
      <c r="L89" s="1511"/>
      <c r="M89" s="992"/>
      <c r="N89" s="996"/>
      <c r="O89" s="993"/>
      <c r="P89" s="997"/>
      <c r="Q89" s="997"/>
      <c r="R89" s="997"/>
      <c r="S89" s="998"/>
      <c r="T89" s="998"/>
      <c r="U89" s="998"/>
      <c r="V89" s="998"/>
      <c r="W89" s="998"/>
      <c r="X89" s="998"/>
      <c r="Y89" s="998"/>
      <c r="Z89" s="998"/>
      <c r="AA89" s="998"/>
      <c r="AB89" s="998"/>
      <c r="AC89" s="998"/>
      <c r="AD89" s="998"/>
      <c r="AE89" s="998"/>
      <c r="AF89" s="998"/>
      <c r="AG89" s="998"/>
      <c r="AH89" s="998"/>
      <c r="AI89" s="998"/>
      <c r="AJ89" s="998"/>
      <c r="AK89" s="998"/>
      <c r="AL89" s="998"/>
      <c r="AM89" s="998"/>
      <c r="AN89" s="998"/>
      <c r="AO89" s="998"/>
      <c r="AP89" s="998"/>
      <c r="AQ89" s="998"/>
      <c r="AR89" s="998"/>
      <c r="AS89" s="998"/>
      <c r="AT89" s="998"/>
      <c r="AU89" s="998"/>
      <c r="AV89" s="998"/>
      <c r="AW89" s="998"/>
      <c r="AX89" s="998"/>
    </row>
    <row r="90" spans="1:50" ht="20" customHeight="1">
      <c r="A90" s="993"/>
      <c r="B90" s="991"/>
      <c r="C90" s="991"/>
      <c r="D90" s="994"/>
      <c r="E90" s="994"/>
      <c r="F90" s="993"/>
      <c r="G90" s="1000"/>
      <c r="H90" s="995"/>
      <c r="I90" s="1511"/>
      <c r="J90" s="1511"/>
      <c r="K90" s="1511"/>
      <c r="L90" s="1511"/>
      <c r="M90" s="992"/>
      <c r="N90" s="994"/>
      <c r="O90" s="993"/>
      <c r="P90" s="997"/>
      <c r="Q90" s="997"/>
      <c r="R90" s="997"/>
      <c r="S90" s="998"/>
      <c r="T90" s="998"/>
      <c r="U90" s="998"/>
      <c r="V90" s="998"/>
      <c r="W90" s="998"/>
      <c r="X90" s="998"/>
      <c r="Y90" s="998"/>
      <c r="Z90" s="998"/>
      <c r="AA90" s="998"/>
      <c r="AB90" s="998"/>
      <c r="AC90" s="998"/>
      <c r="AD90" s="998"/>
      <c r="AE90" s="998"/>
      <c r="AF90" s="998"/>
      <c r="AG90" s="998"/>
      <c r="AH90" s="998"/>
      <c r="AI90" s="998"/>
      <c r="AJ90" s="998"/>
      <c r="AK90" s="998"/>
      <c r="AL90" s="998"/>
      <c r="AM90" s="998"/>
      <c r="AN90" s="998"/>
      <c r="AO90" s="998"/>
      <c r="AP90" s="998"/>
      <c r="AQ90" s="998"/>
      <c r="AR90" s="998"/>
      <c r="AS90" s="998"/>
      <c r="AT90" s="998"/>
      <c r="AU90" s="998"/>
      <c r="AV90" s="998"/>
      <c r="AW90" s="998"/>
      <c r="AX90" s="998"/>
    </row>
    <row r="91" spans="1:50" ht="20" customHeight="1">
      <c r="A91" s="993"/>
      <c r="B91" s="991"/>
      <c r="C91" s="991"/>
      <c r="D91" s="994"/>
      <c r="E91" s="994"/>
      <c r="F91" s="993"/>
      <c r="G91" s="1000"/>
      <c r="H91" s="1004"/>
      <c r="I91" s="1511"/>
      <c r="J91" s="1511"/>
      <c r="K91" s="1511"/>
      <c r="L91" s="1511"/>
      <c r="M91" s="992"/>
      <c r="N91" s="996"/>
      <c r="O91" s="993"/>
      <c r="P91" s="997"/>
      <c r="Q91" s="997"/>
      <c r="R91" s="997"/>
      <c r="S91" s="998"/>
      <c r="T91" s="998"/>
      <c r="U91" s="998"/>
      <c r="V91" s="998"/>
      <c r="W91" s="998"/>
      <c r="X91" s="998"/>
      <c r="Y91" s="998"/>
      <c r="Z91" s="998"/>
      <c r="AA91" s="998"/>
      <c r="AB91" s="998"/>
      <c r="AC91" s="998"/>
      <c r="AD91" s="998"/>
      <c r="AE91" s="998"/>
      <c r="AF91" s="998"/>
      <c r="AG91" s="998"/>
      <c r="AH91" s="998"/>
      <c r="AI91" s="998"/>
      <c r="AJ91" s="998"/>
      <c r="AK91" s="998"/>
      <c r="AL91" s="998"/>
      <c r="AM91" s="998"/>
      <c r="AN91" s="998"/>
      <c r="AO91" s="998"/>
      <c r="AP91" s="998"/>
      <c r="AQ91" s="998"/>
      <c r="AR91" s="998"/>
      <c r="AS91" s="998"/>
      <c r="AT91" s="998"/>
      <c r="AU91" s="998"/>
      <c r="AV91" s="998"/>
      <c r="AW91" s="998"/>
      <c r="AX91" s="998"/>
    </row>
    <row r="92" spans="1:50" ht="20" customHeight="1">
      <c r="A92" s="993"/>
      <c r="B92" s="991"/>
      <c r="C92" s="991"/>
      <c r="D92" s="994"/>
      <c r="E92" s="994"/>
      <c r="F92" s="993"/>
      <c r="G92" s="1000"/>
      <c r="H92" s="995"/>
      <c r="I92" s="1511"/>
      <c r="J92" s="1511"/>
      <c r="K92" s="1511"/>
      <c r="L92" s="1511"/>
      <c r="M92" s="992"/>
      <c r="N92" s="994"/>
      <c r="O92" s="993"/>
      <c r="P92" s="997"/>
      <c r="Q92" s="997"/>
      <c r="R92" s="997"/>
      <c r="S92" s="998"/>
      <c r="T92" s="998"/>
      <c r="U92" s="998"/>
      <c r="V92" s="998"/>
      <c r="W92" s="998"/>
      <c r="X92" s="998"/>
      <c r="Y92" s="998"/>
      <c r="Z92" s="998"/>
      <c r="AA92" s="998"/>
      <c r="AB92" s="998"/>
      <c r="AC92" s="998"/>
      <c r="AD92" s="998"/>
      <c r="AE92" s="998"/>
      <c r="AF92" s="998"/>
      <c r="AG92" s="998"/>
      <c r="AH92" s="998"/>
      <c r="AI92" s="998"/>
      <c r="AJ92" s="998"/>
      <c r="AK92" s="998"/>
      <c r="AL92" s="998"/>
      <c r="AM92" s="998"/>
      <c r="AN92" s="998"/>
      <c r="AO92" s="998"/>
      <c r="AP92" s="998"/>
      <c r="AQ92" s="998"/>
      <c r="AR92" s="998"/>
      <c r="AS92" s="998"/>
      <c r="AT92" s="998"/>
      <c r="AU92" s="998"/>
      <c r="AV92" s="998"/>
      <c r="AW92" s="998"/>
      <c r="AX92" s="998"/>
    </row>
    <row r="93" spans="1:50" ht="20" customHeight="1">
      <c r="A93" s="993"/>
      <c r="B93" s="991"/>
      <c r="C93" s="991"/>
      <c r="D93" s="994"/>
      <c r="E93" s="994"/>
      <c r="F93" s="993"/>
      <c r="G93" s="992"/>
      <c r="H93" s="995"/>
      <c r="I93" s="1511"/>
      <c r="J93" s="1511"/>
      <c r="K93" s="1511"/>
      <c r="L93" s="1511"/>
      <c r="M93" s="992"/>
      <c r="N93" s="996"/>
      <c r="O93" s="993"/>
      <c r="P93" s="997"/>
      <c r="Q93" s="997"/>
      <c r="R93" s="997"/>
      <c r="S93" s="998"/>
      <c r="T93" s="998"/>
      <c r="U93" s="998"/>
      <c r="V93" s="998"/>
      <c r="W93" s="998"/>
      <c r="X93" s="998"/>
      <c r="Y93" s="998"/>
      <c r="Z93" s="998"/>
      <c r="AA93" s="998"/>
      <c r="AB93" s="998"/>
      <c r="AC93" s="998"/>
      <c r="AD93" s="998"/>
      <c r="AE93" s="998"/>
      <c r="AF93" s="998"/>
      <c r="AG93" s="998"/>
      <c r="AH93" s="998"/>
      <c r="AI93" s="998"/>
      <c r="AJ93" s="998"/>
      <c r="AK93" s="998"/>
      <c r="AL93" s="998"/>
      <c r="AM93" s="998"/>
      <c r="AN93" s="998"/>
      <c r="AO93" s="998"/>
      <c r="AP93" s="998"/>
      <c r="AQ93" s="998"/>
      <c r="AR93" s="998"/>
      <c r="AS93" s="998"/>
      <c r="AT93" s="998"/>
      <c r="AU93" s="998"/>
      <c r="AV93" s="998"/>
      <c r="AW93" s="998"/>
      <c r="AX93" s="998"/>
    </row>
    <row r="94" spans="1:50" ht="20" customHeight="1">
      <c r="A94" s="993"/>
      <c r="B94" s="991"/>
      <c r="C94" s="991"/>
      <c r="D94" s="994"/>
      <c r="E94" s="994"/>
      <c r="F94" s="993"/>
      <c r="G94" s="1000"/>
      <c r="H94" s="995"/>
      <c r="I94" s="1511"/>
      <c r="J94" s="1511"/>
      <c r="K94" s="1511"/>
      <c r="L94" s="1511"/>
      <c r="M94" s="992"/>
      <c r="N94" s="996"/>
      <c r="O94" s="993"/>
      <c r="P94" s="997"/>
      <c r="Q94" s="997"/>
      <c r="R94" s="997"/>
      <c r="S94" s="998"/>
      <c r="T94" s="998"/>
      <c r="U94" s="998"/>
      <c r="V94" s="998"/>
      <c r="W94" s="998"/>
      <c r="X94" s="998"/>
      <c r="Y94" s="998"/>
      <c r="Z94" s="998"/>
      <c r="AA94" s="998"/>
      <c r="AB94" s="998"/>
      <c r="AC94" s="998"/>
      <c r="AD94" s="998"/>
      <c r="AE94" s="998"/>
      <c r="AF94" s="998"/>
      <c r="AG94" s="998"/>
      <c r="AH94" s="998"/>
      <c r="AI94" s="998"/>
      <c r="AJ94" s="998"/>
      <c r="AK94" s="998"/>
      <c r="AL94" s="998"/>
      <c r="AM94" s="998"/>
      <c r="AN94" s="998"/>
      <c r="AO94" s="998"/>
      <c r="AP94" s="998"/>
      <c r="AQ94" s="998"/>
      <c r="AR94" s="998"/>
      <c r="AS94" s="998"/>
      <c r="AT94" s="998"/>
      <c r="AU94" s="998"/>
      <c r="AV94" s="998"/>
      <c r="AW94" s="998"/>
      <c r="AX94" s="998"/>
    </row>
    <row r="95" spans="1:50" ht="20" customHeight="1">
      <c r="A95" s="993"/>
      <c r="B95" s="991"/>
      <c r="C95" s="991"/>
      <c r="D95" s="994"/>
      <c r="E95" s="994"/>
      <c r="F95" s="993"/>
      <c r="G95" s="1000"/>
      <c r="H95" s="1004"/>
      <c r="I95" s="1511"/>
      <c r="J95" s="1511"/>
      <c r="K95" s="1511"/>
      <c r="L95" s="1511"/>
      <c r="M95" s="992"/>
      <c r="N95" s="994"/>
      <c r="O95" s="993"/>
      <c r="P95" s="997"/>
      <c r="Q95" s="997"/>
      <c r="R95" s="997"/>
      <c r="S95" s="998"/>
      <c r="T95" s="998"/>
      <c r="U95" s="998"/>
      <c r="V95" s="998"/>
      <c r="W95" s="998"/>
      <c r="X95" s="998"/>
      <c r="Y95" s="998"/>
      <c r="Z95" s="998"/>
      <c r="AA95" s="998"/>
      <c r="AB95" s="998"/>
      <c r="AC95" s="998"/>
      <c r="AD95" s="998"/>
      <c r="AE95" s="998"/>
      <c r="AF95" s="998"/>
      <c r="AG95" s="998"/>
      <c r="AH95" s="998"/>
      <c r="AI95" s="998"/>
      <c r="AJ95" s="998"/>
      <c r="AK95" s="998"/>
      <c r="AL95" s="998"/>
      <c r="AM95" s="998"/>
      <c r="AN95" s="998"/>
      <c r="AO95" s="998"/>
      <c r="AP95" s="998"/>
      <c r="AQ95" s="998"/>
      <c r="AR95" s="998"/>
      <c r="AS95" s="998"/>
      <c r="AT95" s="998"/>
      <c r="AU95" s="998"/>
      <c r="AV95" s="998"/>
      <c r="AW95" s="998"/>
      <c r="AX95" s="998"/>
    </row>
    <row r="96" spans="1:50" ht="20" customHeight="1">
      <c r="A96" s="993"/>
      <c r="B96" s="991"/>
      <c r="C96" s="991"/>
      <c r="D96" s="994"/>
      <c r="E96" s="994"/>
      <c r="F96" s="993"/>
      <c r="G96" s="1000"/>
      <c r="H96" s="1004"/>
      <c r="I96" s="1511"/>
      <c r="J96" s="1511"/>
      <c r="K96" s="1511"/>
      <c r="L96" s="1511"/>
      <c r="M96" s="992"/>
      <c r="N96" s="994"/>
      <c r="O96" s="993"/>
      <c r="P96" s="997"/>
      <c r="Q96" s="997"/>
      <c r="R96" s="997"/>
      <c r="S96" s="998"/>
      <c r="T96" s="998"/>
      <c r="U96" s="998"/>
      <c r="V96" s="998"/>
      <c r="W96" s="998"/>
      <c r="X96" s="998"/>
      <c r="Y96" s="998"/>
      <c r="Z96" s="998"/>
      <c r="AA96" s="998"/>
      <c r="AB96" s="998"/>
      <c r="AC96" s="998"/>
      <c r="AD96" s="998"/>
      <c r="AE96" s="998"/>
      <c r="AF96" s="998"/>
      <c r="AG96" s="998"/>
      <c r="AH96" s="998"/>
      <c r="AI96" s="998"/>
      <c r="AJ96" s="998"/>
      <c r="AK96" s="998"/>
      <c r="AL96" s="998"/>
      <c r="AM96" s="998"/>
      <c r="AN96" s="998"/>
      <c r="AO96" s="998"/>
      <c r="AP96" s="998"/>
      <c r="AQ96" s="998"/>
      <c r="AR96" s="998"/>
      <c r="AS96" s="998"/>
      <c r="AT96" s="998"/>
      <c r="AU96" s="998"/>
      <c r="AV96" s="998"/>
      <c r="AW96" s="998"/>
      <c r="AX96" s="998"/>
    </row>
    <row r="97" spans="1:50" ht="20" customHeight="1">
      <c r="A97" s="993"/>
      <c r="B97" s="991"/>
      <c r="C97" s="991"/>
      <c r="D97" s="994"/>
      <c r="E97" s="994"/>
      <c r="F97" s="993"/>
      <c r="G97" s="1000"/>
      <c r="H97" s="1005"/>
      <c r="I97" s="1511"/>
      <c r="J97" s="1511"/>
      <c r="K97" s="1511"/>
      <c r="L97" s="1511"/>
      <c r="M97" s="992"/>
      <c r="N97" s="994"/>
      <c r="O97" s="993"/>
      <c r="P97" s="997"/>
      <c r="Q97" s="997"/>
      <c r="R97" s="997"/>
      <c r="S97" s="998"/>
      <c r="T97" s="998"/>
      <c r="U97" s="998"/>
      <c r="V97" s="998"/>
      <c r="W97" s="998"/>
      <c r="X97" s="998"/>
      <c r="Y97" s="998"/>
      <c r="Z97" s="998"/>
      <c r="AA97" s="998"/>
      <c r="AB97" s="998"/>
      <c r="AC97" s="998"/>
      <c r="AD97" s="998"/>
      <c r="AE97" s="998"/>
      <c r="AF97" s="998"/>
      <c r="AG97" s="998"/>
      <c r="AH97" s="998"/>
      <c r="AI97" s="998"/>
      <c r="AJ97" s="998"/>
      <c r="AK97" s="998"/>
      <c r="AL97" s="998"/>
      <c r="AM97" s="998"/>
      <c r="AN97" s="998"/>
      <c r="AO97" s="998"/>
      <c r="AP97" s="998"/>
      <c r="AQ97" s="998"/>
      <c r="AR97" s="998"/>
      <c r="AS97" s="998"/>
      <c r="AT97" s="998"/>
      <c r="AU97" s="998"/>
      <c r="AV97" s="998"/>
      <c r="AW97" s="998"/>
      <c r="AX97" s="998"/>
    </row>
    <row r="98" spans="1:50" ht="20" customHeight="1">
      <c r="A98" s="993"/>
      <c r="B98" s="991"/>
      <c r="C98" s="991"/>
      <c r="D98" s="994"/>
      <c r="E98" s="994"/>
      <c r="F98" s="993"/>
      <c r="G98" s="1000"/>
      <c r="H98" s="1005"/>
      <c r="I98" s="1023"/>
      <c r="J98" s="886"/>
      <c r="K98" s="886"/>
      <c r="L98" s="886"/>
      <c r="M98" s="1006"/>
      <c r="N98" s="994"/>
      <c r="O98" s="993"/>
      <c r="P98" s="997"/>
      <c r="Q98" s="997"/>
      <c r="R98" s="997"/>
      <c r="S98" s="998"/>
      <c r="T98" s="998"/>
      <c r="U98" s="998"/>
      <c r="V98" s="998"/>
      <c r="W98" s="998"/>
      <c r="X98" s="998"/>
      <c r="Y98" s="998"/>
      <c r="Z98" s="998"/>
      <c r="AA98" s="998"/>
      <c r="AB98" s="998"/>
      <c r="AC98" s="998"/>
      <c r="AD98" s="998"/>
      <c r="AE98" s="998"/>
      <c r="AF98" s="998"/>
      <c r="AG98" s="998"/>
      <c r="AH98" s="998"/>
      <c r="AI98" s="998"/>
      <c r="AJ98" s="998"/>
      <c r="AK98" s="998"/>
      <c r="AL98" s="998"/>
      <c r="AM98" s="998"/>
      <c r="AN98" s="998"/>
      <c r="AO98" s="998"/>
      <c r="AP98" s="998"/>
      <c r="AQ98" s="998"/>
      <c r="AR98" s="998"/>
      <c r="AS98" s="998"/>
      <c r="AT98" s="998"/>
      <c r="AU98" s="998"/>
      <c r="AV98" s="998"/>
      <c r="AW98" s="998"/>
      <c r="AX98" s="998"/>
    </row>
    <row r="99" spans="1:50" ht="20" customHeight="1">
      <c r="A99" s="993"/>
      <c r="B99" s="991"/>
      <c r="C99" s="991"/>
      <c r="D99" s="994"/>
      <c r="E99" s="994"/>
      <c r="F99" s="993"/>
      <c r="G99" s="1000"/>
      <c r="H99" s="1005"/>
      <c r="I99" s="1023"/>
      <c r="J99" s="886"/>
      <c r="K99" s="886"/>
      <c r="L99" s="886"/>
      <c r="M99" s="1006"/>
      <c r="N99" s="994"/>
      <c r="O99" s="993"/>
      <c r="P99" s="997"/>
      <c r="Q99" s="997"/>
      <c r="R99" s="997"/>
      <c r="S99" s="998"/>
      <c r="T99" s="998"/>
      <c r="U99" s="998"/>
      <c r="V99" s="998"/>
      <c r="W99" s="998"/>
      <c r="X99" s="998"/>
      <c r="Y99" s="998"/>
      <c r="Z99" s="998"/>
      <c r="AA99" s="998"/>
      <c r="AB99" s="998"/>
      <c r="AC99" s="998"/>
      <c r="AD99" s="998"/>
      <c r="AE99" s="998"/>
      <c r="AF99" s="998"/>
      <c r="AG99" s="998"/>
      <c r="AH99" s="998"/>
      <c r="AI99" s="998"/>
      <c r="AJ99" s="998"/>
      <c r="AK99" s="998"/>
      <c r="AL99" s="998"/>
      <c r="AM99" s="998"/>
      <c r="AN99" s="998"/>
      <c r="AO99" s="998"/>
      <c r="AP99" s="998"/>
      <c r="AQ99" s="998"/>
      <c r="AR99" s="998"/>
      <c r="AS99" s="998"/>
      <c r="AT99" s="998"/>
      <c r="AU99" s="998"/>
      <c r="AV99" s="998"/>
      <c r="AW99" s="998"/>
      <c r="AX99" s="998"/>
    </row>
    <row r="100" spans="1:50" ht="20" customHeight="1">
      <c r="A100" s="993"/>
      <c r="B100" s="991"/>
      <c r="C100" s="991"/>
      <c r="D100" s="994"/>
      <c r="E100" s="994"/>
      <c r="F100" s="993"/>
      <c r="G100" s="1000"/>
      <c r="H100" s="1005"/>
      <c r="I100" s="1023"/>
      <c r="J100" s="886"/>
      <c r="K100" s="886"/>
      <c r="L100" s="886"/>
      <c r="M100" s="1006"/>
      <c r="N100" s="994"/>
      <c r="O100" s="993"/>
      <c r="P100" s="997"/>
      <c r="Q100" s="997"/>
      <c r="R100" s="997"/>
      <c r="S100" s="998"/>
      <c r="T100" s="998"/>
      <c r="U100" s="998"/>
      <c r="V100" s="998"/>
      <c r="W100" s="998"/>
      <c r="X100" s="998"/>
      <c r="Y100" s="998"/>
      <c r="Z100" s="998"/>
      <c r="AA100" s="998"/>
      <c r="AB100" s="998"/>
      <c r="AC100" s="998"/>
      <c r="AD100" s="998"/>
      <c r="AE100" s="998"/>
      <c r="AF100" s="998"/>
      <c r="AG100" s="998"/>
      <c r="AH100" s="998"/>
      <c r="AI100" s="998"/>
      <c r="AJ100" s="998"/>
      <c r="AK100" s="998"/>
      <c r="AL100" s="998"/>
      <c r="AM100" s="998"/>
      <c r="AN100" s="998"/>
      <c r="AO100" s="998"/>
      <c r="AP100" s="998"/>
      <c r="AQ100" s="998"/>
      <c r="AR100" s="998"/>
      <c r="AS100" s="998"/>
      <c r="AT100" s="998"/>
      <c r="AU100" s="998"/>
      <c r="AV100" s="998"/>
      <c r="AW100" s="998"/>
      <c r="AX100" s="998"/>
    </row>
    <row r="101" spans="1:50" ht="20" customHeight="1">
      <c r="A101" s="993"/>
      <c r="B101" s="991"/>
      <c r="C101" s="991"/>
      <c r="D101" s="994"/>
      <c r="E101" s="994"/>
      <c r="F101" s="993"/>
      <c r="G101" s="1000"/>
      <c r="H101" s="1005"/>
      <c r="I101" s="1023"/>
      <c r="J101" s="886"/>
      <c r="K101" s="886"/>
      <c r="L101" s="886"/>
      <c r="M101" s="1006"/>
      <c r="N101" s="994"/>
      <c r="O101" s="993"/>
      <c r="P101" s="997"/>
      <c r="Q101" s="997"/>
      <c r="R101" s="997"/>
      <c r="S101" s="998"/>
      <c r="T101" s="998"/>
      <c r="U101" s="998"/>
      <c r="V101" s="998"/>
      <c r="W101" s="998"/>
      <c r="X101" s="998"/>
      <c r="Y101" s="998"/>
      <c r="Z101" s="998"/>
      <c r="AA101" s="998"/>
      <c r="AB101" s="998"/>
      <c r="AC101" s="998"/>
      <c r="AD101" s="998"/>
      <c r="AE101" s="998"/>
      <c r="AF101" s="998"/>
      <c r="AG101" s="998"/>
      <c r="AH101" s="998"/>
      <c r="AI101" s="998"/>
      <c r="AJ101" s="998"/>
      <c r="AK101" s="998"/>
      <c r="AL101" s="998"/>
      <c r="AM101" s="998"/>
      <c r="AN101" s="998"/>
      <c r="AO101" s="998"/>
      <c r="AP101" s="998"/>
      <c r="AQ101" s="998"/>
      <c r="AR101" s="998"/>
      <c r="AS101" s="998"/>
      <c r="AT101" s="998"/>
      <c r="AU101" s="998"/>
      <c r="AV101" s="998"/>
      <c r="AW101" s="998"/>
      <c r="AX101" s="998"/>
    </row>
    <row r="102" spans="1:50" ht="20" customHeight="1">
      <c r="A102" s="993"/>
      <c r="B102" s="991"/>
      <c r="C102" s="991"/>
      <c r="D102" s="994"/>
      <c r="E102" s="994"/>
      <c r="F102" s="993"/>
      <c r="G102" s="1000"/>
      <c r="H102" s="1005"/>
      <c r="I102" s="1023"/>
      <c r="J102" s="886"/>
      <c r="K102" s="886"/>
      <c r="L102" s="886"/>
      <c r="M102" s="1006"/>
      <c r="N102" s="994"/>
      <c r="O102" s="993"/>
      <c r="P102" s="997"/>
      <c r="Q102" s="997"/>
      <c r="R102" s="997"/>
      <c r="S102" s="998"/>
      <c r="T102" s="998"/>
      <c r="U102" s="998"/>
      <c r="V102" s="998"/>
      <c r="W102" s="998"/>
      <c r="X102" s="998"/>
      <c r="Y102" s="998"/>
      <c r="Z102" s="998"/>
      <c r="AA102" s="998"/>
      <c r="AB102" s="998"/>
      <c r="AC102" s="998"/>
      <c r="AD102" s="998"/>
      <c r="AE102" s="998"/>
      <c r="AF102" s="998"/>
      <c r="AG102" s="998"/>
      <c r="AH102" s="998"/>
      <c r="AI102" s="998"/>
      <c r="AJ102" s="998"/>
      <c r="AK102" s="998"/>
      <c r="AL102" s="998"/>
      <c r="AM102" s="998"/>
      <c r="AN102" s="998"/>
      <c r="AO102" s="998"/>
      <c r="AP102" s="998"/>
      <c r="AQ102" s="998"/>
      <c r="AR102" s="998"/>
      <c r="AS102" s="998"/>
      <c r="AT102" s="998"/>
      <c r="AU102" s="998"/>
      <c r="AV102" s="998"/>
      <c r="AW102" s="998"/>
      <c r="AX102" s="998"/>
    </row>
    <row r="103" spans="1:50" ht="20" customHeight="1">
      <c r="A103" s="993"/>
      <c r="B103" s="991"/>
      <c r="C103" s="991"/>
      <c r="D103" s="994"/>
      <c r="E103" s="994"/>
      <c r="F103" s="993"/>
      <c r="G103" s="1000"/>
      <c r="H103" s="1005"/>
      <c r="I103" s="1023"/>
      <c r="J103" s="886"/>
      <c r="K103" s="886"/>
      <c r="L103" s="886"/>
      <c r="M103" s="1006"/>
      <c r="N103" s="994"/>
      <c r="O103" s="993"/>
      <c r="P103" s="997"/>
      <c r="Q103" s="997"/>
      <c r="R103" s="997"/>
      <c r="S103" s="998"/>
      <c r="T103" s="998"/>
      <c r="U103" s="998"/>
      <c r="V103" s="998"/>
      <c r="W103" s="998"/>
      <c r="X103" s="998"/>
      <c r="Y103" s="998"/>
      <c r="Z103" s="998"/>
      <c r="AA103" s="998"/>
      <c r="AB103" s="998"/>
      <c r="AC103" s="998"/>
      <c r="AD103" s="998"/>
      <c r="AE103" s="998"/>
      <c r="AF103" s="998"/>
      <c r="AG103" s="998"/>
      <c r="AH103" s="998"/>
      <c r="AI103" s="998"/>
      <c r="AJ103" s="998"/>
      <c r="AK103" s="998"/>
      <c r="AL103" s="998"/>
      <c r="AM103" s="998"/>
      <c r="AN103" s="998"/>
      <c r="AO103" s="998"/>
      <c r="AP103" s="998"/>
      <c r="AQ103" s="998"/>
      <c r="AR103" s="998"/>
      <c r="AS103" s="998"/>
      <c r="AT103" s="998"/>
      <c r="AU103" s="998"/>
      <c r="AV103" s="998"/>
      <c r="AW103" s="998"/>
      <c r="AX103" s="998"/>
    </row>
    <row r="104" spans="1:50" ht="20" customHeight="1">
      <c r="A104" s="993"/>
      <c r="B104" s="991"/>
      <c r="C104" s="991"/>
      <c r="D104" s="994"/>
      <c r="E104" s="994"/>
      <c r="F104" s="993"/>
      <c r="G104" s="1000"/>
      <c r="H104" s="1005"/>
      <c r="I104" s="1023"/>
      <c r="J104" s="886"/>
      <c r="K104" s="886"/>
      <c r="L104" s="886"/>
      <c r="M104" s="1006"/>
      <c r="N104" s="994"/>
      <c r="O104" s="993"/>
      <c r="P104" s="997"/>
      <c r="Q104" s="997"/>
      <c r="R104" s="997"/>
      <c r="S104" s="998"/>
      <c r="T104" s="998"/>
      <c r="U104" s="998"/>
      <c r="V104" s="998"/>
      <c r="W104" s="998"/>
      <c r="X104" s="998"/>
      <c r="Y104" s="998"/>
      <c r="Z104" s="998"/>
      <c r="AA104" s="998"/>
      <c r="AB104" s="998"/>
      <c r="AC104" s="998"/>
      <c r="AD104" s="998"/>
      <c r="AE104" s="998"/>
      <c r="AF104" s="998"/>
      <c r="AG104" s="998"/>
      <c r="AH104" s="998"/>
      <c r="AI104" s="998"/>
      <c r="AJ104" s="998"/>
      <c r="AK104" s="998"/>
      <c r="AL104" s="998"/>
      <c r="AM104" s="998"/>
      <c r="AN104" s="998"/>
      <c r="AO104" s="998"/>
      <c r="AP104" s="998"/>
      <c r="AQ104" s="998"/>
      <c r="AR104" s="998"/>
      <c r="AS104" s="998"/>
      <c r="AT104" s="998"/>
      <c r="AU104" s="998"/>
      <c r="AV104" s="998"/>
      <c r="AW104" s="998"/>
      <c r="AX104" s="998"/>
    </row>
    <row r="105" spans="1:50" ht="20" customHeight="1">
      <c r="A105" s="993"/>
      <c r="B105" s="991"/>
      <c r="C105" s="991"/>
      <c r="D105" s="994"/>
      <c r="E105" s="994"/>
      <c r="F105" s="993"/>
      <c r="G105" s="1000"/>
      <c r="H105" s="1005"/>
      <c r="I105" s="1023"/>
      <c r="J105" s="886"/>
      <c r="K105" s="886"/>
      <c r="L105" s="886"/>
      <c r="M105" s="1006"/>
      <c r="N105" s="994"/>
      <c r="O105" s="993"/>
      <c r="P105" s="997"/>
      <c r="Q105" s="997"/>
      <c r="R105" s="997"/>
      <c r="S105" s="998"/>
      <c r="T105" s="998"/>
      <c r="U105" s="998"/>
      <c r="V105" s="998"/>
      <c r="W105" s="998"/>
      <c r="X105" s="998"/>
      <c r="Y105" s="998"/>
      <c r="Z105" s="998"/>
      <c r="AA105" s="998"/>
      <c r="AB105" s="998"/>
      <c r="AC105" s="998"/>
      <c r="AD105" s="998"/>
      <c r="AE105" s="998"/>
      <c r="AF105" s="998"/>
      <c r="AG105" s="998"/>
      <c r="AH105" s="998"/>
      <c r="AI105" s="998"/>
      <c r="AJ105" s="998"/>
      <c r="AK105" s="998"/>
      <c r="AL105" s="998"/>
      <c r="AM105" s="998"/>
      <c r="AN105" s="998"/>
      <c r="AO105" s="998"/>
      <c r="AP105" s="998"/>
      <c r="AQ105" s="998"/>
      <c r="AR105" s="998"/>
      <c r="AS105" s="998"/>
      <c r="AT105" s="998"/>
      <c r="AU105" s="998"/>
      <c r="AV105" s="998"/>
      <c r="AW105" s="998"/>
      <c r="AX105" s="998"/>
    </row>
    <row r="106" spans="1:50" ht="20" customHeight="1">
      <c r="A106" s="993"/>
      <c r="B106" s="991"/>
      <c r="C106" s="991"/>
      <c r="D106" s="994"/>
      <c r="E106" s="994"/>
      <c r="F106" s="993"/>
      <c r="G106" s="1000"/>
      <c r="H106" s="1005"/>
      <c r="I106" s="1023"/>
      <c r="J106" s="886"/>
      <c r="K106" s="886"/>
      <c r="L106" s="886"/>
      <c r="M106" s="1006"/>
      <c r="N106" s="994"/>
      <c r="O106" s="993"/>
      <c r="P106" s="997"/>
      <c r="Q106" s="997"/>
      <c r="R106" s="997"/>
      <c r="S106" s="998"/>
      <c r="T106" s="998"/>
      <c r="U106" s="998"/>
      <c r="V106" s="998"/>
      <c r="W106" s="998"/>
      <c r="X106" s="998"/>
      <c r="Y106" s="998"/>
      <c r="Z106" s="998"/>
      <c r="AA106" s="998"/>
      <c r="AB106" s="998"/>
      <c r="AC106" s="998"/>
      <c r="AD106" s="998"/>
      <c r="AE106" s="998"/>
      <c r="AF106" s="998"/>
      <c r="AG106" s="998"/>
      <c r="AH106" s="998"/>
      <c r="AI106" s="998"/>
      <c r="AJ106" s="998"/>
      <c r="AK106" s="998"/>
      <c r="AL106" s="998"/>
      <c r="AM106" s="998"/>
      <c r="AN106" s="998"/>
      <c r="AO106" s="998"/>
      <c r="AP106" s="998"/>
      <c r="AQ106" s="998"/>
      <c r="AR106" s="998"/>
      <c r="AS106" s="998"/>
      <c r="AT106" s="998"/>
      <c r="AU106" s="998"/>
      <c r="AV106" s="998"/>
      <c r="AW106" s="998"/>
      <c r="AX106" s="998"/>
    </row>
    <row r="107" spans="1:50" ht="20" customHeight="1">
      <c r="A107" s="993"/>
      <c r="B107" s="991"/>
      <c r="C107" s="991"/>
      <c r="D107" s="994"/>
      <c r="E107" s="994"/>
      <c r="F107" s="993"/>
      <c r="G107" s="1000"/>
      <c r="H107" s="1005"/>
      <c r="I107" s="1023"/>
      <c r="J107" s="886"/>
      <c r="K107" s="886"/>
      <c r="L107" s="886"/>
      <c r="M107" s="1006"/>
      <c r="N107" s="994"/>
      <c r="O107" s="993"/>
      <c r="P107" s="997"/>
      <c r="Q107" s="997"/>
      <c r="R107" s="997"/>
      <c r="S107" s="998"/>
      <c r="T107" s="998"/>
      <c r="U107" s="998"/>
      <c r="V107" s="998"/>
      <c r="W107" s="998"/>
      <c r="X107" s="998"/>
      <c r="Y107" s="998"/>
      <c r="Z107" s="998"/>
      <c r="AA107" s="998"/>
      <c r="AB107" s="998"/>
      <c r="AC107" s="998"/>
      <c r="AD107" s="998"/>
      <c r="AE107" s="998"/>
      <c r="AF107" s="998"/>
      <c r="AG107" s="998"/>
      <c r="AH107" s="998"/>
      <c r="AI107" s="998"/>
      <c r="AJ107" s="998"/>
      <c r="AK107" s="998"/>
      <c r="AL107" s="998"/>
      <c r="AM107" s="998"/>
      <c r="AN107" s="998"/>
      <c r="AO107" s="998"/>
      <c r="AP107" s="998"/>
      <c r="AQ107" s="998"/>
      <c r="AR107" s="998"/>
      <c r="AS107" s="998"/>
      <c r="AT107" s="998"/>
      <c r="AU107" s="998"/>
      <c r="AV107" s="998"/>
      <c r="AW107" s="998"/>
      <c r="AX107" s="998"/>
    </row>
    <row r="108" spans="1:50" ht="20" customHeight="1">
      <c r="A108" s="993"/>
      <c r="B108" s="991"/>
      <c r="C108" s="991"/>
      <c r="D108" s="994"/>
      <c r="E108" s="994"/>
      <c r="F108" s="993"/>
      <c r="G108" s="1000"/>
      <c r="H108" s="1005"/>
      <c r="I108" s="1023"/>
      <c r="J108" s="886"/>
      <c r="K108" s="886"/>
      <c r="L108" s="886"/>
      <c r="M108" s="1006"/>
      <c r="N108" s="994"/>
      <c r="O108" s="993"/>
      <c r="P108" s="997"/>
      <c r="Q108" s="997"/>
      <c r="R108" s="997"/>
      <c r="S108" s="998"/>
      <c r="T108" s="998"/>
      <c r="U108" s="998"/>
      <c r="V108" s="998"/>
      <c r="W108" s="998"/>
      <c r="X108" s="998"/>
      <c r="Y108" s="998"/>
      <c r="Z108" s="998"/>
      <c r="AA108" s="998"/>
      <c r="AB108" s="998"/>
      <c r="AC108" s="998"/>
      <c r="AD108" s="998"/>
      <c r="AE108" s="998"/>
      <c r="AF108" s="998"/>
      <c r="AG108" s="998"/>
      <c r="AH108" s="998"/>
      <c r="AI108" s="998"/>
      <c r="AJ108" s="998"/>
      <c r="AK108" s="998"/>
      <c r="AL108" s="998"/>
      <c r="AM108" s="998"/>
      <c r="AN108" s="998"/>
      <c r="AO108" s="998"/>
      <c r="AP108" s="998"/>
      <c r="AQ108" s="998"/>
      <c r="AR108" s="998"/>
      <c r="AS108" s="998"/>
      <c r="AT108" s="998"/>
      <c r="AU108" s="998"/>
      <c r="AV108" s="998"/>
      <c r="AW108" s="998"/>
      <c r="AX108" s="998"/>
    </row>
    <row r="109" spans="1:50" ht="20" customHeight="1">
      <c r="A109" s="993"/>
      <c r="B109" s="991"/>
      <c r="C109" s="991"/>
      <c r="D109" s="994"/>
      <c r="E109" s="994"/>
      <c r="F109" s="993"/>
      <c r="G109" s="1000"/>
      <c r="H109" s="1005"/>
      <c r="I109" s="1023"/>
      <c r="J109" s="886"/>
      <c r="K109" s="886"/>
      <c r="L109" s="886"/>
      <c r="M109" s="1006"/>
      <c r="N109" s="994"/>
      <c r="O109" s="993"/>
      <c r="P109" s="997"/>
      <c r="Q109" s="997"/>
      <c r="R109" s="997"/>
      <c r="S109" s="998"/>
      <c r="T109" s="998"/>
      <c r="U109" s="998"/>
      <c r="V109" s="998"/>
      <c r="W109" s="998"/>
      <c r="X109" s="998"/>
      <c r="Y109" s="998"/>
      <c r="Z109" s="998"/>
      <c r="AA109" s="998"/>
      <c r="AB109" s="998"/>
      <c r="AC109" s="998"/>
      <c r="AD109" s="998"/>
      <c r="AE109" s="998"/>
      <c r="AF109" s="998"/>
      <c r="AG109" s="998"/>
      <c r="AH109" s="998"/>
      <c r="AI109" s="998"/>
      <c r="AJ109" s="998"/>
      <c r="AK109" s="998"/>
      <c r="AL109" s="998"/>
      <c r="AM109" s="998"/>
      <c r="AN109" s="998"/>
      <c r="AO109" s="998"/>
      <c r="AP109" s="998"/>
      <c r="AQ109" s="998"/>
      <c r="AR109" s="998"/>
      <c r="AS109" s="998"/>
      <c r="AT109" s="998"/>
      <c r="AU109" s="998"/>
      <c r="AV109" s="998"/>
      <c r="AW109" s="998"/>
      <c r="AX109" s="998"/>
    </row>
    <row r="110" spans="1:50" ht="20" customHeight="1">
      <c r="A110" s="993"/>
      <c r="B110" s="991"/>
      <c r="C110" s="991"/>
      <c r="D110" s="994"/>
      <c r="E110" s="994"/>
      <c r="F110" s="993"/>
      <c r="G110" s="1000"/>
      <c r="H110" s="1005"/>
      <c r="I110" s="1023"/>
      <c r="J110" s="886"/>
      <c r="K110" s="886"/>
      <c r="L110" s="886"/>
      <c r="M110" s="1006"/>
      <c r="N110" s="994"/>
      <c r="O110" s="993"/>
      <c r="P110" s="997"/>
      <c r="Q110" s="997"/>
      <c r="R110" s="997"/>
      <c r="S110" s="998"/>
      <c r="T110" s="998"/>
      <c r="U110" s="998"/>
      <c r="V110" s="998"/>
      <c r="W110" s="998"/>
      <c r="X110" s="998"/>
      <c r="Y110" s="998"/>
      <c r="Z110" s="998"/>
      <c r="AA110" s="998"/>
      <c r="AB110" s="998"/>
      <c r="AC110" s="998"/>
      <c r="AD110" s="998"/>
      <c r="AE110" s="998"/>
      <c r="AF110" s="998"/>
      <c r="AG110" s="998"/>
      <c r="AH110" s="998"/>
      <c r="AI110" s="998"/>
      <c r="AJ110" s="998"/>
      <c r="AK110" s="998"/>
      <c r="AL110" s="998"/>
      <c r="AM110" s="998"/>
      <c r="AN110" s="998"/>
      <c r="AO110" s="998"/>
      <c r="AP110" s="998"/>
      <c r="AQ110" s="998"/>
      <c r="AR110" s="998"/>
      <c r="AS110" s="998"/>
      <c r="AT110" s="998"/>
      <c r="AU110" s="998"/>
      <c r="AV110" s="998"/>
      <c r="AW110" s="998"/>
      <c r="AX110" s="998"/>
    </row>
    <row r="111" spans="1:50" ht="20" customHeight="1">
      <c r="A111" s="993"/>
      <c r="B111" s="991"/>
      <c r="C111" s="991"/>
      <c r="D111" s="994"/>
      <c r="E111" s="994"/>
      <c r="F111" s="993"/>
      <c r="G111" s="1000"/>
      <c r="H111" s="1005"/>
      <c r="I111" s="1023"/>
      <c r="J111" s="886"/>
      <c r="K111" s="886"/>
      <c r="L111" s="886"/>
      <c r="M111" s="1006"/>
      <c r="N111" s="994"/>
      <c r="O111" s="993"/>
      <c r="P111" s="997"/>
      <c r="Q111" s="997"/>
      <c r="R111" s="997"/>
      <c r="S111" s="998"/>
      <c r="T111" s="998"/>
      <c r="U111" s="998"/>
      <c r="V111" s="998"/>
      <c r="W111" s="998"/>
      <c r="X111" s="998"/>
      <c r="Y111" s="998"/>
      <c r="Z111" s="998"/>
      <c r="AA111" s="998"/>
      <c r="AB111" s="998"/>
      <c r="AC111" s="998"/>
      <c r="AD111" s="998"/>
      <c r="AE111" s="998"/>
      <c r="AF111" s="998"/>
      <c r="AG111" s="998"/>
      <c r="AH111" s="998"/>
      <c r="AI111" s="998"/>
      <c r="AJ111" s="998"/>
      <c r="AK111" s="998"/>
      <c r="AL111" s="998"/>
      <c r="AM111" s="998"/>
      <c r="AN111" s="998"/>
      <c r="AO111" s="998"/>
      <c r="AP111" s="998"/>
      <c r="AQ111" s="998"/>
      <c r="AR111" s="998"/>
      <c r="AS111" s="998"/>
      <c r="AT111" s="998"/>
      <c r="AU111" s="998"/>
      <c r="AV111" s="998"/>
      <c r="AW111" s="998"/>
      <c r="AX111" s="998"/>
    </row>
    <row r="112" spans="1:50" ht="20" customHeight="1">
      <c r="A112" s="993"/>
      <c r="B112" s="991"/>
      <c r="C112" s="991"/>
      <c r="D112" s="994"/>
      <c r="E112" s="994"/>
      <c r="F112" s="993"/>
      <c r="G112" s="1000"/>
      <c r="H112" s="1005"/>
      <c r="I112" s="1023"/>
      <c r="J112" s="886"/>
      <c r="K112" s="886"/>
      <c r="L112" s="886"/>
      <c r="M112" s="1006"/>
      <c r="N112" s="994"/>
      <c r="O112" s="993"/>
      <c r="P112" s="997"/>
      <c r="Q112" s="997"/>
      <c r="R112" s="997"/>
      <c r="S112" s="998"/>
      <c r="T112" s="998"/>
      <c r="U112" s="998"/>
      <c r="V112" s="998"/>
      <c r="W112" s="998"/>
      <c r="X112" s="998"/>
      <c r="Y112" s="998"/>
      <c r="Z112" s="998"/>
      <c r="AA112" s="998"/>
      <c r="AB112" s="998"/>
      <c r="AC112" s="998"/>
      <c r="AD112" s="998"/>
      <c r="AE112" s="998"/>
      <c r="AF112" s="998"/>
      <c r="AG112" s="998"/>
      <c r="AH112" s="998"/>
      <c r="AI112" s="998"/>
      <c r="AJ112" s="998"/>
      <c r="AK112" s="998"/>
      <c r="AL112" s="998"/>
      <c r="AM112" s="998"/>
      <c r="AN112" s="998"/>
      <c r="AO112" s="998"/>
      <c r="AP112" s="998"/>
      <c r="AQ112" s="998"/>
      <c r="AR112" s="998"/>
      <c r="AS112" s="998"/>
      <c r="AT112" s="998"/>
      <c r="AU112" s="998"/>
      <c r="AV112" s="998"/>
      <c r="AW112" s="998"/>
      <c r="AX112" s="998"/>
    </row>
    <row r="113" spans="1:50" ht="20" customHeight="1">
      <c r="A113" s="993"/>
      <c r="B113" s="991"/>
      <c r="C113" s="991"/>
      <c r="D113" s="994"/>
      <c r="E113" s="994"/>
      <c r="F113" s="993"/>
      <c r="G113" s="1000"/>
      <c r="H113" s="1005"/>
      <c r="I113" s="1023"/>
      <c r="J113" s="886"/>
      <c r="K113" s="886"/>
      <c r="L113" s="886"/>
      <c r="M113" s="1006"/>
      <c r="N113" s="994"/>
      <c r="O113" s="993"/>
      <c r="P113" s="997"/>
      <c r="Q113" s="997"/>
      <c r="R113" s="997"/>
      <c r="S113" s="998"/>
      <c r="T113" s="998"/>
      <c r="U113" s="998"/>
      <c r="V113" s="998"/>
      <c r="W113" s="998"/>
      <c r="X113" s="998"/>
      <c r="Y113" s="998"/>
      <c r="Z113" s="998"/>
      <c r="AA113" s="998"/>
      <c r="AB113" s="998"/>
      <c r="AC113" s="998"/>
      <c r="AD113" s="998"/>
      <c r="AE113" s="998"/>
      <c r="AF113" s="998"/>
      <c r="AG113" s="998"/>
      <c r="AH113" s="998"/>
      <c r="AI113" s="998"/>
      <c r="AJ113" s="998"/>
      <c r="AK113" s="998"/>
      <c r="AL113" s="998"/>
      <c r="AM113" s="998"/>
      <c r="AN113" s="998"/>
      <c r="AO113" s="998"/>
      <c r="AP113" s="998"/>
      <c r="AQ113" s="998"/>
      <c r="AR113" s="998"/>
      <c r="AS113" s="998"/>
      <c r="AT113" s="998"/>
      <c r="AU113" s="998"/>
      <c r="AV113" s="998"/>
      <c r="AW113" s="998"/>
      <c r="AX113" s="998"/>
    </row>
    <row r="114" spans="1:50" ht="20" customHeight="1">
      <c r="A114" s="993"/>
      <c r="B114" s="991"/>
      <c r="C114" s="991"/>
      <c r="D114" s="994"/>
      <c r="E114" s="994"/>
      <c r="F114" s="993"/>
      <c r="G114" s="1000"/>
      <c r="H114" s="1005"/>
      <c r="I114" s="1023"/>
      <c r="J114" s="886"/>
      <c r="K114" s="886"/>
      <c r="L114" s="886"/>
      <c r="M114" s="1006"/>
      <c r="N114" s="994"/>
      <c r="O114" s="993"/>
      <c r="P114" s="997"/>
      <c r="Q114" s="997"/>
      <c r="R114" s="997"/>
      <c r="S114" s="998"/>
      <c r="T114" s="998"/>
      <c r="U114" s="998"/>
      <c r="V114" s="998"/>
      <c r="W114" s="998"/>
      <c r="X114" s="998"/>
      <c r="Y114" s="998"/>
      <c r="Z114" s="998"/>
      <c r="AA114" s="998"/>
      <c r="AB114" s="998"/>
      <c r="AC114" s="998"/>
      <c r="AD114" s="998"/>
      <c r="AE114" s="998"/>
      <c r="AF114" s="998"/>
      <c r="AG114" s="998"/>
      <c r="AH114" s="998"/>
      <c r="AI114" s="998"/>
      <c r="AJ114" s="998"/>
      <c r="AK114" s="998"/>
      <c r="AL114" s="998"/>
      <c r="AM114" s="998"/>
      <c r="AN114" s="998"/>
      <c r="AO114" s="998"/>
      <c r="AP114" s="998"/>
      <c r="AQ114" s="998"/>
      <c r="AR114" s="998"/>
      <c r="AS114" s="998"/>
      <c r="AT114" s="998"/>
      <c r="AU114" s="998"/>
      <c r="AV114" s="998"/>
      <c r="AW114" s="998"/>
      <c r="AX114" s="998"/>
    </row>
    <row r="115" spans="1:50" ht="20" customHeight="1">
      <c r="A115" s="993"/>
      <c r="B115" s="991"/>
      <c r="C115" s="991"/>
      <c r="D115" s="994"/>
      <c r="E115" s="994"/>
      <c r="F115" s="993"/>
      <c r="G115" s="1000"/>
      <c r="H115" s="1005"/>
      <c r="I115" s="1023"/>
      <c r="J115" s="886"/>
      <c r="K115" s="886"/>
      <c r="L115" s="886"/>
      <c r="M115" s="1006"/>
      <c r="N115" s="994"/>
      <c r="O115" s="993"/>
      <c r="P115" s="997"/>
      <c r="Q115" s="997"/>
      <c r="R115" s="997"/>
      <c r="S115" s="998"/>
      <c r="T115" s="998"/>
      <c r="U115" s="998"/>
      <c r="V115" s="998"/>
      <c r="W115" s="998"/>
      <c r="X115" s="998"/>
      <c r="Y115" s="998"/>
      <c r="Z115" s="998"/>
      <c r="AA115" s="998"/>
      <c r="AB115" s="998"/>
      <c r="AC115" s="998"/>
      <c r="AD115" s="998"/>
      <c r="AE115" s="998"/>
      <c r="AF115" s="998"/>
      <c r="AG115" s="998"/>
      <c r="AH115" s="998"/>
      <c r="AI115" s="998"/>
      <c r="AJ115" s="998"/>
      <c r="AK115" s="998"/>
      <c r="AL115" s="998"/>
      <c r="AM115" s="998"/>
      <c r="AN115" s="998"/>
      <c r="AO115" s="998"/>
      <c r="AP115" s="998"/>
      <c r="AQ115" s="998"/>
      <c r="AR115" s="998"/>
      <c r="AS115" s="998"/>
      <c r="AT115" s="998"/>
      <c r="AU115" s="998"/>
      <c r="AV115" s="998"/>
      <c r="AW115" s="998"/>
      <c r="AX115" s="998"/>
    </row>
    <row r="116" spans="1:50" ht="20" customHeight="1">
      <c r="A116" s="993"/>
      <c r="B116" s="991"/>
      <c r="C116" s="991"/>
      <c r="D116" s="994"/>
      <c r="E116" s="994"/>
      <c r="F116" s="993"/>
      <c r="G116" s="1000"/>
      <c r="H116" s="1005"/>
      <c r="I116" s="1023"/>
      <c r="J116" s="886"/>
      <c r="K116" s="886"/>
      <c r="L116" s="886"/>
      <c r="M116" s="1006"/>
      <c r="N116" s="994"/>
      <c r="O116" s="993"/>
      <c r="P116" s="997"/>
      <c r="Q116" s="997"/>
      <c r="R116" s="997"/>
      <c r="S116" s="998"/>
      <c r="T116" s="998"/>
      <c r="U116" s="998"/>
      <c r="V116" s="998"/>
      <c r="W116" s="998"/>
      <c r="X116" s="998"/>
      <c r="Y116" s="998"/>
      <c r="Z116" s="998"/>
      <c r="AA116" s="998"/>
      <c r="AB116" s="998"/>
      <c r="AC116" s="998"/>
      <c r="AD116" s="998"/>
      <c r="AE116" s="998"/>
      <c r="AF116" s="998"/>
      <c r="AG116" s="998"/>
      <c r="AH116" s="998"/>
      <c r="AI116" s="998"/>
      <c r="AJ116" s="998"/>
      <c r="AK116" s="998"/>
      <c r="AL116" s="998"/>
      <c r="AM116" s="998"/>
      <c r="AN116" s="998"/>
      <c r="AO116" s="998"/>
      <c r="AP116" s="998"/>
      <c r="AQ116" s="998"/>
      <c r="AR116" s="998"/>
      <c r="AS116" s="998"/>
      <c r="AT116" s="998"/>
      <c r="AU116" s="998"/>
      <c r="AV116" s="998"/>
      <c r="AW116" s="998"/>
      <c r="AX116" s="998"/>
    </row>
    <row r="117" spans="1:50" ht="20" customHeight="1">
      <c r="A117" s="993"/>
      <c r="B117" s="991"/>
      <c r="C117" s="991"/>
      <c r="D117" s="994"/>
      <c r="E117" s="994"/>
      <c r="F117" s="993"/>
      <c r="G117" s="1000"/>
      <c r="H117" s="1005"/>
      <c r="I117" s="1023"/>
      <c r="J117" s="886"/>
      <c r="K117" s="886"/>
      <c r="L117" s="886"/>
      <c r="M117" s="1006"/>
      <c r="N117" s="994"/>
      <c r="O117" s="993"/>
      <c r="P117" s="997"/>
      <c r="Q117" s="997"/>
      <c r="R117" s="997"/>
      <c r="S117" s="998"/>
      <c r="T117" s="998"/>
      <c r="U117" s="998"/>
      <c r="V117" s="998"/>
      <c r="W117" s="998"/>
      <c r="X117" s="998"/>
      <c r="Y117" s="998"/>
      <c r="Z117" s="998"/>
      <c r="AA117" s="998"/>
      <c r="AB117" s="998"/>
      <c r="AC117" s="998"/>
      <c r="AD117" s="998"/>
      <c r="AE117" s="998"/>
      <c r="AF117" s="998"/>
      <c r="AG117" s="998"/>
      <c r="AH117" s="998"/>
      <c r="AI117" s="998"/>
      <c r="AJ117" s="998"/>
      <c r="AK117" s="998"/>
      <c r="AL117" s="998"/>
      <c r="AM117" s="998"/>
      <c r="AN117" s="998"/>
      <c r="AO117" s="998"/>
      <c r="AP117" s="998"/>
      <c r="AQ117" s="998"/>
      <c r="AR117" s="998"/>
      <c r="AS117" s="998"/>
      <c r="AT117" s="998"/>
      <c r="AU117" s="998"/>
      <c r="AV117" s="998"/>
      <c r="AW117" s="998"/>
      <c r="AX117" s="998"/>
    </row>
    <row r="118" spans="1:50" ht="20" customHeight="1">
      <c r="A118" s="993"/>
      <c r="B118" s="991"/>
      <c r="C118" s="991"/>
      <c r="D118" s="994"/>
      <c r="E118" s="994"/>
      <c r="F118" s="993"/>
      <c r="G118" s="1000"/>
      <c r="H118" s="1005"/>
      <c r="I118" s="1023"/>
      <c r="J118" s="886"/>
      <c r="K118" s="886"/>
      <c r="L118" s="886"/>
      <c r="M118" s="1006"/>
      <c r="N118" s="994"/>
      <c r="O118" s="993"/>
      <c r="P118" s="997"/>
      <c r="Q118" s="997"/>
      <c r="R118" s="997"/>
      <c r="S118" s="998"/>
      <c r="T118" s="998"/>
      <c r="U118" s="998"/>
      <c r="V118" s="998"/>
      <c r="W118" s="998"/>
      <c r="X118" s="998"/>
      <c r="Y118" s="998"/>
      <c r="Z118" s="998"/>
      <c r="AA118" s="998"/>
      <c r="AB118" s="998"/>
      <c r="AC118" s="998"/>
      <c r="AD118" s="998"/>
      <c r="AE118" s="998"/>
      <c r="AF118" s="998"/>
      <c r="AG118" s="998"/>
      <c r="AH118" s="998"/>
      <c r="AI118" s="998"/>
      <c r="AJ118" s="998"/>
      <c r="AK118" s="998"/>
      <c r="AL118" s="998"/>
      <c r="AM118" s="998"/>
      <c r="AN118" s="998"/>
      <c r="AO118" s="998"/>
      <c r="AP118" s="998"/>
      <c r="AQ118" s="998"/>
      <c r="AR118" s="998"/>
      <c r="AS118" s="998"/>
      <c r="AT118" s="998"/>
      <c r="AU118" s="998"/>
      <c r="AV118" s="998"/>
      <c r="AW118" s="998"/>
      <c r="AX118" s="998"/>
    </row>
    <row r="119" spans="1:50" ht="20" customHeight="1">
      <c r="A119" s="993"/>
      <c r="B119" s="991"/>
      <c r="C119" s="991"/>
      <c r="D119" s="994"/>
      <c r="E119" s="994"/>
      <c r="F119" s="993"/>
      <c r="G119" s="1000"/>
      <c r="H119" s="1005"/>
      <c r="I119" s="1023"/>
      <c r="J119" s="886"/>
      <c r="K119" s="886"/>
      <c r="L119" s="886"/>
      <c r="M119" s="1006"/>
      <c r="N119" s="994"/>
      <c r="O119" s="993"/>
      <c r="P119" s="997"/>
      <c r="Q119" s="997"/>
      <c r="R119" s="997"/>
      <c r="S119" s="998"/>
      <c r="T119" s="998"/>
      <c r="U119" s="998"/>
      <c r="V119" s="998"/>
      <c r="W119" s="998"/>
      <c r="X119" s="998"/>
      <c r="Y119" s="998"/>
      <c r="Z119" s="998"/>
      <c r="AA119" s="998"/>
      <c r="AB119" s="998"/>
      <c r="AC119" s="998"/>
      <c r="AD119" s="998"/>
      <c r="AE119" s="998"/>
      <c r="AF119" s="998"/>
      <c r="AG119" s="998"/>
      <c r="AH119" s="998"/>
      <c r="AI119" s="998"/>
      <c r="AJ119" s="998"/>
      <c r="AK119" s="998"/>
      <c r="AL119" s="998"/>
      <c r="AM119" s="998"/>
      <c r="AN119" s="998"/>
      <c r="AO119" s="998"/>
      <c r="AP119" s="998"/>
      <c r="AQ119" s="998"/>
      <c r="AR119" s="998"/>
      <c r="AS119" s="998"/>
      <c r="AT119" s="998"/>
      <c r="AU119" s="998"/>
      <c r="AV119" s="998"/>
      <c r="AW119" s="998"/>
      <c r="AX119" s="998"/>
    </row>
    <row r="120" spans="1:50" ht="20" customHeight="1">
      <c r="A120" s="993"/>
      <c r="B120" s="991"/>
      <c r="C120" s="991"/>
      <c r="D120" s="994"/>
      <c r="E120" s="994"/>
      <c r="F120" s="993"/>
      <c r="G120" s="1000"/>
      <c r="H120" s="1005"/>
      <c r="I120" s="1023"/>
      <c r="J120" s="886"/>
      <c r="K120" s="886"/>
      <c r="L120" s="886"/>
      <c r="M120" s="1006"/>
      <c r="N120" s="994"/>
      <c r="O120" s="993"/>
      <c r="P120" s="997"/>
      <c r="Q120" s="997"/>
      <c r="R120" s="997"/>
      <c r="S120" s="998"/>
      <c r="T120" s="998"/>
      <c r="U120" s="998"/>
      <c r="V120" s="998"/>
      <c r="W120" s="998"/>
      <c r="X120" s="998"/>
      <c r="Y120" s="998"/>
      <c r="Z120" s="998"/>
      <c r="AA120" s="998"/>
      <c r="AB120" s="998"/>
      <c r="AC120" s="998"/>
      <c r="AD120" s="998"/>
      <c r="AE120" s="998"/>
      <c r="AF120" s="998"/>
      <c r="AG120" s="998"/>
      <c r="AH120" s="998"/>
      <c r="AI120" s="998"/>
      <c r="AJ120" s="998"/>
      <c r="AK120" s="998"/>
      <c r="AL120" s="998"/>
      <c r="AM120" s="998"/>
      <c r="AN120" s="998"/>
      <c r="AO120" s="998"/>
      <c r="AP120" s="998"/>
      <c r="AQ120" s="998"/>
      <c r="AR120" s="998"/>
      <c r="AS120" s="998"/>
      <c r="AT120" s="998"/>
      <c r="AU120" s="998"/>
      <c r="AV120" s="998"/>
      <c r="AW120" s="998"/>
      <c r="AX120" s="998"/>
    </row>
    <row r="121" spans="1:50" ht="20" customHeight="1">
      <c r="A121" s="993"/>
      <c r="B121" s="991"/>
      <c r="C121" s="991"/>
      <c r="D121" s="994"/>
      <c r="E121" s="994"/>
      <c r="F121" s="993"/>
      <c r="G121" s="1000"/>
      <c r="H121" s="1005"/>
      <c r="I121" s="1023"/>
      <c r="J121" s="886"/>
      <c r="K121" s="886"/>
      <c r="L121" s="886"/>
      <c r="M121" s="1006"/>
      <c r="N121" s="994"/>
      <c r="O121" s="993"/>
      <c r="P121" s="997"/>
      <c r="Q121" s="997"/>
      <c r="R121" s="997"/>
      <c r="S121" s="998"/>
      <c r="T121" s="998"/>
      <c r="U121" s="998"/>
      <c r="V121" s="998"/>
      <c r="W121" s="998"/>
      <c r="X121" s="998"/>
      <c r="Y121" s="998"/>
      <c r="Z121" s="998"/>
      <c r="AA121" s="998"/>
      <c r="AB121" s="998"/>
      <c r="AC121" s="998"/>
      <c r="AD121" s="998"/>
      <c r="AE121" s="998"/>
      <c r="AF121" s="998"/>
      <c r="AG121" s="998"/>
      <c r="AH121" s="998"/>
      <c r="AI121" s="998"/>
      <c r="AJ121" s="998"/>
      <c r="AK121" s="998"/>
      <c r="AL121" s="998"/>
      <c r="AM121" s="998"/>
      <c r="AN121" s="998"/>
      <c r="AO121" s="998"/>
      <c r="AP121" s="998"/>
      <c r="AQ121" s="998"/>
      <c r="AR121" s="998"/>
      <c r="AS121" s="998"/>
      <c r="AT121" s="998"/>
      <c r="AU121" s="998"/>
      <c r="AV121" s="998"/>
      <c r="AW121" s="998"/>
      <c r="AX121" s="998"/>
    </row>
    <row r="122" spans="1:50" ht="20" customHeight="1">
      <c r="A122" s="1007"/>
      <c r="B122" s="1008"/>
      <c r="C122" s="1008"/>
      <c r="D122" s="1009"/>
      <c r="E122" s="1009"/>
      <c r="F122" s="1007"/>
      <c r="G122" s="1010"/>
      <c r="H122" s="1011"/>
      <c r="I122" s="1024"/>
      <c r="J122" s="1025"/>
      <c r="K122" s="1025"/>
      <c r="L122" s="1026"/>
      <c r="M122" s="1012"/>
      <c r="N122" s="1009"/>
      <c r="O122" s="1007"/>
      <c r="P122" s="1013"/>
      <c r="Q122" s="1014"/>
      <c r="R122" s="1014"/>
      <c r="S122" s="998"/>
      <c r="T122" s="998"/>
      <c r="U122" s="998"/>
      <c r="V122" s="998"/>
      <c r="W122" s="998"/>
      <c r="X122" s="998"/>
      <c r="Y122" s="998"/>
      <c r="Z122" s="998"/>
      <c r="AA122" s="998"/>
      <c r="AB122" s="998"/>
      <c r="AC122" s="998"/>
      <c r="AD122" s="998"/>
      <c r="AE122" s="998"/>
      <c r="AF122" s="998"/>
      <c r="AG122" s="998"/>
      <c r="AH122" s="998"/>
      <c r="AI122" s="998"/>
      <c r="AJ122" s="998"/>
      <c r="AK122" s="998"/>
      <c r="AL122" s="998"/>
      <c r="AM122" s="998"/>
      <c r="AN122" s="998"/>
      <c r="AO122" s="998"/>
      <c r="AP122" s="998"/>
      <c r="AQ122" s="998"/>
      <c r="AR122" s="998"/>
      <c r="AS122" s="998"/>
      <c r="AT122" s="998"/>
      <c r="AU122" s="998"/>
      <c r="AV122" s="998"/>
      <c r="AW122" s="998"/>
      <c r="AX122" s="998"/>
    </row>
    <row r="123" spans="1:50">
      <c r="A123" s="998"/>
      <c r="B123" s="1015"/>
      <c r="C123" s="1015"/>
      <c r="D123" s="1015"/>
      <c r="E123" s="1015"/>
      <c r="F123" s="998"/>
      <c r="G123" s="1015"/>
      <c r="H123" s="998"/>
      <c r="M123" s="1015"/>
      <c r="N123" s="1015"/>
      <c r="O123" s="998"/>
      <c r="P123" s="998"/>
      <c r="Q123" s="998"/>
      <c r="R123" s="998"/>
      <c r="S123" s="998"/>
      <c r="T123" s="998"/>
      <c r="U123" s="998"/>
      <c r="V123" s="998"/>
      <c r="W123" s="998"/>
      <c r="X123" s="998"/>
      <c r="Y123" s="998"/>
      <c r="Z123" s="998"/>
      <c r="AA123" s="998"/>
      <c r="AB123" s="998"/>
      <c r="AC123" s="998"/>
      <c r="AD123" s="998"/>
      <c r="AE123" s="998"/>
      <c r="AF123" s="998"/>
      <c r="AG123" s="998"/>
      <c r="AH123" s="998"/>
      <c r="AI123" s="998"/>
      <c r="AJ123" s="998"/>
      <c r="AK123" s="998"/>
      <c r="AL123" s="998"/>
      <c r="AM123" s="998"/>
      <c r="AN123" s="998"/>
      <c r="AO123" s="998"/>
      <c r="AP123" s="998"/>
      <c r="AQ123" s="998"/>
      <c r="AR123" s="998"/>
      <c r="AS123" s="998"/>
      <c r="AT123" s="998"/>
      <c r="AU123" s="998"/>
      <c r="AV123" s="998"/>
      <c r="AW123" s="998"/>
      <c r="AX123" s="998"/>
    </row>
    <row r="124" spans="1:50">
      <c r="A124" s="998"/>
      <c r="B124" s="1015"/>
      <c r="C124" s="1015"/>
      <c r="D124" s="1015"/>
      <c r="E124" s="1015"/>
      <c r="F124" s="998"/>
      <c r="G124" s="1015"/>
      <c r="H124" s="998"/>
      <c r="M124" s="1015"/>
      <c r="N124" s="1015"/>
      <c r="O124" s="998"/>
      <c r="P124" s="998"/>
      <c r="Q124" s="998"/>
      <c r="R124" s="998"/>
      <c r="S124" s="998"/>
      <c r="T124" s="998"/>
      <c r="U124" s="998"/>
      <c r="V124" s="998"/>
      <c r="W124" s="998"/>
      <c r="X124" s="998"/>
      <c r="Y124" s="998"/>
      <c r="Z124" s="998"/>
      <c r="AA124" s="998"/>
      <c r="AB124" s="998"/>
      <c r="AC124" s="998"/>
      <c r="AD124" s="998"/>
      <c r="AE124" s="998"/>
      <c r="AF124" s="998"/>
      <c r="AG124" s="998"/>
      <c r="AH124" s="998"/>
      <c r="AI124" s="998"/>
      <c r="AJ124" s="998"/>
      <c r="AK124" s="998"/>
      <c r="AL124" s="998"/>
      <c r="AM124" s="998"/>
      <c r="AN124" s="998"/>
      <c r="AO124" s="998"/>
      <c r="AP124" s="998"/>
      <c r="AQ124" s="998"/>
      <c r="AR124" s="998"/>
      <c r="AS124" s="998"/>
      <c r="AT124" s="998"/>
      <c r="AU124" s="998"/>
      <c r="AV124" s="998"/>
      <c r="AW124" s="998"/>
      <c r="AX124" s="998"/>
    </row>
    <row r="125" spans="1:50">
      <c r="A125" s="998"/>
      <c r="B125" s="1015"/>
      <c r="C125" s="1015"/>
      <c r="D125" s="1015"/>
      <c r="E125" s="1015"/>
      <c r="F125" s="998"/>
      <c r="G125" s="1015"/>
      <c r="H125" s="998"/>
      <c r="M125" s="1015"/>
      <c r="N125" s="1015"/>
      <c r="O125" s="998"/>
      <c r="P125" s="998"/>
      <c r="Q125" s="998"/>
      <c r="R125" s="998"/>
      <c r="S125" s="998"/>
      <c r="T125" s="998"/>
      <c r="U125" s="998"/>
      <c r="V125" s="998"/>
      <c r="W125" s="998"/>
      <c r="X125" s="998"/>
      <c r="Y125" s="998"/>
      <c r="Z125" s="998"/>
      <c r="AA125" s="998"/>
      <c r="AB125" s="998"/>
      <c r="AC125" s="998"/>
      <c r="AD125" s="998"/>
      <c r="AE125" s="998"/>
      <c r="AF125" s="998"/>
      <c r="AG125" s="998"/>
      <c r="AH125" s="998"/>
      <c r="AI125" s="998"/>
      <c r="AJ125" s="998"/>
      <c r="AK125" s="998"/>
      <c r="AL125" s="998"/>
      <c r="AM125" s="998"/>
      <c r="AN125" s="998"/>
      <c r="AO125" s="998"/>
      <c r="AP125" s="998"/>
      <c r="AQ125" s="998"/>
      <c r="AR125" s="998"/>
      <c r="AS125" s="998"/>
      <c r="AT125" s="998"/>
      <c r="AU125" s="998"/>
      <c r="AV125" s="998"/>
      <c r="AW125" s="998"/>
      <c r="AX125" s="998"/>
    </row>
    <row r="126" spans="1:50">
      <c r="A126" s="998"/>
      <c r="B126" s="1015"/>
      <c r="C126" s="1015"/>
      <c r="D126" s="1015"/>
      <c r="E126" s="1015"/>
      <c r="F126" s="998"/>
      <c r="G126" s="1015"/>
      <c r="H126" s="998"/>
      <c r="M126" s="1015"/>
      <c r="N126" s="1015"/>
      <c r="O126" s="998"/>
      <c r="P126" s="998"/>
      <c r="Q126" s="998"/>
      <c r="R126" s="998"/>
      <c r="S126" s="998"/>
      <c r="T126" s="998"/>
      <c r="U126" s="998"/>
      <c r="V126" s="998"/>
      <c r="W126" s="998"/>
      <c r="X126" s="998"/>
      <c r="Y126" s="998"/>
      <c r="Z126" s="998"/>
      <c r="AA126" s="998"/>
      <c r="AB126" s="998"/>
      <c r="AC126" s="998"/>
      <c r="AD126" s="998"/>
      <c r="AE126" s="998"/>
      <c r="AF126" s="998"/>
      <c r="AG126" s="998"/>
      <c r="AH126" s="998"/>
      <c r="AI126" s="998"/>
      <c r="AJ126" s="998"/>
      <c r="AK126" s="998"/>
      <c r="AL126" s="998"/>
      <c r="AM126" s="998"/>
      <c r="AN126" s="998"/>
      <c r="AO126" s="998"/>
      <c r="AP126" s="998"/>
      <c r="AQ126" s="998"/>
      <c r="AR126" s="998"/>
      <c r="AS126" s="998"/>
      <c r="AT126" s="998"/>
      <c r="AU126" s="998"/>
      <c r="AV126" s="998"/>
      <c r="AW126" s="998"/>
      <c r="AX126" s="998"/>
    </row>
    <row r="127" spans="1:50">
      <c r="A127" s="998"/>
      <c r="B127" s="1015"/>
      <c r="C127" s="1015"/>
      <c r="D127" s="1015"/>
      <c r="E127" s="1015"/>
      <c r="F127" s="998"/>
      <c r="G127" s="1015"/>
      <c r="H127" s="998"/>
      <c r="M127" s="1015"/>
      <c r="N127" s="1015"/>
      <c r="O127" s="998"/>
      <c r="P127" s="998"/>
      <c r="Q127" s="998"/>
      <c r="R127" s="998"/>
      <c r="S127" s="998"/>
      <c r="T127" s="998"/>
      <c r="U127" s="998"/>
      <c r="V127" s="998"/>
      <c r="W127" s="998"/>
      <c r="X127" s="998"/>
      <c r="Y127" s="998"/>
      <c r="Z127" s="998"/>
      <c r="AA127" s="998"/>
      <c r="AB127" s="998"/>
      <c r="AC127" s="998"/>
      <c r="AD127" s="998"/>
      <c r="AE127" s="998"/>
      <c r="AF127" s="998"/>
      <c r="AG127" s="998"/>
      <c r="AH127" s="998"/>
      <c r="AI127" s="998"/>
      <c r="AJ127" s="998"/>
      <c r="AK127" s="998"/>
      <c r="AL127" s="998"/>
      <c r="AM127" s="998"/>
      <c r="AN127" s="998"/>
      <c r="AO127" s="998"/>
      <c r="AP127" s="998"/>
      <c r="AQ127" s="998"/>
      <c r="AR127" s="998"/>
      <c r="AS127" s="998"/>
      <c r="AT127" s="998"/>
      <c r="AU127" s="998"/>
      <c r="AV127" s="998"/>
      <c r="AW127" s="998"/>
      <c r="AX127" s="998"/>
    </row>
    <row r="128" spans="1:50">
      <c r="A128" s="998"/>
      <c r="B128" s="1015"/>
      <c r="C128" s="1015"/>
      <c r="D128" s="1015"/>
      <c r="E128" s="1015"/>
      <c r="F128" s="998"/>
      <c r="G128" s="1015"/>
      <c r="H128" s="998"/>
      <c r="M128" s="1015"/>
      <c r="N128" s="1015"/>
      <c r="O128" s="998"/>
      <c r="P128" s="998"/>
      <c r="Q128" s="998"/>
      <c r="R128" s="998"/>
      <c r="S128" s="998"/>
      <c r="T128" s="998"/>
      <c r="U128" s="998"/>
      <c r="V128" s="998"/>
      <c r="W128" s="998"/>
      <c r="X128" s="998"/>
      <c r="Y128" s="998"/>
      <c r="Z128" s="998"/>
      <c r="AA128" s="998"/>
      <c r="AB128" s="998"/>
      <c r="AC128" s="998"/>
      <c r="AD128" s="998"/>
      <c r="AE128" s="998"/>
      <c r="AF128" s="998"/>
      <c r="AG128" s="998"/>
      <c r="AH128" s="998"/>
      <c r="AI128" s="998"/>
      <c r="AJ128" s="998"/>
      <c r="AK128" s="998"/>
      <c r="AL128" s="998"/>
      <c r="AM128" s="998"/>
      <c r="AN128" s="998"/>
      <c r="AO128" s="998"/>
      <c r="AP128" s="998"/>
      <c r="AQ128" s="998"/>
      <c r="AR128" s="998"/>
      <c r="AS128" s="998"/>
      <c r="AT128" s="998"/>
      <c r="AU128" s="998"/>
      <c r="AV128" s="998"/>
      <c r="AW128" s="998"/>
      <c r="AX128" s="998"/>
    </row>
    <row r="129" spans="1:50">
      <c r="A129" s="998"/>
      <c r="B129" s="1015"/>
      <c r="C129" s="1015"/>
      <c r="D129" s="1015"/>
      <c r="E129" s="1015"/>
      <c r="F129" s="998"/>
      <c r="G129" s="1015"/>
      <c r="H129" s="998"/>
      <c r="M129" s="1015"/>
      <c r="N129" s="1015"/>
      <c r="O129" s="998"/>
      <c r="P129" s="998"/>
      <c r="Q129" s="998"/>
      <c r="R129" s="998"/>
      <c r="S129" s="998"/>
      <c r="T129" s="998"/>
      <c r="U129" s="998"/>
      <c r="V129" s="998"/>
      <c r="W129" s="998"/>
      <c r="X129" s="998"/>
      <c r="Y129" s="998"/>
      <c r="Z129" s="998"/>
      <c r="AA129" s="998"/>
      <c r="AB129" s="998"/>
      <c r="AC129" s="998"/>
      <c r="AD129" s="998"/>
      <c r="AE129" s="998"/>
      <c r="AF129" s="998"/>
      <c r="AG129" s="998"/>
      <c r="AH129" s="998"/>
      <c r="AI129" s="998"/>
      <c r="AJ129" s="998"/>
      <c r="AK129" s="998"/>
      <c r="AL129" s="998"/>
      <c r="AM129" s="998"/>
      <c r="AN129" s="998"/>
      <c r="AO129" s="998"/>
      <c r="AP129" s="998"/>
      <c r="AQ129" s="998"/>
      <c r="AR129" s="998"/>
      <c r="AS129" s="998"/>
      <c r="AT129" s="998"/>
      <c r="AU129" s="998"/>
      <c r="AV129" s="998"/>
      <c r="AW129" s="998"/>
      <c r="AX129" s="998"/>
    </row>
    <row r="130" spans="1:50">
      <c r="A130" s="998"/>
      <c r="B130" s="1015"/>
      <c r="C130" s="1015"/>
      <c r="D130" s="1015"/>
      <c r="E130" s="1015"/>
      <c r="F130" s="998"/>
      <c r="G130" s="1015"/>
      <c r="H130" s="998"/>
      <c r="M130" s="1015"/>
      <c r="N130" s="1015"/>
      <c r="O130" s="998"/>
      <c r="P130" s="998"/>
      <c r="Q130" s="998"/>
      <c r="R130" s="998"/>
      <c r="S130" s="998"/>
      <c r="T130" s="998"/>
      <c r="U130" s="998"/>
      <c r="V130" s="998"/>
      <c r="W130" s="998"/>
      <c r="X130" s="998"/>
      <c r="Y130" s="998"/>
      <c r="Z130" s="998"/>
      <c r="AA130" s="998"/>
      <c r="AB130" s="998"/>
      <c r="AC130" s="998"/>
      <c r="AD130" s="998"/>
      <c r="AE130" s="998"/>
      <c r="AF130" s="998"/>
      <c r="AG130" s="998"/>
      <c r="AH130" s="998"/>
      <c r="AI130" s="998"/>
      <c r="AJ130" s="998"/>
      <c r="AK130" s="998"/>
      <c r="AL130" s="998"/>
      <c r="AM130" s="998"/>
      <c r="AN130" s="998"/>
      <c r="AO130" s="998"/>
      <c r="AP130" s="998"/>
      <c r="AQ130" s="998"/>
      <c r="AR130" s="998"/>
      <c r="AS130" s="998"/>
      <c r="AT130" s="998"/>
      <c r="AU130" s="998"/>
      <c r="AV130" s="998"/>
      <c r="AW130" s="998"/>
      <c r="AX130" s="998"/>
    </row>
    <row r="131" spans="1:50">
      <c r="A131" s="998"/>
      <c r="B131" s="1015"/>
      <c r="C131" s="1015"/>
      <c r="D131" s="1015"/>
      <c r="E131" s="1015"/>
      <c r="F131" s="998"/>
      <c r="G131" s="1015"/>
      <c r="H131" s="998"/>
      <c r="M131" s="1015"/>
      <c r="N131" s="1015"/>
      <c r="O131" s="998"/>
      <c r="P131" s="998"/>
      <c r="Q131" s="998"/>
      <c r="R131" s="998"/>
      <c r="S131" s="998"/>
      <c r="T131" s="998"/>
      <c r="U131" s="998"/>
      <c r="V131" s="998"/>
      <c r="W131" s="998"/>
      <c r="X131" s="998"/>
      <c r="Y131" s="998"/>
      <c r="Z131" s="998"/>
      <c r="AA131" s="998"/>
      <c r="AB131" s="998"/>
      <c r="AC131" s="998"/>
      <c r="AD131" s="998"/>
      <c r="AE131" s="998"/>
      <c r="AF131" s="998"/>
      <c r="AG131" s="998"/>
      <c r="AH131" s="998"/>
      <c r="AI131" s="998"/>
      <c r="AJ131" s="998"/>
      <c r="AK131" s="998"/>
      <c r="AL131" s="998"/>
      <c r="AM131" s="998"/>
      <c r="AN131" s="998"/>
      <c r="AO131" s="998"/>
      <c r="AP131" s="998"/>
      <c r="AQ131" s="998"/>
      <c r="AR131" s="998"/>
      <c r="AS131" s="998"/>
      <c r="AT131" s="998"/>
      <c r="AU131" s="998"/>
      <c r="AV131" s="998"/>
      <c r="AW131" s="998"/>
      <c r="AX131" s="998"/>
    </row>
    <row r="132" spans="1:50">
      <c r="A132" s="998"/>
      <c r="B132" s="1015"/>
      <c r="C132" s="1015"/>
      <c r="D132" s="1015"/>
      <c r="E132" s="1015"/>
      <c r="F132" s="998"/>
      <c r="G132" s="1015"/>
      <c r="H132" s="998"/>
      <c r="M132" s="1015"/>
      <c r="N132" s="1015"/>
      <c r="O132" s="998"/>
      <c r="P132" s="998"/>
      <c r="Q132" s="998"/>
      <c r="R132" s="998"/>
      <c r="S132" s="998"/>
      <c r="T132" s="998"/>
      <c r="U132" s="998"/>
      <c r="V132" s="998"/>
      <c r="W132" s="998"/>
      <c r="X132" s="998"/>
      <c r="Y132" s="998"/>
      <c r="Z132" s="998"/>
      <c r="AA132" s="998"/>
      <c r="AB132" s="998"/>
      <c r="AC132" s="998"/>
      <c r="AD132" s="998"/>
      <c r="AE132" s="998"/>
      <c r="AF132" s="998"/>
      <c r="AG132" s="998"/>
      <c r="AH132" s="998"/>
      <c r="AI132" s="998"/>
      <c r="AJ132" s="998"/>
      <c r="AK132" s="998"/>
      <c r="AL132" s="998"/>
      <c r="AM132" s="998"/>
      <c r="AN132" s="998"/>
      <c r="AO132" s="998"/>
      <c r="AP132" s="998"/>
      <c r="AQ132" s="998"/>
      <c r="AR132" s="998"/>
      <c r="AS132" s="998"/>
      <c r="AT132" s="998"/>
      <c r="AU132" s="998"/>
      <c r="AV132" s="998"/>
      <c r="AW132" s="998"/>
      <c r="AX132" s="998"/>
    </row>
    <row r="133" spans="1:50">
      <c r="A133" s="998"/>
      <c r="B133" s="1015"/>
      <c r="C133" s="1015"/>
      <c r="D133" s="1015"/>
      <c r="E133" s="1015"/>
      <c r="F133" s="998"/>
      <c r="G133" s="1015"/>
      <c r="H133" s="998"/>
      <c r="M133" s="1015"/>
      <c r="N133" s="1015"/>
      <c r="O133" s="998"/>
      <c r="P133" s="998"/>
      <c r="Q133" s="998"/>
      <c r="R133" s="998"/>
      <c r="S133" s="998"/>
      <c r="T133" s="998"/>
      <c r="U133" s="998"/>
      <c r="V133" s="998"/>
      <c r="W133" s="998"/>
      <c r="X133" s="998"/>
      <c r="Y133" s="998"/>
      <c r="Z133" s="998"/>
      <c r="AA133" s="998"/>
      <c r="AB133" s="998"/>
      <c r="AC133" s="998"/>
      <c r="AD133" s="998"/>
      <c r="AE133" s="998"/>
      <c r="AF133" s="998"/>
      <c r="AG133" s="998"/>
      <c r="AH133" s="998"/>
      <c r="AI133" s="998"/>
      <c r="AJ133" s="998"/>
      <c r="AK133" s="998"/>
      <c r="AL133" s="998"/>
      <c r="AM133" s="998"/>
      <c r="AN133" s="998"/>
      <c r="AO133" s="998"/>
      <c r="AP133" s="998"/>
      <c r="AQ133" s="998"/>
      <c r="AR133" s="998"/>
      <c r="AS133" s="998"/>
      <c r="AT133" s="998"/>
      <c r="AU133" s="998"/>
      <c r="AV133" s="998"/>
      <c r="AW133" s="998"/>
      <c r="AX133" s="998"/>
    </row>
    <row r="134" spans="1:50">
      <c r="A134" s="998"/>
      <c r="B134" s="1015"/>
      <c r="C134" s="1015"/>
      <c r="D134" s="1015"/>
      <c r="E134" s="1015"/>
      <c r="F134" s="998"/>
      <c r="G134" s="1015"/>
      <c r="H134" s="998"/>
      <c r="M134" s="1015"/>
      <c r="N134" s="1015"/>
      <c r="O134" s="998"/>
      <c r="P134" s="998"/>
      <c r="Q134" s="998"/>
      <c r="R134" s="998"/>
      <c r="S134" s="998"/>
      <c r="T134" s="998"/>
      <c r="U134" s="998"/>
      <c r="V134" s="998"/>
      <c r="W134" s="998"/>
      <c r="X134" s="998"/>
      <c r="Y134" s="998"/>
      <c r="Z134" s="998"/>
      <c r="AA134" s="998"/>
      <c r="AB134" s="998"/>
      <c r="AC134" s="998"/>
      <c r="AD134" s="998"/>
      <c r="AE134" s="998"/>
      <c r="AF134" s="998"/>
      <c r="AG134" s="998"/>
      <c r="AH134" s="998"/>
      <c r="AI134" s="998"/>
      <c r="AJ134" s="998"/>
      <c r="AK134" s="998"/>
      <c r="AL134" s="998"/>
      <c r="AM134" s="998"/>
      <c r="AN134" s="998"/>
      <c r="AO134" s="998"/>
      <c r="AP134" s="998"/>
      <c r="AQ134" s="998"/>
      <c r="AR134" s="998"/>
      <c r="AS134" s="998"/>
      <c r="AT134" s="998"/>
      <c r="AU134" s="998"/>
      <c r="AV134" s="998"/>
      <c r="AW134" s="998"/>
      <c r="AX134" s="998"/>
    </row>
    <row r="135" spans="1:50">
      <c r="A135" s="998"/>
      <c r="B135" s="1015"/>
      <c r="C135" s="1015"/>
      <c r="D135" s="1015"/>
      <c r="E135" s="1015"/>
      <c r="F135" s="998"/>
      <c r="G135" s="1015"/>
      <c r="H135" s="998"/>
      <c r="M135" s="1015"/>
      <c r="N135" s="1015"/>
      <c r="O135" s="998"/>
      <c r="P135" s="998"/>
      <c r="Q135" s="998"/>
      <c r="R135" s="998"/>
      <c r="S135" s="998"/>
      <c r="T135" s="998"/>
      <c r="U135" s="998"/>
      <c r="V135" s="998"/>
      <c r="W135" s="998"/>
      <c r="X135" s="998"/>
      <c r="Y135" s="998"/>
      <c r="Z135" s="998"/>
      <c r="AA135" s="998"/>
      <c r="AB135" s="998"/>
      <c r="AC135" s="998"/>
      <c r="AD135" s="998"/>
      <c r="AE135" s="998"/>
      <c r="AF135" s="998"/>
      <c r="AG135" s="998"/>
      <c r="AH135" s="998"/>
      <c r="AI135" s="998"/>
      <c r="AJ135" s="998"/>
      <c r="AK135" s="998"/>
      <c r="AL135" s="998"/>
      <c r="AM135" s="998"/>
      <c r="AN135" s="998"/>
      <c r="AO135" s="998"/>
      <c r="AP135" s="998"/>
      <c r="AQ135" s="998"/>
      <c r="AR135" s="998"/>
      <c r="AS135" s="998"/>
      <c r="AT135" s="998"/>
      <c r="AU135" s="998"/>
      <c r="AV135" s="998"/>
      <c r="AW135" s="998"/>
      <c r="AX135" s="998"/>
    </row>
    <row r="136" spans="1:50">
      <c r="A136" s="998"/>
      <c r="B136" s="1015"/>
      <c r="C136" s="1015"/>
      <c r="D136" s="1015"/>
      <c r="E136" s="1015"/>
      <c r="F136" s="998"/>
      <c r="G136" s="1015"/>
      <c r="H136" s="998"/>
      <c r="M136" s="1015"/>
      <c r="N136" s="1015"/>
      <c r="O136" s="998"/>
      <c r="P136" s="998"/>
      <c r="Q136" s="998"/>
      <c r="R136" s="998"/>
      <c r="S136" s="998"/>
      <c r="T136" s="998"/>
      <c r="U136" s="998"/>
      <c r="V136" s="998"/>
      <c r="W136" s="998"/>
      <c r="X136" s="998"/>
      <c r="Y136" s="998"/>
      <c r="Z136" s="998"/>
      <c r="AA136" s="998"/>
      <c r="AB136" s="998"/>
      <c r="AC136" s="998"/>
      <c r="AD136" s="998"/>
      <c r="AE136" s="998"/>
      <c r="AF136" s="998"/>
      <c r="AG136" s="998"/>
      <c r="AH136" s="998"/>
      <c r="AI136" s="998"/>
      <c r="AJ136" s="998"/>
      <c r="AK136" s="998"/>
      <c r="AL136" s="998"/>
      <c r="AM136" s="998"/>
      <c r="AN136" s="998"/>
      <c r="AO136" s="998"/>
      <c r="AP136" s="998"/>
      <c r="AQ136" s="998"/>
      <c r="AR136" s="998"/>
      <c r="AS136" s="998"/>
      <c r="AT136" s="998"/>
      <c r="AU136" s="998"/>
      <c r="AV136" s="998"/>
      <c r="AW136" s="998"/>
      <c r="AX136" s="998"/>
    </row>
    <row r="137" spans="1:50">
      <c r="A137" s="998"/>
      <c r="B137" s="1015"/>
      <c r="C137" s="1015"/>
      <c r="D137" s="1015"/>
      <c r="E137" s="1015"/>
      <c r="F137" s="998"/>
      <c r="G137" s="1015"/>
      <c r="H137" s="998"/>
      <c r="M137" s="1015"/>
      <c r="N137" s="1015"/>
      <c r="O137" s="998"/>
      <c r="P137" s="998"/>
      <c r="Q137" s="998"/>
      <c r="R137" s="998"/>
      <c r="S137" s="998"/>
      <c r="T137" s="998"/>
      <c r="U137" s="998"/>
      <c r="V137" s="998"/>
      <c r="W137" s="998"/>
      <c r="X137" s="998"/>
      <c r="Y137" s="998"/>
      <c r="Z137" s="998"/>
      <c r="AA137" s="998"/>
      <c r="AB137" s="998"/>
      <c r="AC137" s="998"/>
      <c r="AD137" s="998"/>
      <c r="AE137" s="998"/>
      <c r="AF137" s="998"/>
      <c r="AG137" s="998"/>
      <c r="AH137" s="998"/>
      <c r="AI137" s="998"/>
      <c r="AJ137" s="998"/>
      <c r="AK137" s="998"/>
      <c r="AL137" s="998"/>
      <c r="AM137" s="998"/>
      <c r="AN137" s="998"/>
      <c r="AO137" s="998"/>
      <c r="AP137" s="998"/>
      <c r="AQ137" s="998"/>
      <c r="AR137" s="998"/>
      <c r="AS137" s="998"/>
      <c r="AT137" s="998"/>
      <c r="AU137" s="998"/>
      <c r="AV137" s="998"/>
      <c r="AW137" s="998"/>
      <c r="AX137" s="998"/>
    </row>
    <row r="138" spans="1:50">
      <c r="A138" s="998"/>
      <c r="B138" s="1015"/>
      <c r="C138" s="1015"/>
      <c r="D138" s="1015"/>
      <c r="E138" s="1015"/>
      <c r="F138" s="998"/>
      <c r="G138" s="1015"/>
      <c r="H138" s="998"/>
      <c r="M138" s="1015"/>
      <c r="N138" s="1015"/>
      <c r="O138" s="998"/>
      <c r="P138" s="998"/>
      <c r="Q138" s="998"/>
      <c r="R138" s="998"/>
      <c r="S138" s="998"/>
      <c r="T138" s="998"/>
      <c r="U138" s="998"/>
      <c r="V138" s="998"/>
      <c r="W138" s="998"/>
      <c r="X138" s="998"/>
      <c r="Y138" s="998"/>
      <c r="Z138" s="998"/>
      <c r="AA138" s="998"/>
      <c r="AB138" s="998"/>
      <c r="AC138" s="998"/>
      <c r="AD138" s="998"/>
      <c r="AE138" s="998"/>
      <c r="AF138" s="998"/>
      <c r="AG138" s="998"/>
      <c r="AH138" s="998"/>
      <c r="AI138" s="998"/>
      <c r="AJ138" s="998"/>
      <c r="AK138" s="998"/>
      <c r="AL138" s="998"/>
      <c r="AM138" s="998"/>
      <c r="AN138" s="998"/>
      <c r="AO138" s="998"/>
      <c r="AP138" s="998"/>
      <c r="AQ138" s="998"/>
      <c r="AR138" s="998"/>
      <c r="AS138" s="998"/>
      <c r="AT138" s="998"/>
      <c r="AU138" s="998"/>
      <c r="AV138" s="998"/>
      <c r="AW138" s="998"/>
      <c r="AX138" s="998"/>
    </row>
    <row r="139" spans="1:50">
      <c r="A139" s="998"/>
      <c r="B139" s="1015"/>
      <c r="C139" s="1015"/>
      <c r="D139" s="1015"/>
      <c r="E139" s="1015"/>
      <c r="F139" s="998"/>
      <c r="G139" s="1015"/>
      <c r="H139" s="998"/>
      <c r="M139" s="1015"/>
      <c r="N139" s="1015"/>
      <c r="O139" s="998"/>
      <c r="P139" s="998"/>
      <c r="Q139" s="998"/>
      <c r="R139" s="998"/>
      <c r="S139" s="998"/>
      <c r="T139" s="998"/>
      <c r="U139" s="998"/>
      <c r="V139" s="998"/>
      <c r="W139" s="998"/>
      <c r="X139" s="998"/>
      <c r="Y139" s="998"/>
      <c r="Z139" s="998"/>
      <c r="AA139" s="998"/>
      <c r="AB139" s="998"/>
      <c r="AC139" s="998"/>
      <c r="AD139" s="998"/>
      <c r="AE139" s="998"/>
      <c r="AF139" s="998"/>
      <c r="AG139" s="998"/>
      <c r="AH139" s="998"/>
      <c r="AI139" s="998"/>
      <c r="AJ139" s="998"/>
      <c r="AK139" s="998"/>
      <c r="AL139" s="998"/>
      <c r="AM139" s="998"/>
      <c r="AN139" s="998"/>
      <c r="AO139" s="998"/>
      <c r="AP139" s="998"/>
      <c r="AQ139" s="998"/>
      <c r="AR139" s="998"/>
      <c r="AS139" s="998"/>
      <c r="AT139" s="998"/>
      <c r="AU139" s="998"/>
      <c r="AV139" s="998"/>
      <c r="AW139" s="998"/>
      <c r="AX139" s="998"/>
    </row>
    <row r="140" spans="1:50">
      <c r="A140" s="998"/>
      <c r="B140" s="1015"/>
      <c r="C140" s="1015"/>
      <c r="D140" s="1015"/>
      <c r="E140" s="1015"/>
      <c r="F140" s="998"/>
      <c r="G140" s="1015"/>
      <c r="H140" s="998"/>
      <c r="M140" s="1015"/>
      <c r="N140" s="1015"/>
      <c r="O140" s="998"/>
      <c r="P140" s="998"/>
      <c r="Q140" s="998"/>
      <c r="R140" s="998"/>
      <c r="S140" s="998"/>
      <c r="T140" s="998"/>
      <c r="U140" s="998"/>
      <c r="V140" s="998"/>
      <c r="W140" s="998"/>
      <c r="X140" s="998"/>
      <c r="Y140" s="998"/>
      <c r="Z140" s="998"/>
      <c r="AA140" s="998"/>
      <c r="AB140" s="998"/>
      <c r="AC140" s="998"/>
      <c r="AD140" s="998"/>
      <c r="AE140" s="998"/>
      <c r="AF140" s="998"/>
      <c r="AG140" s="998"/>
      <c r="AH140" s="998"/>
      <c r="AI140" s="998"/>
      <c r="AJ140" s="998"/>
      <c r="AK140" s="998"/>
      <c r="AL140" s="998"/>
      <c r="AM140" s="998"/>
      <c r="AN140" s="998"/>
      <c r="AO140" s="998"/>
      <c r="AP140" s="998"/>
      <c r="AQ140" s="998"/>
      <c r="AR140" s="998"/>
      <c r="AS140" s="998"/>
      <c r="AT140" s="998"/>
      <c r="AU140" s="998"/>
      <c r="AV140" s="998"/>
      <c r="AW140" s="998"/>
      <c r="AX140" s="998"/>
    </row>
    <row r="141" spans="1:50">
      <c r="A141" s="998"/>
      <c r="B141" s="1015"/>
      <c r="C141" s="1015"/>
      <c r="D141" s="1015"/>
      <c r="E141" s="1015"/>
      <c r="F141" s="998"/>
      <c r="G141" s="1015"/>
      <c r="H141" s="998"/>
      <c r="M141" s="1015"/>
      <c r="N141" s="1015"/>
      <c r="O141" s="998"/>
      <c r="P141" s="998"/>
      <c r="Q141" s="998"/>
      <c r="R141" s="998"/>
      <c r="S141" s="998"/>
      <c r="T141" s="998"/>
      <c r="U141" s="998"/>
      <c r="V141" s="998"/>
      <c r="W141" s="998"/>
      <c r="X141" s="998"/>
      <c r="Y141" s="998"/>
      <c r="Z141" s="998"/>
      <c r="AA141" s="998"/>
      <c r="AB141" s="998"/>
      <c r="AC141" s="998"/>
      <c r="AD141" s="998"/>
      <c r="AE141" s="998"/>
      <c r="AF141" s="998"/>
      <c r="AG141" s="998"/>
      <c r="AH141" s="998"/>
      <c r="AI141" s="998"/>
      <c r="AJ141" s="998"/>
      <c r="AK141" s="998"/>
      <c r="AL141" s="998"/>
      <c r="AM141" s="998"/>
      <c r="AN141" s="998"/>
      <c r="AO141" s="998"/>
      <c r="AP141" s="998"/>
      <c r="AQ141" s="998"/>
      <c r="AR141" s="998"/>
      <c r="AS141" s="998"/>
      <c r="AT141" s="998"/>
      <c r="AU141" s="998"/>
      <c r="AV141" s="998"/>
      <c r="AW141" s="998"/>
      <c r="AX141" s="998"/>
    </row>
    <row r="142" spans="1:50">
      <c r="A142" s="998"/>
      <c r="B142" s="1015"/>
      <c r="C142" s="1015"/>
      <c r="D142" s="1015"/>
      <c r="E142" s="1015"/>
      <c r="F142" s="998"/>
      <c r="G142" s="1015"/>
      <c r="H142" s="998"/>
      <c r="M142" s="1015"/>
      <c r="N142" s="1015"/>
      <c r="O142" s="998"/>
      <c r="P142" s="998"/>
      <c r="Q142" s="998"/>
      <c r="R142" s="998"/>
      <c r="S142" s="998"/>
      <c r="T142" s="998"/>
      <c r="U142" s="998"/>
      <c r="V142" s="998"/>
      <c r="W142" s="998"/>
      <c r="X142" s="998"/>
      <c r="Y142" s="998"/>
      <c r="Z142" s="998"/>
      <c r="AA142" s="998"/>
      <c r="AB142" s="998"/>
      <c r="AC142" s="998"/>
      <c r="AD142" s="998"/>
      <c r="AE142" s="998"/>
      <c r="AF142" s="998"/>
      <c r="AG142" s="998"/>
      <c r="AH142" s="998"/>
      <c r="AI142" s="998"/>
      <c r="AJ142" s="998"/>
      <c r="AK142" s="998"/>
      <c r="AL142" s="998"/>
      <c r="AM142" s="998"/>
      <c r="AN142" s="998"/>
      <c r="AO142" s="998"/>
      <c r="AP142" s="998"/>
      <c r="AQ142" s="998"/>
      <c r="AR142" s="998"/>
      <c r="AS142" s="998"/>
      <c r="AT142" s="998"/>
      <c r="AU142" s="998"/>
      <c r="AV142" s="998"/>
      <c r="AW142" s="998"/>
      <c r="AX142" s="998"/>
    </row>
    <row r="143" spans="1:50">
      <c r="A143" s="998"/>
      <c r="B143" s="1015"/>
      <c r="C143" s="1015"/>
      <c r="D143" s="1015"/>
      <c r="E143" s="1015"/>
      <c r="F143" s="998"/>
      <c r="G143" s="1015"/>
      <c r="H143" s="998"/>
      <c r="M143" s="1015"/>
      <c r="N143" s="1015"/>
      <c r="O143" s="998"/>
      <c r="P143" s="998"/>
      <c r="Q143" s="998"/>
      <c r="R143" s="998"/>
      <c r="S143" s="998"/>
      <c r="T143" s="998"/>
      <c r="U143" s="998"/>
      <c r="V143" s="998"/>
      <c r="W143" s="998"/>
      <c r="X143" s="998"/>
      <c r="Y143" s="998"/>
      <c r="Z143" s="998"/>
      <c r="AA143" s="998"/>
      <c r="AB143" s="998"/>
      <c r="AC143" s="998"/>
      <c r="AD143" s="998"/>
      <c r="AE143" s="998"/>
      <c r="AF143" s="998"/>
      <c r="AG143" s="998"/>
      <c r="AH143" s="998"/>
      <c r="AI143" s="998"/>
      <c r="AJ143" s="998"/>
      <c r="AK143" s="998"/>
      <c r="AL143" s="998"/>
      <c r="AM143" s="998"/>
      <c r="AN143" s="998"/>
      <c r="AO143" s="998"/>
      <c r="AP143" s="998"/>
      <c r="AQ143" s="998"/>
      <c r="AR143" s="998"/>
      <c r="AS143" s="998"/>
      <c r="AT143" s="998"/>
      <c r="AU143" s="998"/>
      <c r="AV143" s="998"/>
      <c r="AW143" s="998"/>
      <c r="AX143" s="998"/>
    </row>
    <row r="144" spans="1:50">
      <c r="A144" s="998"/>
      <c r="B144" s="1015"/>
      <c r="C144" s="1015"/>
      <c r="D144" s="1015"/>
      <c r="E144" s="1015"/>
      <c r="F144" s="998"/>
      <c r="G144" s="1015"/>
      <c r="H144" s="998"/>
      <c r="M144" s="1015"/>
      <c r="N144" s="1015"/>
      <c r="O144" s="998"/>
      <c r="P144" s="998"/>
      <c r="Q144" s="998"/>
      <c r="R144" s="998"/>
      <c r="S144" s="998"/>
      <c r="T144" s="998"/>
      <c r="U144" s="998"/>
      <c r="V144" s="998"/>
      <c r="W144" s="998"/>
      <c r="X144" s="998"/>
      <c r="Y144" s="998"/>
      <c r="Z144" s="998"/>
      <c r="AA144" s="998"/>
      <c r="AB144" s="998"/>
      <c r="AC144" s="998"/>
      <c r="AD144" s="998"/>
      <c r="AE144" s="998"/>
      <c r="AF144" s="998"/>
      <c r="AG144" s="998"/>
      <c r="AH144" s="998"/>
      <c r="AI144" s="998"/>
      <c r="AJ144" s="998"/>
      <c r="AK144" s="998"/>
      <c r="AL144" s="998"/>
      <c r="AM144" s="998"/>
      <c r="AN144" s="998"/>
      <c r="AO144" s="998"/>
      <c r="AP144" s="998"/>
      <c r="AQ144" s="998"/>
      <c r="AR144" s="998"/>
      <c r="AS144" s="998"/>
      <c r="AT144" s="998"/>
      <c r="AU144" s="998"/>
      <c r="AV144" s="998"/>
      <c r="AW144" s="998"/>
      <c r="AX144" s="998"/>
    </row>
    <row r="145" spans="1:50">
      <c r="A145" s="998"/>
      <c r="B145" s="1015"/>
      <c r="C145" s="1015"/>
      <c r="D145" s="1015"/>
      <c r="E145" s="1015"/>
      <c r="F145" s="998"/>
      <c r="G145" s="1015"/>
      <c r="H145" s="998"/>
      <c r="M145" s="1015"/>
      <c r="N145" s="1015"/>
      <c r="O145" s="998"/>
      <c r="P145" s="998"/>
      <c r="Q145" s="998"/>
      <c r="R145" s="998"/>
      <c r="S145" s="998"/>
      <c r="T145" s="998"/>
      <c r="U145" s="998"/>
      <c r="V145" s="998"/>
      <c r="W145" s="998"/>
      <c r="X145" s="998"/>
      <c r="Y145" s="998"/>
      <c r="Z145" s="998"/>
      <c r="AA145" s="998"/>
      <c r="AB145" s="998"/>
      <c r="AC145" s="998"/>
      <c r="AD145" s="998"/>
      <c r="AE145" s="998"/>
      <c r="AF145" s="998"/>
      <c r="AG145" s="998"/>
      <c r="AH145" s="998"/>
      <c r="AI145" s="998"/>
      <c r="AJ145" s="998"/>
      <c r="AK145" s="998"/>
      <c r="AL145" s="998"/>
      <c r="AM145" s="998"/>
      <c r="AN145" s="998"/>
      <c r="AO145" s="998"/>
      <c r="AP145" s="998"/>
      <c r="AQ145" s="998"/>
      <c r="AR145" s="998"/>
      <c r="AS145" s="998"/>
      <c r="AT145" s="998"/>
      <c r="AU145" s="998"/>
      <c r="AV145" s="998"/>
      <c r="AW145" s="998"/>
      <c r="AX145" s="998"/>
    </row>
    <row r="146" spans="1:50">
      <c r="A146" s="998"/>
      <c r="B146" s="1015"/>
      <c r="C146" s="1015"/>
      <c r="D146" s="1015"/>
      <c r="E146" s="1015"/>
      <c r="F146" s="998"/>
      <c r="G146" s="1015"/>
      <c r="H146" s="998"/>
      <c r="M146" s="1015"/>
      <c r="N146" s="1015"/>
      <c r="O146" s="998"/>
      <c r="P146" s="998"/>
      <c r="Q146" s="998"/>
      <c r="R146" s="998"/>
      <c r="S146" s="998"/>
      <c r="T146" s="998"/>
      <c r="U146" s="998"/>
      <c r="V146" s="998"/>
      <c r="W146" s="998"/>
      <c r="X146" s="998"/>
      <c r="Y146" s="998"/>
      <c r="Z146" s="998"/>
      <c r="AA146" s="998"/>
      <c r="AB146" s="998"/>
      <c r="AC146" s="998"/>
      <c r="AD146" s="998"/>
      <c r="AE146" s="998"/>
      <c r="AF146" s="998"/>
      <c r="AG146" s="998"/>
      <c r="AH146" s="998"/>
      <c r="AI146" s="998"/>
      <c r="AJ146" s="998"/>
      <c r="AK146" s="998"/>
      <c r="AL146" s="998"/>
      <c r="AM146" s="998"/>
      <c r="AN146" s="998"/>
      <c r="AO146" s="998"/>
      <c r="AP146" s="998"/>
      <c r="AQ146" s="998"/>
      <c r="AR146" s="998"/>
      <c r="AS146" s="998"/>
      <c r="AT146" s="998"/>
      <c r="AU146" s="998"/>
      <c r="AV146" s="998"/>
      <c r="AW146" s="998"/>
      <c r="AX146" s="998"/>
    </row>
    <row r="147" spans="1:50">
      <c r="A147" s="998"/>
      <c r="B147" s="1015"/>
      <c r="C147" s="1015"/>
      <c r="D147" s="1015"/>
      <c r="E147" s="1015"/>
      <c r="F147" s="998"/>
      <c r="G147" s="1015"/>
      <c r="H147" s="998"/>
      <c r="M147" s="1015"/>
      <c r="N147" s="1015"/>
      <c r="O147" s="998"/>
      <c r="P147" s="998"/>
      <c r="Q147" s="998"/>
      <c r="R147" s="998"/>
      <c r="S147" s="998"/>
      <c r="T147" s="998"/>
      <c r="U147" s="998"/>
      <c r="V147" s="998"/>
      <c r="W147" s="998"/>
      <c r="X147" s="998"/>
      <c r="Y147" s="998"/>
      <c r="Z147" s="998"/>
      <c r="AA147" s="998"/>
      <c r="AB147" s="998"/>
      <c r="AC147" s="998"/>
      <c r="AD147" s="998"/>
      <c r="AE147" s="998"/>
      <c r="AF147" s="998"/>
      <c r="AG147" s="998"/>
      <c r="AH147" s="998"/>
      <c r="AI147" s="998"/>
      <c r="AJ147" s="998"/>
      <c r="AK147" s="998"/>
      <c r="AL147" s="998"/>
      <c r="AM147" s="998"/>
      <c r="AN147" s="998"/>
      <c r="AO147" s="998"/>
      <c r="AP147" s="998"/>
      <c r="AQ147" s="998"/>
      <c r="AR147" s="998"/>
      <c r="AS147" s="998"/>
      <c r="AT147" s="998"/>
      <c r="AU147" s="998"/>
      <c r="AV147" s="998"/>
      <c r="AW147" s="998"/>
      <c r="AX147" s="998"/>
    </row>
    <row r="148" spans="1:50">
      <c r="A148" s="998"/>
      <c r="B148" s="1015"/>
      <c r="C148" s="1015"/>
      <c r="D148" s="1015"/>
      <c r="E148" s="1015"/>
      <c r="F148" s="998"/>
      <c r="G148" s="1015"/>
      <c r="H148" s="998"/>
      <c r="M148" s="1015"/>
      <c r="N148" s="1015"/>
      <c r="O148" s="998"/>
      <c r="P148" s="998"/>
      <c r="Q148" s="998"/>
      <c r="R148" s="998"/>
      <c r="S148" s="998"/>
      <c r="T148" s="998"/>
      <c r="U148" s="998"/>
      <c r="V148" s="998"/>
      <c r="W148" s="998"/>
      <c r="X148" s="998"/>
      <c r="Y148" s="998"/>
      <c r="Z148" s="998"/>
      <c r="AA148" s="998"/>
      <c r="AB148" s="998"/>
      <c r="AC148" s="998"/>
      <c r="AD148" s="998"/>
      <c r="AE148" s="998"/>
      <c r="AF148" s="998"/>
      <c r="AG148" s="998"/>
      <c r="AH148" s="998"/>
      <c r="AI148" s="998"/>
      <c r="AJ148" s="998"/>
      <c r="AK148" s="998"/>
      <c r="AL148" s="998"/>
      <c r="AM148" s="998"/>
      <c r="AN148" s="998"/>
      <c r="AO148" s="998"/>
      <c r="AP148" s="998"/>
      <c r="AQ148" s="998"/>
      <c r="AR148" s="998"/>
      <c r="AS148" s="998"/>
      <c r="AT148" s="998"/>
      <c r="AU148" s="998"/>
      <c r="AV148" s="998"/>
      <c r="AW148" s="998"/>
      <c r="AX148" s="998"/>
    </row>
    <row r="149" spans="1:50">
      <c r="A149" s="998"/>
      <c r="B149" s="1015"/>
      <c r="C149" s="1015"/>
      <c r="D149" s="1015"/>
      <c r="E149" s="1015"/>
      <c r="F149" s="998"/>
      <c r="G149" s="1015"/>
      <c r="H149" s="998"/>
      <c r="M149" s="1015"/>
      <c r="N149" s="1015"/>
      <c r="O149" s="998"/>
      <c r="P149" s="998"/>
      <c r="Q149" s="998"/>
      <c r="R149" s="998"/>
      <c r="S149" s="998"/>
      <c r="T149" s="998"/>
      <c r="U149" s="998"/>
      <c r="V149" s="998"/>
      <c r="W149" s="998"/>
      <c r="X149" s="998"/>
      <c r="Y149" s="998"/>
      <c r="Z149" s="998"/>
      <c r="AA149" s="998"/>
      <c r="AB149" s="998"/>
      <c r="AC149" s="998"/>
      <c r="AD149" s="998"/>
      <c r="AE149" s="998"/>
      <c r="AF149" s="998"/>
      <c r="AG149" s="998"/>
      <c r="AH149" s="998"/>
      <c r="AI149" s="998"/>
      <c r="AJ149" s="998"/>
      <c r="AK149" s="998"/>
      <c r="AL149" s="998"/>
      <c r="AM149" s="998"/>
      <c r="AN149" s="998"/>
      <c r="AO149" s="998"/>
      <c r="AP149" s="998"/>
      <c r="AQ149" s="998"/>
      <c r="AR149" s="998"/>
      <c r="AS149" s="998"/>
      <c r="AT149" s="998"/>
      <c r="AU149" s="998"/>
      <c r="AV149" s="998"/>
      <c r="AW149" s="998"/>
      <c r="AX149" s="998"/>
    </row>
    <row r="150" spans="1:50">
      <c r="A150" s="998"/>
      <c r="B150" s="1015"/>
      <c r="C150" s="1015"/>
      <c r="D150" s="1015"/>
      <c r="E150" s="1015"/>
      <c r="F150" s="998"/>
      <c r="G150" s="1015"/>
      <c r="H150" s="998"/>
      <c r="M150" s="1015"/>
      <c r="N150" s="1015"/>
      <c r="O150" s="998"/>
      <c r="P150" s="998"/>
      <c r="Q150" s="998"/>
      <c r="R150" s="998"/>
      <c r="S150" s="998"/>
      <c r="T150" s="998"/>
      <c r="U150" s="998"/>
      <c r="V150" s="998"/>
      <c r="W150" s="998"/>
      <c r="X150" s="998"/>
      <c r="Y150" s="998"/>
      <c r="Z150" s="998"/>
      <c r="AA150" s="998"/>
      <c r="AB150" s="998"/>
      <c r="AC150" s="998"/>
      <c r="AD150" s="998"/>
      <c r="AE150" s="998"/>
      <c r="AF150" s="998"/>
      <c r="AG150" s="998"/>
      <c r="AH150" s="998"/>
      <c r="AI150" s="998"/>
      <c r="AJ150" s="998"/>
      <c r="AK150" s="998"/>
      <c r="AL150" s="998"/>
      <c r="AM150" s="998"/>
      <c r="AN150" s="998"/>
      <c r="AO150" s="998"/>
      <c r="AP150" s="998"/>
      <c r="AQ150" s="998"/>
      <c r="AR150" s="998"/>
      <c r="AS150" s="998"/>
      <c r="AT150" s="998"/>
      <c r="AU150" s="998"/>
      <c r="AV150" s="998"/>
      <c r="AW150" s="998"/>
      <c r="AX150" s="998"/>
    </row>
    <row r="151" spans="1:50">
      <c r="A151" s="998"/>
      <c r="B151" s="1015"/>
      <c r="C151" s="1015"/>
      <c r="D151" s="1015"/>
      <c r="E151" s="1015"/>
      <c r="F151" s="998"/>
      <c r="G151" s="1015"/>
      <c r="H151" s="998"/>
      <c r="M151" s="1015"/>
      <c r="N151" s="1015"/>
      <c r="O151" s="998"/>
      <c r="P151" s="998"/>
      <c r="Q151" s="998"/>
      <c r="R151" s="998"/>
      <c r="S151" s="998"/>
      <c r="T151" s="998"/>
      <c r="U151" s="998"/>
      <c r="V151" s="998"/>
      <c r="W151" s="998"/>
      <c r="X151" s="998"/>
      <c r="Y151" s="998"/>
      <c r="Z151" s="998"/>
      <c r="AA151" s="998"/>
      <c r="AB151" s="998"/>
      <c r="AC151" s="998"/>
      <c r="AD151" s="998"/>
      <c r="AE151" s="998"/>
      <c r="AF151" s="998"/>
      <c r="AG151" s="998"/>
      <c r="AH151" s="998"/>
      <c r="AI151" s="998"/>
      <c r="AJ151" s="998"/>
      <c r="AK151" s="998"/>
      <c r="AL151" s="998"/>
      <c r="AM151" s="998"/>
      <c r="AN151" s="998"/>
      <c r="AO151" s="998"/>
      <c r="AP151" s="998"/>
      <c r="AQ151" s="998"/>
      <c r="AR151" s="998"/>
      <c r="AS151" s="998"/>
      <c r="AT151" s="998"/>
      <c r="AU151" s="998"/>
      <c r="AV151" s="998"/>
      <c r="AW151" s="998"/>
      <c r="AX151" s="998"/>
    </row>
    <row r="152" spans="1:50">
      <c r="A152" s="998"/>
      <c r="B152" s="1015"/>
      <c r="C152" s="1015"/>
      <c r="D152" s="1015"/>
      <c r="E152" s="1015"/>
      <c r="F152" s="998"/>
      <c r="G152" s="1015"/>
      <c r="H152" s="998"/>
      <c r="M152" s="1015"/>
      <c r="N152" s="1015"/>
      <c r="O152" s="998"/>
      <c r="P152" s="998"/>
      <c r="Q152" s="998"/>
      <c r="R152" s="998"/>
      <c r="S152" s="998"/>
      <c r="T152" s="998"/>
      <c r="U152" s="998"/>
      <c r="V152" s="998"/>
      <c r="W152" s="998"/>
      <c r="X152" s="998"/>
      <c r="Y152" s="998"/>
      <c r="Z152" s="998"/>
      <c r="AA152" s="998"/>
      <c r="AB152" s="998"/>
      <c r="AC152" s="998"/>
      <c r="AD152" s="998"/>
      <c r="AE152" s="998"/>
      <c r="AF152" s="998"/>
      <c r="AG152" s="998"/>
      <c r="AH152" s="998"/>
      <c r="AI152" s="998"/>
      <c r="AJ152" s="998"/>
      <c r="AK152" s="998"/>
      <c r="AL152" s="998"/>
      <c r="AM152" s="998"/>
      <c r="AN152" s="998"/>
      <c r="AO152" s="998"/>
      <c r="AP152" s="998"/>
      <c r="AQ152" s="998"/>
      <c r="AR152" s="998"/>
      <c r="AS152" s="998"/>
      <c r="AT152" s="998"/>
      <c r="AU152" s="998"/>
      <c r="AV152" s="998"/>
      <c r="AW152" s="998"/>
      <c r="AX152" s="998"/>
    </row>
    <row r="153" spans="1:50">
      <c r="A153" s="998"/>
      <c r="B153" s="1015"/>
      <c r="C153" s="1015"/>
      <c r="D153" s="1015"/>
      <c r="E153" s="1015"/>
      <c r="F153" s="998"/>
      <c r="G153" s="1015"/>
      <c r="H153" s="998"/>
      <c r="M153" s="1015"/>
      <c r="N153" s="1015"/>
      <c r="O153" s="998"/>
      <c r="P153" s="998"/>
      <c r="Q153" s="998"/>
      <c r="R153" s="998"/>
      <c r="S153" s="998"/>
      <c r="T153" s="998"/>
      <c r="U153" s="998"/>
      <c r="V153" s="998"/>
      <c r="W153" s="998"/>
      <c r="X153" s="998"/>
      <c r="Y153" s="998"/>
      <c r="Z153" s="998"/>
      <c r="AA153" s="998"/>
      <c r="AB153" s="998"/>
      <c r="AC153" s="998"/>
      <c r="AD153" s="998"/>
      <c r="AE153" s="998"/>
      <c r="AF153" s="998"/>
      <c r="AG153" s="998"/>
      <c r="AH153" s="998"/>
      <c r="AI153" s="998"/>
      <c r="AJ153" s="998"/>
      <c r="AK153" s="998"/>
      <c r="AL153" s="998"/>
      <c r="AM153" s="998"/>
      <c r="AN153" s="998"/>
      <c r="AO153" s="998"/>
      <c r="AP153" s="998"/>
      <c r="AQ153" s="998"/>
      <c r="AR153" s="998"/>
      <c r="AS153" s="998"/>
      <c r="AT153" s="998"/>
      <c r="AU153" s="998"/>
      <c r="AV153" s="998"/>
      <c r="AW153" s="998"/>
      <c r="AX153" s="998"/>
    </row>
    <row r="154" spans="1:50">
      <c r="A154" s="998"/>
      <c r="B154" s="1015"/>
      <c r="C154" s="1015"/>
      <c r="D154" s="1015"/>
      <c r="E154" s="1015"/>
      <c r="F154" s="998"/>
      <c r="G154" s="1015"/>
      <c r="H154" s="998"/>
      <c r="M154" s="1015"/>
      <c r="N154" s="1015"/>
      <c r="O154" s="998"/>
      <c r="P154" s="998"/>
      <c r="Q154" s="998"/>
      <c r="R154" s="998"/>
      <c r="S154" s="998"/>
      <c r="T154" s="998"/>
      <c r="U154" s="998"/>
      <c r="V154" s="998"/>
      <c r="W154" s="998"/>
      <c r="X154" s="998"/>
      <c r="Y154" s="998"/>
      <c r="Z154" s="998"/>
      <c r="AA154" s="998"/>
      <c r="AB154" s="998"/>
      <c r="AC154" s="998"/>
      <c r="AD154" s="998"/>
      <c r="AE154" s="998"/>
      <c r="AF154" s="998"/>
      <c r="AG154" s="998"/>
      <c r="AH154" s="998"/>
      <c r="AI154" s="998"/>
      <c r="AJ154" s="998"/>
      <c r="AK154" s="998"/>
      <c r="AL154" s="998"/>
      <c r="AM154" s="998"/>
      <c r="AN154" s="998"/>
      <c r="AO154" s="998"/>
      <c r="AP154" s="998"/>
      <c r="AQ154" s="998"/>
      <c r="AR154" s="998"/>
      <c r="AS154" s="998"/>
      <c r="AT154" s="998"/>
      <c r="AU154" s="998"/>
      <c r="AV154" s="998"/>
      <c r="AW154" s="998"/>
      <c r="AX154" s="998"/>
    </row>
    <row r="155" spans="1:50">
      <c r="A155" s="998"/>
      <c r="B155" s="1015"/>
      <c r="C155" s="1015"/>
      <c r="D155" s="1015"/>
      <c r="E155" s="1015"/>
      <c r="F155" s="998"/>
      <c r="G155" s="1015"/>
      <c r="H155" s="998"/>
      <c r="M155" s="1015"/>
      <c r="N155" s="1015"/>
      <c r="O155" s="998"/>
      <c r="P155" s="998"/>
      <c r="Q155" s="998"/>
      <c r="R155" s="998"/>
      <c r="S155" s="998"/>
      <c r="T155" s="998"/>
      <c r="U155" s="998"/>
      <c r="V155" s="998"/>
      <c r="W155" s="998"/>
      <c r="X155" s="998"/>
      <c r="Y155" s="998"/>
      <c r="Z155" s="998"/>
      <c r="AA155" s="998"/>
      <c r="AB155" s="998"/>
      <c r="AC155" s="998"/>
      <c r="AD155" s="998"/>
      <c r="AE155" s="998"/>
      <c r="AF155" s="998"/>
      <c r="AG155" s="998"/>
      <c r="AH155" s="998"/>
      <c r="AI155" s="998"/>
      <c r="AJ155" s="998"/>
      <c r="AK155" s="998"/>
      <c r="AL155" s="998"/>
      <c r="AM155" s="998"/>
      <c r="AN155" s="998"/>
      <c r="AO155" s="998"/>
      <c r="AP155" s="998"/>
      <c r="AQ155" s="998"/>
      <c r="AR155" s="998"/>
      <c r="AS155" s="998"/>
      <c r="AT155" s="998"/>
      <c r="AU155" s="998"/>
      <c r="AV155" s="998"/>
      <c r="AW155" s="998"/>
      <c r="AX155" s="998"/>
    </row>
    <row r="156" spans="1:50">
      <c r="A156" s="998"/>
      <c r="B156" s="1015"/>
      <c r="C156" s="1015"/>
      <c r="D156" s="1015"/>
      <c r="E156" s="1015"/>
      <c r="F156" s="998"/>
      <c r="G156" s="1015"/>
      <c r="H156" s="998"/>
      <c r="M156" s="1015"/>
      <c r="N156" s="1015"/>
      <c r="O156" s="998"/>
      <c r="P156" s="998"/>
      <c r="Q156" s="998"/>
      <c r="R156" s="998"/>
      <c r="S156" s="998"/>
      <c r="T156" s="998"/>
      <c r="U156" s="998"/>
      <c r="V156" s="998"/>
      <c r="W156" s="998"/>
      <c r="X156" s="998"/>
      <c r="Y156" s="998"/>
      <c r="Z156" s="998"/>
      <c r="AA156" s="998"/>
      <c r="AB156" s="998"/>
      <c r="AC156" s="998"/>
      <c r="AD156" s="998"/>
      <c r="AE156" s="998"/>
      <c r="AF156" s="998"/>
      <c r="AG156" s="998"/>
      <c r="AH156" s="998"/>
      <c r="AI156" s="998"/>
      <c r="AJ156" s="998"/>
      <c r="AK156" s="998"/>
      <c r="AL156" s="998"/>
      <c r="AM156" s="998"/>
      <c r="AN156" s="998"/>
      <c r="AO156" s="998"/>
      <c r="AP156" s="998"/>
      <c r="AQ156" s="998"/>
      <c r="AR156" s="998"/>
      <c r="AS156" s="998"/>
      <c r="AT156" s="998"/>
      <c r="AU156" s="998"/>
      <c r="AV156" s="998"/>
      <c r="AW156" s="998"/>
      <c r="AX156" s="998"/>
    </row>
    <row r="157" spans="1:50">
      <c r="A157" s="998"/>
      <c r="B157" s="1015"/>
      <c r="C157" s="1015"/>
      <c r="D157" s="1015"/>
      <c r="E157" s="1015"/>
      <c r="F157" s="998"/>
      <c r="G157" s="1015"/>
      <c r="H157" s="998"/>
      <c r="M157" s="1015"/>
      <c r="N157" s="1015"/>
      <c r="O157" s="998"/>
      <c r="P157" s="998"/>
      <c r="Q157" s="998"/>
      <c r="R157" s="998"/>
      <c r="S157" s="998"/>
      <c r="T157" s="998"/>
      <c r="U157" s="998"/>
      <c r="V157" s="998"/>
      <c r="W157" s="998"/>
      <c r="X157" s="998"/>
      <c r="Y157" s="998"/>
      <c r="Z157" s="998"/>
      <c r="AA157" s="998"/>
      <c r="AB157" s="998"/>
      <c r="AC157" s="998"/>
      <c r="AD157" s="998"/>
      <c r="AE157" s="998"/>
      <c r="AF157" s="998"/>
      <c r="AG157" s="998"/>
      <c r="AH157" s="998"/>
      <c r="AI157" s="998"/>
      <c r="AJ157" s="998"/>
      <c r="AK157" s="998"/>
      <c r="AL157" s="998"/>
      <c r="AM157" s="998"/>
      <c r="AN157" s="998"/>
      <c r="AO157" s="998"/>
      <c r="AP157" s="998"/>
      <c r="AQ157" s="998"/>
      <c r="AR157" s="998"/>
      <c r="AS157" s="998"/>
      <c r="AT157" s="998"/>
      <c r="AU157" s="998"/>
      <c r="AV157" s="998"/>
      <c r="AW157" s="998"/>
      <c r="AX157" s="998"/>
    </row>
    <row r="158" spans="1:50">
      <c r="A158" s="998"/>
      <c r="B158" s="1015"/>
      <c r="C158" s="1015"/>
      <c r="D158" s="1015"/>
      <c r="E158" s="1015"/>
      <c r="F158" s="998"/>
      <c r="G158" s="1015"/>
      <c r="H158" s="998"/>
      <c r="M158" s="1015"/>
      <c r="N158" s="1015"/>
      <c r="O158" s="998"/>
      <c r="P158" s="998"/>
      <c r="Q158" s="998"/>
      <c r="R158" s="998"/>
      <c r="S158" s="998"/>
      <c r="T158" s="998"/>
      <c r="U158" s="998"/>
      <c r="V158" s="998"/>
      <c r="W158" s="998"/>
      <c r="X158" s="998"/>
      <c r="Y158" s="998"/>
      <c r="Z158" s="998"/>
      <c r="AA158" s="998"/>
      <c r="AB158" s="998"/>
      <c r="AC158" s="998"/>
      <c r="AD158" s="998"/>
      <c r="AE158" s="998"/>
      <c r="AF158" s="998"/>
      <c r="AG158" s="998"/>
      <c r="AH158" s="998"/>
      <c r="AI158" s="998"/>
      <c r="AJ158" s="998"/>
      <c r="AK158" s="998"/>
      <c r="AL158" s="998"/>
      <c r="AM158" s="998"/>
      <c r="AN158" s="998"/>
      <c r="AO158" s="998"/>
      <c r="AP158" s="998"/>
      <c r="AQ158" s="998"/>
      <c r="AR158" s="998"/>
      <c r="AS158" s="998"/>
      <c r="AT158" s="998"/>
      <c r="AU158" s="998"/>
      <c r="AV158" s="998"/>
      <c r="AW158" s="998"/>
      <c r="AX158" s="998"/>
    </row>
    <row r="159" spans="1:50">
      <c r="A159" s="998"/>
      <c r="B159" s="1015"/>
      <c r="C159" s="1015"/>
      <c r="D159" s="1015"/>
      <c r="E159" s="1015"/>
      <c r="F159" s="998"/>
      <c r="G159" s="1015"/>
      <c r="H159" s="998"/>
      <c r="M159" s="1015"/>
      <c r="N159" s="1015"/>
      <c r="O159" s="998"/>
      <c r="P159" s="998"/>
      <c r="Q159" s="998"/>
      <c r="R159" s="998"/>
      <c r="S159" s="998"/>
      <c r="T159" s="998"/>
      <c r="U159" s="998"/>
      <c r="V159" s="998"/>
      <c r="W159" s="998"/>
      <c r="X159" s="998"/>
      <c r="Y159" s="998"/>
      <c r="Z159" s="998"/>
      <c r="AA159" s="998"/>
      <c r="AB159" s="998"/>
      <c r="AC159" s="998"/>
      <c r="AD159" s="998"/>
      <c r="AE159" s="998"/>
      <c r="AF159" s="998"/>
      <c r="AG159" s="998"/>
      <c r="AH159" s="998"/>
      <c r="AI159" s="998"/>
      <c r="AJ159" s="998"/>
      <c r="AK159" s="998"/>
      <c r="AL159" s="998"/>
      <c r="AM159" s="998"/>
      <c r="AN159" s="998"/>
      <c r="AO159" s="998"/>
      <c r="AP159" s="998"/>
      <c r="AQ159" s="998"/>
      <c r="AR159" s="998"/>
      <c r="AS159" s="998"/>
      <c r="AT159" s="998"/>
      <c r="AU159" s="998"/>
      <c r="AV159" s="998"/>
      <c r="AW159" s="998"/>
      <c r="AX159" s="998"/>
    </row>
    <row r="160" spans="1:50">
      <c r="A160" s="998"/>
      <c r="B160" s="1015"/>
      <c r="C160" s="1015"/>
      <c r="D160" s="1015"/>
      <c r="E160" s="1015"/>
      <c r="F160" s="998"/>
      <c r="G160" s="1015"/>
      <c r="H160" s="998"/>
      <c r="M160" s="1015"/>
      <c r="N160" s="1015"/>
      <c r="O160" s="998"/>
      <c r="P160" s="998"/>
      <c r="Q160" s="998"/>
      <c r="R160" s="998"/>
      <c r="S160" s="998"/>
      <c r="T160" s="998"/>
      <c r="U160" s="998"/>
      <c r="V160" s="998"/>
      <c r="W160" s="998"/>
      <c r="X160" s="998"/>
      <c r="Y160" s="998"/>
      <c r="Z160" s="998"/>
      <c r="AA160" s="998"/>
      <c r="AB160" s="998"/>
      <c r="AC160" s="998"/>
      <c r="AD160" s="998"/>
      <c r="AE160" s="998"/>
      <c r="AF160" s="998"/>
      <c r="AG160" s="998"/>
      <c r="AH160" s="998"/>
      <c r="AI160" s="998"/>
      <c r="AJ160" s="998"/>
      <c r="AK160" s="998"/>
      <c r="AL160" s="998"/>
      <c r="AM160" s="998"/>
      <c r="AN160" s="998"/>
      <c r="AO160" s="998"/>
      <c r="AP160" s="998"/>
      <c r="AQ160" s="998"/>
      <c r="AR160" s="998"/>
      <c r="AS160" s="998"/>
      <c r="AT160" s="998"/>
      <c r="AU160" s="998"/>
      <c r="AV160" s="998"/>
      <c r="AW160" s="998"/>
      <c r="AX160" s="998"/>
    </row>
    <row r="161" spans="1:50">
      <c r="A161" s="998"/>
      <c r="B161" s="1015"/>
      <c r="C161" s="1015"/>
      <c r="D161" s="1015"/>
      <c r="E161" s="1015"/>
      <c r="F161" s="998"/>
      <c r="G161" s="1015"/>
      <c r="H161" s="998"/>
      <c r="M161" s="1015"/>
      <c r="N161" s="1015"/>
      <c r="O161" s="998"/>
      <c r="P161" s="998"/>
      <c r="Q161" s="998"/>
      <c r="R161" s="998"/>
      <c r="S161" s="998"/>
      <c r="T161" s="998"/>
      <c r="U161" s="998"/>
      <c r="V161" s="998"/>
      <c r="W161" s="998"/>
      <c r="X161" s="998"/>
      <c r="Y161" s="998"/>
      <c r="Z161" s="998"/>
      <c r="AA161" s="998"/>
      <c r="AB161" s="998"/>
      <c r="AC161" s="998"/>
      <c r="AD161" s="998"/>
      <c r="AE161" s="998"/>
      <c r="AF161" s="998"/>
      <c r="AG161" s="998"/>
      <c r="AH161" s="998"/>
      <c r="AI161" s="998"/>
      <c r="AJ161" s="998"/>
      <c r="AK161" s="998"/>
      <c r="AL161" s="998"/>
      <c r="AM161" s="998"/>
      <c r="AN161" s="998"/>
      <c r="AO161" s="998"/>
      <c r="AP161" s="998"/>
      <c r="AQ161" s="998"/>
      <c r="AR161" s="998"/>
      <c r="AS161" s="998"/>
      <c r="AT161" s="998"/>
      <c r="AU161" s="998"/>
      <c r="AV161" s="998"/>
      <c r="AW161" s="998"/>
      <c r="AX161" s="998"/>
    </row>
    <row r="162" spans="1:50">
      <c r="A162" s="998"/>
      <c r="B162" s="1015"/>
      <c r="C162" s="1015"/>
      <c r="D162" s="1015"/>
      <c r="E162" s="1015"/>
      <c r="F162" s="998"/>
      <c r="G162" s="1015"/>
      <c r="H162" s="998"/>
      <c r="M162" s="1015"/>
      <c r="N162" s="1015"/>
      <c r="O162" s="998"/>
      <c r="P162" s="998"/>
      <c r="Q162" s="998"/>
      <c r="R162" s="998"/>
      <c r="S162" s="998"/>
      <c r="T162" s="998"/>
      <c r="U162" s="998"/>
      <c r="V162" s="998"/>
      <c r="W162" s="998"/>
      <c r="X162" s="998"/>
      <c r="Y162" s="998"/>
      <c r="Z162" s="998"/>
      <c r="AA162" s="998"/>
      <c r="AB162" s="998"/>
      <c r="AC162" s="998"/>
      <c r="AD162" s="998"/>
      <c r="AE162" s="998"/>
      <c r="AF162" s="998"/>
      <c r="AG162" s="998"/>
      <c r="AH162" s="998"/>
      <c r="AI162" s="998"/>
      <c r="AJ162" s="998"/>
      <c r="AK162" s="998"/>
      <c r="AL162" s="998"/>
      <c r="AM162" s="998"/>
      <c r="AN162" s="998"/>
      <c r="AO162" s="998"/>
      <c r="AP162" s="998"/>
      <c r="AQ162" s="998"/>
      <c r="AR162" s="998"/>
      <c r="AS162" s="998"/>
      <c r="AT162" s="998"/>
      <c r="AU162" s="998"/>
      <c r="AV162" s="998"/>
      <c r="AW162" s="998"/>
      <c r="AX162" s="998"/>
    </row>
    <row r="163" spans="1:50">
      <c r="A163" s="998"/>
      <c r="B163" s="1015"/>
      <c r="C163" s="1015"/>
      <c r="D163" s="1015"/>
      <c r="E163" s="1015"/>
      <c r="F163" s="998"/>
      <c r="G163" s="1015"/>
      <c r="H163" s="998"/>
      <c r="M163" s="1015"/>
      <c r="N163" s="1015"/>
      <c r="O163" s="998"/>
      <c r="P163" s="998"/>
      <c r="Q163" s="998"/>
      <c r="R163" s="998"/>
      <c r="S163" s="998"/>
      <c r="T163" s="998"/>
      <c r="U163" s="998"/>
      <c r="V163" s="998"/>
      <c r="W163" s="998"/>
      <c r="X163" s="998"/>
      <c r="Y163" s="998"/>
      <c r="Z163" s="998"/>
      <c r="AA163" s="998"/>
      <c r="AB163" s="998"/>
      <c r="AC163" s="998"/>
      <c r="AD163" s="998"/>
      <c r="AE163" s="998"/>
      <c r="AF163" s="998"/>
      <c r="AG163" s="998"/>
      <c r="AH163" s="998"/>
      <c r="AI163" s="998"/>
      <c r="AJ163" s="998"/>
      <c r="AK163" s="998"/>
      <c r="AL163" s="998"/>
      <c r="AM163" s="998"/>
      <c r="AN163" s="998"/>
      <c r="AO163" s="998"/>
      <c r="AP163" s="998"/>
      <c r="AQ163" s="998"/>
      <c r="AR163" s="998"/>
      <c r="AS163" s="998"/>
      <c r="AT163" s="998"/>
      <c r="AU163" s="998"/>
      <c r="AV163" s="998"/>
      <c r="AW163" s="998"/>
      <c r="AX163" s="998"/>
    </row>
    <row r="164" spans="1:50">
      <c r="A164" s="998"/>
      <c r="B164" s="1015"/>
      <c r="C164" s="1015"/>
      <c r="D164" s="1015"/>
      <c r="E164" s="1015"/>
      <c r="F164" s="998"/>
      <c r="G164" s="1015"/>
      <c r="H164" s="998"/>
      <c r="M164" s="1015"/>
      <c r="N164" s="1015"/>
      <c r="O164" s="998"/>
      <c r="P164" s="998"/>
      <c r="Q164" s="998"/>
      <c r="R164" s="998"/>
      <c r="S164" s="998"/>
      <c r="T164" s="998"/>
      <c r="U164" s="998"/>
      <c r="V164" s="998"/>
      <c r="W164" s="998"/>
      <c r="X164" s="998"/>
      <c r="Y164" s="998"/>
      <c r="Z164" s="998"/>
      <c r="AA164" s="998"/>
      <c r="AB164" s="998"/>
      <c r="AC164" s="998"/>
      <c r="AD164" s="998"/>
      <c r="AE164" s="998"/>
      <c r="AF164" s="998"/>
      <c r="AG164" s="998"/>
      <c r="AH164" s="998"/>
      <c r="AI164" s="998"/>
      <c r="AJ164" s="998"/>
      <c r="AK164" s="998"/>
      <c r="AL164" s="998"/>
      <c r="AM164" s="998"/>
      <c r="AN164" s="998"/>
      <c r="AO164" s="998"/>
      <c r="AP164" s="998"/>
      <c r="AQ164" s="998"/>
      <c r="AR164" s="998"/>
      <c r="AS164" s="998"/>
      <c r="AT164" s="998"/>
      <c r="AU164" s="998"/>
      <c r="AV164" s="998"/>
      <c r="AW164" s="998"/>
      <c r="AX164" s="998"/>
    </row>
    <row r="165" spans="1:50">
      <c r="A165" s="998"/>
      <c r="B165" s="1015"/>
      <c r="C165" s="1015"/>
      <c r="D165" s="1015"/>
      <c r="E165" s="1015"/>
      <c r="F165" s="998"/>
      <c r="G165" s="1015"/>
      <c r="H165" s="998"/>
      <c r="M165" s="1015"/>
      <c r="N165" s="1015"/>
      <c r="O165" s="998"/>
      <c r="P165" s="998"/>
      <c r="Q165" s="998"/>
      <c r="R165" s="998"/>
      <c r="S165" s="998"/>
      <c r="T165" s="998"/>
      <c r="U165" s="998"/>
      <c r="V165" s="998"/>
      <c r="W165" s="998"/>
      <c r="X165" s="998"/>
      <c r="Y165" s="998"/>
      <c r="Z165" s="998"/>
      <c r="AA165" s="998"/>
      <c r="AB165" s="998"/>
      <c r="AC165" s="998"/>
      <c r="AD165" s="998"/>
      <c r="AE165" s="998"/>
      <c r="AF165" s="998"/>
      <c r="AG165" s="998"/>
      <c r="AH165" s="998"/>
      <c r="AI165" s="998"/>
      <c r="AJ165" s="998"/>
      <c r="AK165" s="998"/>
      <c r="AL165" s="998"/>
      <c r="AM165" s="998"/>
      <c r="AN165" s="998"/>
      <c r="AO165" s="998"/>
      <c r="AP165" s="998"/>
      <c r="AQ165" s="998"/>
      <c r="AR165" s="998"/>
      <c r="AS165" s="998"/>
      <c r="AT165" s="998"/>
      <c r="AU165" s="998"/>
      <c r="AV165" s="998"/>
      <c r="AW165" s="998"/>
      <c r="AX165" s="998"/>
    </row>
    <row r="166" spans="1:50">
      <c r="A166" s="998"/>
      <c r="B166" s="1015"/>
      <c r="C166" s="1015"/>
      <c r="D166" s="1015"/>
      <c r="E166" s="1015"/>
      <c r="F166" s="998"/>
      <c r="G166" s="1015"/>
      <c r="H166" s="998"/>
      <c r="M166" s="1015"/>
      <c r="N166" s="1015"/>
      <c r="O166" s="998"/>
      <c r="P166" s="998"/>
      <c r="Q166" s="998"/>
      <c r="R166" s="998"/>
      <c r="S166" s="998"/>
      <c r="T166" s="998"/>
      <c r="U166" s="998"/>
      <c r="V166" s="998"/>
      <c r="W166" s="998"/>
      <c r="X166" s="998"/>
      <c r="Y166" s="998"/>
      <c r="Z166" s="998"/>
      <c r="AA166" s="998"/>
      <c r="AB166" s="998"/>
      <c r="AC166" s="998"/>
      <c r="AD166" s="998"/>
      <c r="AE166" s="998"/>
      <c r="AF166" s="998"/>
      <c r="AG166" s="998"/>
      <c r="AH166" s="998"/>
      <c r="AI166" s="998"/>
      <c r="AJ166" s="998"/>
      <c r="AK166" s="998"/>
      <c r="AL166" s="998"/>
      <c r="AM166" s="998"/>
      <c r="AN166" s="998"/>
      <c r="AO166" s="998"/>
      <c r="AP166" s="998"/>
      <c r="AQ166" s="998"/>
      <c r="AR166" s="998"/>
      <c r="AS166" s="998"/>
      <c r="AT166" s="998"/>
      <c r="AU166" s="998"/>
      <c r="AV166" s="998"/>
      <c r="AW166" s="998"/>
      <c r="AX166" s="998"/>
    </row>
    <row r="167" spans="1:50">
      <c r="A167" s="998"/>
      <c r="B167" s="1015"/>
      <c r="C167" s="1015"/>
      <c r="D167" s="1015"/>
      <c r="E167" s="1015"/>
      <c r="F167" s="998"/>
      <c r="G167" s="1015"/>
      <c r="H167" s="998"/>
      <c r="M167" s="1015"/>
      <c r="N167" s="1015"/>
      <c r="O167" s="998"/>
      <c r="P167" s="998"/>
      <c r="Q167" s="998"/>
      <c r="R167" s="998"/>
      <c r="S167" s="998"/>
      <c r="T167" s="998"/>
      <c r="U167" s="998"/>
      <c r="V167" s="998"/>
      <c r="W167" s="998"/>
      <c r="X167" s="998"/>
      <c r="Y167" s="998"/>
      <c r="Z167" s="998"/>
      <c r="AA167" s="998"/>
      <c r="AB167" s="998"/>
      <c r="AC167" s="998"/>
      <c r="AD167" s="998"/>
      <c r="AE167" s="998"/>
      <c r="AF167" s="998"/>
      <c r="AG167" s="998"/>
      <c r="AH167" s="998"/>
      <c r="AI167" s="998"/>
      <c r="AJ167" s="998"/>
      <c r="AK167" s="998"/>
      <c r="AL167" s="998"/>
      <c r="AM167" s="998"/>
      <c r="AN167" s="998"/>
      <c r="AO167" s="998"/>
      <c r="AP167" s="998"/>
      <c r="AQ167" s="998"/>
      <c r="AR167" s="998"/>
      <c r="AS167" s="998"/>
      <c r="AT167" s="998"/>
      <c r="AU167" s="998"/>
      <c r="AV167" s="998"/>
      <c r="AW167" s="998"/>
      <c r="AX167" s="998"/>
    </row>
    <row r="168" spans="1:50">
      <c r="A168" s="998"/>
      <c r="B168" s="1015"/>
      <c r="C168" s="1015"/>
      <c r="D168" s="1015"/>
      <c r="E168" s="1015"/>
      <c r="F168" s="998"/>
      <c r="G168" s="1015"/>
      <c r="H168" s="998"/>
      <c r="M168" s="1015"/>
      <c r="N168" s="1015"/>
      <c r="O168" s="998"/>
      <c r="P168" s="998"/>
      <c r="Q168" s="998"/>
      <c r="R168" s="998"/>
      <c r="S168" s="998"/>
      <c r="T168" s="998"/>
      <c r="U168" s="998"/>
      <c r="V168" s="998"/>
      <c r="W168" s="998"/>
      <c r="X168" s="998"/>
      <c r="Y168" s="998"/>
      <c r="Z168" s="998"/>
      <c r="AA168" s="998"/>
      <c r="AB168" s="998"/>
      <c r="AC168" s="998"/>
      <c r="AD168" s="998"/>
      <c r="AE168" s="998"/>
      <c r="AF168" s="998"/>
      <c r="AG168" s="998"/>
      <c r="AH168" s="998"/>
      <c r="AI168" s="998"/>
      <c r="AJ168" s="998"/>
      <c r="AK168" s="998"/>
      <c r="AL168" s="998"/>
      <c r="AM168" s="998"/>
      <c r="AN168" s="998"/>
      <c r="AO168" s="998"/>
      <c r="AP168" s="998"/>
      <c r="AQ168" s="998"/>
      <c r="AR168" s="998"/>
      <c r="AS168" s="998"/>
      <c r="AT168" s="998"/>
      <c r="AU168" s="998"/>
      <c r="AV168" s="998"/>
      <c r="AW168" s="998"/>
      <c r="AX168" s="998"/>
    </row>
    <row r="169" spans="1:50">
      <c r="A169" s="998"/>
      <c r="B169" s="1015"/>
      <c r="C169" s="1015"/>
      <c r="D169" s="1015"/>
      <c r="E169" s="1015"/>
      <c r="F169" s="998"/>
      <c r="G169" s="1015"/>
      <c r="H169" s="998"/>
      <c r="M169" s="1015"/>
      <c r="N169" s="1015"/>
      <c r="O169" s="998"/>
      <c r="P169" s="998"/>
      <c r="Q169" s="998"/>
      <c r="R169" s="998"/>
      <c r="S169" s="998"/>
      <c r="T169" s="998"/>
      <c r="U169" s="998"/>
      <c r="V169" s="998"/>
      <c r="W169" s="998"/>
      <c r="X169" s="998"/>
      <c r="Y169" s="998"/>
      <c r="Z169" s="998"/>
      <c r="AA169" s="998"/>
      <c r="AB169" s="998"/>
      <c r="AC169" s="998"/>
      <c r="AD169" s="998"/>
      <c r="AE169" s="998"/>
      <c r="AF169" s="998"/>
      <c r="AG169" s="998"/>
      <c r="AH169" s="998"/>
      <c r="AI169" s="998"/>
      <c r="AJ169" s="998"/>
      <c r="AK169" s="998"/>
      <c r="AL169" s="998"/>
      <c r="AM169" s="998"/>
      <c r="AN169" s="998"/>
      <c r="AO169" s="998"/>
      <c r="AP169" s="998"/>
      <c r="AQ169" s="998"/>
      <c r="AR169" s="998"/>
      <c r="AS169" s="998"/>
      <c r="AT169" s="998"/>
      <c r="AU169" s="998"/>
      <c r="AV169" s="998"/>
      <c r="AW169" s="998"/>
      <c r="AX169" s="998"/>
    </row>
    <row r="170" spans="1:50">
      <c r="A170" s="998"/>
      <c r="B170" s="1015"/>
      <c r="C170" s="1015"/>
      <c r="D170" s="1015"/>
      <c r="E170" s="1015"/>
      <c r="F170" s="998"/>
      <c r="G170" s="1015"/>
      <c r="H170" s="998"/>
      <c r="M170" s="1015"/>
      <c r="N170" s="1015"/>
      <c r="O170" s="998"/>
      <c r="P170" s="998"/>
      <c r="Q170" s="998"/>
      <c r="R170" s="998"/>
      <c r="S170" s="998"/>
      <c r="T170" s="998"/>
      <c r="U170" s="998"/>
      <c r="V170" s="998"/>
      <c r="W170" s="998"/>
      <c r="X170" s="998"/>
      <c r="Y170" s="998"/>
      <c r="Z170" s="998"/>
      <c r="AA170" s="998"/>
      <c r="AB170" s="998"/>
      <c r="AC170" s="998"/>
      <c r="AD170" s="998"/>
      <c r="AE170" s="998"/>
      <c r="AF170" s="998"/>
      <c r="AG170" s="998"/>
      <c r="AH170" s="998"/>
      <c r="AI170" s="998"/>
      <c r="AJ170" s="998"/>
      <c r="AK170" s="998"/>
      <c r="AL170" s="998"/>
      <c r="AM170" s="998"/>
      <c r="AN170" s="998"/>
      <c r="AO170" s="998"/>
      <c r="AP170" s="998"/>
      <c r="AQ170" s="998"/>
      <c r="AR170" s="998"/>
      <c r="AS170" s="998"/>
      <c r="AT170" s="998"/>
      <c r="AU170" s="998"/>
      <c r="AV170" s="998"/>
      <c r="AW170" s="998"/>
      <c r="AX170" s="998"/>
    </row>
    <row r="171" spans="1:50">
      <c r="A171" s="998"/>
      <c r="B171" s="1015"/>
      <c r="C171" s="1015"/>
      <c r="D171" s="1015"/>
      <c r="E171" s="1015"/>
      <c r="F171" s="998"/>
      <c r="G171" s="1015"/>
      <c r="H171" s="998"/>
      <c r="M171" s="1015"/>
      <c r="N171" s="1015"/>
      <c r="O171" s="998"/>
      <c r="P171" s="998"/>
      <c r="Q171" s="998"/>
      <c r="R171" s="998"/>
      <c r="S171" s="998"/>
      <c r="T171" s="998"/>
      <c r="U171" s="998"/>
      <c r="V171" s="998"/>
      <c r="W171" s="998"/>
      <c r="X171" s="998"/>
      <c r="Y171" s="998"/>
      <c r="Z171" s="998"/>
      <c r="AA171" s="998"/>
      <c r="AB171" s="998"/>
      <c r="AC171" s="998"/>
      <c r="AD171" s="998"/>
      <c r="AE171" s="998"/>
      <c r="AF171" s="998"/>
      <c r="AG171" s="998"/>
      <c r="AH171" s="998"/>
      <c r="AI171" s="998"/>
      <c r="AJ171" s="998"/>
      <c r="AK171" s="998"/>
      <c r="AL171" s="998"/>
      <c r="AM171" s="998"/>
      <c r="AN171" s="998"/>
      <c r="AO171" s="998"/>
      <c r="AP171" s="998"/>
      <c r="AQ171" s="998"/>
      <c r="AR171" s="998"/>
      <c r="AS171" s="998"/>
      <c r="AT171" s="998"/>
      <c r="AU171" s="998"/>
      <c r="AV171" s="998"/>
      <c r="AW171" s="998"/>
      <c r="AX171" s="998"/>
    </row>
    <row r="172" spans="1:50">
      <c r="A172" s="998"/>
      <c r="B172" s="1015"/>
      <c r="C172" s="1015"/>
      <c r="D172" s="1015"/>
      <c r="E172" s="1015"/>
      <c r="F172" s="998"/>
      <c r="G172" s="1015"/>
      <c r="H172" s="998"/>
      <c r="M172" s="1015"/>
      <c r="N172" s="1015"/>
      <c r="O172" s="998"/>
      <c r="P172" s="998"/>
      <c r="Q172" s="998"/>
      <c r="R172" s="998"/>
      <c r="S172" s="998"/>
      <c r="T172" s="998"/>
      <c r="U172" s="998"/>
      <c r="V172" s="998"/>
      <c r="W172" s="998"/>
      <c r="X172" s="998"/>
      <c r="Y172" s="998"/>
      <c r="Z172" s="998"/>
      <c r="AA172" s="998"/>
      <c r="AB172" s="998"/>
      <c r="AC172" s="998"/>
      <c r="AD172" s="998"/>
      <c r="AE172" s="998"/>
      <c r="AF172" s="998"/>
      <c r="AG172" s="998"/>
      <c r="AH172" s="998"/>
      <c r="AI172" s="998"/>
      <c r="AJ172" s="998"/>
      <c r="AK172" s="998"/>
      <c r="AL172" s="998"/>
      <c r="AM172" s="998"/>
      <c r="AN172" s="998"/>
      <c r="AO172" s="998"/>
      <c r="AP172" s="998"/>
      <c r="AQ172" s="998"/>
      <c r="AR172" s="998"/>
      <c r="AS172" s="998"/>
      <c r="AT172" s="998"/>
      <c r="AU172" s="998"/>
      <c r="AV172" s="998"/>
      <c r="AW172" s="998"/>
      <c r="AX172" s="998"/>
    </row>
    <row r="173" spans="1:50">
      <c r="A173" s="998"/>
      <c r="B173" s="1015"/>
      <c r="C173" s="1015"/>
      <c r="D173" s="1015"/>
      <c r="E173" s="1015"/>
      <c r="F173" s="998"/>
      <c r="G173" s="1015"/>
      <c r="H173" s="998"/>
      <c r="M173" s="1015"/>
      <c r="N173" s="1015"/>
      <c r="O173" s="998"/>
      <c r="P173" s="998"/>
      <c r="Q173" s="998"/>
      <c r="R173" s="998"/>
      <c r="S173" s="998"/>
      <c r="T173" s="998"/>
      <c r="U173" s="998"/>
      <c r="V173" s="998"/>
      <c r="W173" s="998"/>
      <c r="X173" s="998"/>
      <c r="Y173" s="998"/>
      <c r="Z173" s="998"/>
      <c r="AA173" s="998"/>
      <c r="AB173" s="998"/>
      <c r="AC173" s="998"/>
      <c r="AD173" s="998"/>
      <c r="AE173" s="998"/>
      <c r="AF173" s="998"/>
      <c r="AG173" s="998"/>
      <c r="AH173" s="998"/>
      <c r="AI173" s="998"/>
      <c r="AJ173" s="998"/>
      <c r="AK173" s="998"/>
      <c r="AL173" s="998"/>
      <c r="AM173" s="998"/>
      <c r="AN173" s="998"/>
      <c r="AO173" s="998"/>
      <c r="AP173" s="998"/>
      <c r="AQ173" s="998"/>
      <c r="AR173" s="998"/>
      <c r="AS173" s="998"/>
      <c r="AT173" s="998"/>
      <c r="AU173" s="998"/>
      <c r="AV173" s="998"/>
      <c r="AW173" s="998"/>
      <c r="AX173" s="998"/>
    </row>
    <row r="174" spans="1:50">
      <c r="A174" s="998"/>
      <c r="B174" s="1015"/>
      <c r="C174" s="1015"/>
      <c r="D174" s="1015"/>
      <c r="E174" s="1015"/>
      <c r="F174" s="998"/>
      <c r="G174" s="1015"/>
      <c r="H174" s="998"/>
      <c r="M174" s="1015"/>
      <c r="N174" s="1015"/>
      <c r="O174" s="998"/>
      <c r="P174" s="998"/>
      <c r="Q174" s="998"/>
      <c r="R174" s="998"/>
      <c r="S174" s="998"/>
      <c r="T174" s="998"/>
      <c r="U174" s="998"/>
      <c r="V174" s="998"/>
      <c r="W174" s="998"/>
      <c r="X174" s="998"/>
      <c r="Y174" s="998"/>
      <c r="Z174" s="998"/>
      <c r="AA174" s="998"/>
      <c r="AB174" s="998"/>
      <c r="AC174" s="998"/>
      <c r="AD174" s="998"/>
      <c r="AE174" s="998"/>
      <c r="AF174" s="998"/>
      <c r="AG174" s="998"/>
      <c r="AH174" s="998"/>
      <c r="AI174" s="998"/>
      <c r="AJ174" s="998"/>
      <c r="AK174" s="998"/>
      <c r="AL174" s="998"/>
      <c r="AM174" s="998"/>
      <c r="AN174" s="998"/>
      <c r="AO174" s="998"/>
      <c r="AP174" s="998"/>
      <c r="AQ174" s="998"/>
      <c r="AR174" s="998"/>
      <c r="AS174" s="998"/>
      <c r="AT174" s="998"/>
      <c r="AU174" s="998"/>
      <c r="AV174" s="998"/>
      <c r="AW174" s="998"/>
      <c r="AX174" s="998"/>
    </row>
    <row r="175" spans="1:50">
      <c r="A175" s="998"/>
      <c r="B175" s="1015"/>
      <c r="C175" s="1015"/>
      <c r="D175" s="1015"/>
      <c r="E175" s="1015"/>
      <c r="F175" s="998"/>
      <c r="G175" s="1015"/>
      <c r="H175" s="998"/>
      <c r="M175" s="1015"/>
      <c r="N175" s="1015"/>
      <c r="O175" s="998"/>
      <c r="P175" s="998"/>
      <c r="Q175" s="998"/>
      <c r="R175" s="998"/>
      <c r="S175" s="998"/>
      <c r="T175" s="998"/>
      <c r="U175" s="998"/>
      <c r="V175" s="998"/>
      <c r="W175" s="998"/>
      <c r="X175" s="998"/>
      <c r="Y175" s="998"/>
      <c r="Z175" s="998"/>
      <c r="AA175" s="998"/>
      <c r="AB175" s="998"/>
      <c r="AC175" s="998"/>
      <c r="AD175" s="998"/>
      <c r="AE175" s="998"/>
      <c r="AF175" s="998"/>
      <c r="AG175" s="998"/>
      <c r="AH175" s="998"/>
      <c r="AI175" s="998"/>
      <c r="AJ175" s="998"/>
      <c r="AK175" s="998"/>
      <c r="AL175" s="998"/>
      <c r="AM175" s="998"/>
      <c r="AN175" s="998"/>
      <c r="AO175" s="998"/>
      <c r="AP175" s="998"/>
      <c r="AQ175" s="998"/>
      <c r="AR175" s="998"/>
      <c r="AS175" s="998"/>
      <c r="AT175" s="998"/>
      <c r="AU175" s="998"/>
      <c r="AV175" s="998"/>
      <c r="AW175" s="998"/>
      <c r="AX175" s="998"/>
    </row>
    <row r="176" spans="1:50">
      <c r="A176" s="998"/>
      <c r="B176" s="1015"/>
      <c r="C176" s="1015"/>
      <c r="D176" s="1015"/>
      <c r="E176" s="1015"/>
      <c r="F176" s="998"/>
      <c r="G176" s="1015"/>
      <c r="H176" s="998"/>
      <c r="M176" s="1015"/>
      <c r="N176" s="1015"/>
      <c r="O176" s="998"/>
      <c r="P176" s="998"/>
      <c r="Q176" s="998"/>
      <c r="R176" s="998"/>
      <c r="S176" s="998"/>
      <c r="T176" s="998"/>
      <c r="U176" s="998"/>
      <c r="V176" s="998"/>
      <c r="W176" s="998"/>
      <c r="X176" s="998"/>
      <c r="Y176" s="998"/>
      <c r="Z176" s="998"/>
      <c r="AA176" s="998"/>
      <c r="AB176" s="998"/>
      <c r="AC176" s="998"/>
      <c r="AD176" s="998"/>
      <c r="AE176" s="998"/>
      <c r="AF176" s="998"/>
      <c r="AG176" s="998"/>
      <c r="AH176" s="998"/>
      <c r="AI176" s="998"/>
      <c r="AJ176" s="998"/>
      <c r="AK176" s="998"/>
      <c r="AL176" s="998"/>
      <c r="AM176" s="998"/>
      <c r="AN176" s="998"/>
      <c r="AO176" s="998"/>
      <c r="AP176" s="998"/>
      <c r="AQ176" s="998"/>
      <c r="AR176" s="998"/>
      <c r="AS176" s="998"/>
      <c r="AT176" s="998"/>
      <c r="AU176" s="998"/>
      <c r="AV176" s="998"/>
      <c r="AW176" s="998"/>
      <c r="AX176" s="998"/>
    </row>
    <row r="177" spans="1:50">
      <c r="A177" s="998"/>
      <c r="B177" s="1015"/>
      <c r="C177" s="1015"/>
      <c r="D177" s="1015"/>
      <c r="E177" s="1015"/>
      <c r="F177" s="998"/>
      <c r="G177" s="1015"/>
      <c r="H177" s="998"/>
      <c r="M177" s="1015"/>
      <c r="N177" s="1015"/>
      <c r="O177" s="998"/>
      <c r="P177" s="998"/>
      <c r="Q177" s="998"/>
      <c r="R177" s="998"/>
      <c r="S177" s="998"/>
      <c r="T177" s="998"/>
      <c r="U177" s="998"/>
      <c r="V177" s="998"/>
      <c r="W177" s="998"/>
      <c r="X177" s="998"/>
      <c r="Y177" s="998"/>
      <c r="Z177" s="998"/>
      <c r="AA177" s="998"/>
      <c r="AB177" s="998"/>
      <c r="AC177" s="998"/>
      <c r="AD177" s="998"/>
      <c r="AE177" s="998"/>
      <c r="AF177" s="998"/>
      <c r="AG177" s="998"/>
      <c r="AH177" s="998"/>
      <c r="AI177" s="998"/>
      <c r="AJ177" s="998"/>
      <c r="AK177" s="998"/>
      <c r="AL177" s="998"/>
      <c r="AM177" s="998"/>
      <c r="AN177" s="998"/>
      <c r="AO177" s="998"/>
      <c r="AP177" s="998"/>
      <c r="AQ177" s="998"/>
      <c r="AR177" s="998"/>
      <c r="AS177" s="998"/>
      <c r="AT177" s="998"/>
      <c r="AU177" s="998"/>
      <c r="AV177" s="998"/>
      <c r="AW177" s="998"/>
      <c r="AX177" s="998"/>
    </row>
    <row r="178" spans="1:50">
      <c r="A178" s="998"/>
      <c r="B178" s="1015"/>
      <c r="C178" s="1015"/>
      <c r="D178" s="1015"/>
      <c r="E178" s="1015"/>
      <c r="F178" s="998"/>
      <c r="G178" s="1015"/>
      <c r="H178" s="998"/>
      <c r="M178" s="1015"/>
      <c r="N178" s="1015"/>
      <c r="O178" s="998"/>
      <c r="P178" s="998"/>
      <c r="Q178" s="998"/>
      <c r="R178" s="998"/>
      <c r="S178" s="998"/>
      <c r="T178" s="998"/>
      <c r="U178" s="998"/>
      <c r="V178" s="998"/>
      <c r="W178" s="998"/>
      <c r="X178" s="998"/>
      <c r="Y178" s="998"/>
      <c r="Z178" s="998"/>
      <c r="AA178" s="998"/>
      <c r="AB178" s="998"/>
      <c r="AC178" s="998"/>
      <c r="AD178" s="998"/>
      <c r="AE178" s="998"/>
      <c r="AF178" s="998"/>
      <c r="AG178" s="998"/>
      <c r="AH178" s="998"/>
      <c r="AI178" s="998"/>
      <c r="AJ178" s="998"/>
      <c r="AK178" s="998"/>
      <c r="AL178" s="998"/>
      <c r="AM178" s="998"/>
      <c r="AN178" s="998"/>
      <c r="AO178" s="998"/>
      <c r="AP178" s="998"/>
      <c r="AQ178" s="998"/>
      <c r="AR178" s="998"/>
      <c r="AS178" s="998"/>
      <c r="AT178" s="998"/>
      <c r="AU178" s="998"/>
      <c r="AV178" s="998"/>
      <c r="AW178" s="998"/>
      <c r="AX178" s="998"/>
    </row>
    <row r="179" spans="1:50">
      <c r="A179" s="998"/>
      <c r="B179" s="1015"/>
      <c r="C179" s="1015"/>
      <c r="D179" s="1015"/>
      <c r="E179" s="1015"/>
      <c r="F179" s="998"/>
      <c r="G179" s="1015"/>
      <c r="H179" s="998"/>
      <c r="M179" s="1015"/>
      <c r="N179" s="1015"/>
      <c r="O179" s="998"/>
      <c r="P179" s="998"/>
      <c r="Q179" s="998"/>
      <c r="R179" s="998"/>
      <c r="S179" s="998"/>
      <c r="T179" s="998"/>
      <c r="U179" s="998"/>
      <c r="V179" s="998"/>
      <c r="W179" s="998"/>
      <c r="X179" s="998"/>
      <c r="Y179" s="998"/>
      <c r="Z179" s="998"/>
      <c r="AA179" s="998"/>
      <c r="AB179" s="998"/>
      <c r="AC179" s="998"/>
      <c r="AD179" s="998"/>
      <c r="AE179" s="998"/>
      <c r="AF179" s="998"/>
      <c r="AG179" s="998"/>
      <c r="AH179" s="998"/>
      <c r="AI179" s="998"/>
      <c r="AJ179" s="998"/>
      <c r="AK179" s="998"/>
      <c r="AL179" s="998"/>
      <c r="AM179" s="998"/>
      <c r="AN179" s="998"/>
      <c r="AO179" s="998"/>
      <c r="AP179" s="998"/>
      <c r="AQ179" s="998"/>
      <c r="AR179" s="998"/>
      <c r="AS179" s="998"/>
      <c r="AT179" s="998"/>
      <c r="AU179" s="998"/>
      <c r="AV179" s="998"/>
      <c r="AW179" s="998"/>
      <c r="AX179" s="998"/>
    </row>
    <row r="180" spans="1:50">
      <c r="A180" s="998"/>
      <c r="B180" s="1015"/>
      <c r="C180" s="1015"/>
      <c r="D180" s="1015"/>
      <c r="E180" s="1015"/>
      <c r="F180" s="998"/>
      <c r="G180" s="1015"/>
      <c r="H180" s="998"/>
      <c r="M180" s="1015"/>
      <c r="N180" s="1015"/>
      <c r="O180" s="998"/>
      <c r="P180" s="998"/>
      <c r="Q180" s="998"/>
      <c r="R180" s="998"/>
      <c r="S180" s="998"/>
      <c r="T180" s="998"/>
      <c r="U180" s="998"/>
      <c r="V180" s="998"/>
      <c r="W180" s="998"/>
      <c r="X180" s="998"/>
      <c r="Y180" s="998"/>
      <c r="Z180" s="998"/>
      <c r="AA180" s="998"/>
      <c r="AB180" s="998"/>
      <c r="AC180" s="998"/>
      <c r="AD180" s="998"/>
      <c r="AE180" s="998"/>
      <c r="AF180" s="998"/>
      <c r="AG180" s="998"/>
      <c r="AH180" s="998"/>
      <c r="AI180" s="998"/>
      <c r="AJ180" s="998"/>
      <c r="AK180" s="998"/>
      <c r="AL180" s="998"/>
      <c r="AM180" s="998"/>
      <c r="AN180" s="998"/>
      <c r="AO180" s="998"/>
      <c r="AP180" s="998"/>
      <c r="AQ180" s="998"/>
      <c r="AR180" s="998"/>
      <c r="AS180" s="998"/>
      <c r="AT180" s="998"/>
      <c r="AU180" s="998"/>
      <c r="AV180" s="998"/>
      <c r="AW180" s="998"/>
      <c r="AX180" s="998"/>
    </row>
    <row r="181" spans="1:50">
      <c r="A181" s="998"/>
      <c r="B181" s="1015"/>
      <c r="C181" s="1015"/>
      <c r="D181" s="1015"/>
      <c r="E181" s="1015"/>
      <c r="F181" s="998"/>
      <c r="G181" s="1015"/>
      <c r="H181" s="998"/>
      <c r="M181" s="1015"/>
      <c r="N181" s="1015"/>
      <c r="O181" s="998"/>
      <c r="P181" s="998"/>
      <c r="Q181" s="998"/>
      <c r="R181" s="998"/>
      <c r="S181" s="998"/>
      <c r="T181" s="998"/>
      <c r="U181" s="998"/>
      <c r="V181" s="998"/>
      <c r="W181" s="998"/>
      <c r="X181" s="998"/>
      <c r="Y181" s="998"/>
      <c r="Z181" s="998"/>
      <c r="AA181" s="998"/>
      <c r="AB181" s="998"/>
      <c r="AC181" s="998"/>
      <c r="AD181" s="998"/>
      <c r="AE181" s="998"/>
      <c r="AF181" s="998"/>
      <c r="AG181" s="998"/>
      <c r="AH181" s="998"/>
      <c r="AI181" s="998"/>
      <c r="AJ181" s="998"/>
      <c r="AK181" s="998"/>
      <c r="AL181" s="998"/>
      <c r="AM181" s="998"/>
      <c r="AN181" s="998"/>
      <c r="AO181" s="998"/>
      <c r="AP181" s="998"/>
      <c r="AQ181" s="998"/>
      <c r="AR181" s="998"/>
      <c r="AS181" s="998"/>
      <c r="AT181" s="998"/>
      <c r="AU181" s="998"/>
      <c r="AV181" s="998"/>
      <c r="AW181" s="998"/>
      <c r="AX181" s="998"/>
    </row>
    <row r="182" spans="1:50">
      <c r="A182" s="998"/>
      <c r="B182" s="1015"/>
      <c r="C182" s="1015"/>
      <c r="D182" s="1015"/>
      <c r="E182" s="1015"/>
      <c r="F182" s="998"/>
      <c r="G182" s="1015"/>
      <c r="H182" s="998"/>
      <c r="M182" s="1015"/>
      <c r="N182" s="1015"/>
      <c r="O182" s="998"/>
      <c r="P182" s="998"/>
      <c r="Q182" s="998"/>
      <c r="R182" s="998"/>
      <c r="S182" s="998"/>
      <c r="T182" s="998"/>
      <c r="U182" s="998"/>
      <c r="V182" s="998"/>
      <c r="W182" s="998"/>
      <c r="X182" s="998"/>
      <c r="Y182" s="998"/>
      <c r="Z182" s="998"/>
      <c r="AA182" s="998"/>
      <c r="AB182" s="998"/>
      <c r="AC182" s="998"/>
      <c r="AD182" s="998"/>
      <c r="AE182" s="998"/>
      <c r="AF182" s="998"/>
      <c r="AG182" s="998"/>
      <c r="AH182" s="998"/>
      <c r="AI182" s="998"/>
      <c r="AJ182" s="998"/>
      <c r="AK182" s="998"/>
      <c r="AL182" s="998"/>
      <c r="AM182" s="998"/>
      <c r="AN182" s="998"/>
      <c r="AO182" s="998"/>
      <c r="AP182" s="998"/>
      <c r="AQ182" s="998"/>
      <c r="AR182" s="998"/>
      <c r="AS182" s="998"/>
      <c r="AT182" s="998"/>
      <c r="AU182" s="998"/>
      <c r="AV182" s="998"/>
      <c r="AW182" s="998"/>
      <c r="AX182" s="998"/>
    </row>
    <row r="183" spans="1:50">
      <c r="A183" s="998"/>
      <c r="B183" s="1015"/>
      <c r="C183" s="1015"/>
      <c r="D183" s="1015"/>
      <c r="E183" s="1015"/>
      <c r="F183" s="998"/>
      <c r="G183" s="1015"/>
      <c r="H183" s="998"/>
      <c r="M183" s="1015"/>
      <c r="N183" s="1015"/>
      <c r="O183" s="998"/>
      <c r="P183" s="998"/>
      <c r="Q183" s="998"/>
      <c r="R183" s="998"/>
      <c r="S183" s="998"/>
      <c r="T183" s="998"/>
      <c r="U183" s="998"/>
      <c r="V183" s="998"/>
      <c r="W183" s="998"/>
      <c r="X183" s="998"/>
      <c r="Y183" s="998"/>
      <c r="Z183" s="998"/>
      <c r="AA183" s="998"/>
      <c r="AB183" s="998"/>
      <c r="AC183" s="998"/>
      <c r="AD183" s="998"/>
      <c r="AE183" s="998"/>
      <c r="AF183" s="998"/>
      <c r="AG183" s="998"/>
      <c r="AH183" s="998"/>
      <c r="AI183" s="998"/>
      <c r="AJ183" s="998"/>
      <c r="AK183" s="998"/>
      <c r="AL183" s="998"/>
      <c r="AM183" s="998"/>
      <c r="AN183" s="998"/>
      <c r="AO183" s="998"/>
      <c r="AP183" s="998"/>
      <c r="AQ183" s="998"/>
      <c r="AR183" s="998"/>
      <c r="AS183" s="998"/>
      <c r="AT183" s="998"/>
      <c r="AU183" s="998"/>
      <c r="AV183" s="998"/>
      <c r="AW183" s="998"/>
      <c r="AX183" s="998"/>
    </row>
    <row r="184" spans="1:50">
      <c r="A184" s="998"/>
      <c r="B184" s="1015"/>
      <c r="C184" s="1015"/>
      <c r="D184" s="1015"/>
      <c r="E184" s="1015"/>
      <c r="F184" s="998"/>
      <c r="G184" s="1015"/>
      <c r="H184" s="998"/>
      <c r="M184" s="1015"/>
      <c r="N184" s="1015"/>
      <c r="O184" s="998"/>
      <c r="P184" s="998"/>
      <c r="Q184" s="998"/>
      <c r="R184" s="998"/>
      <c r="S184" s="998"/>
      <c r="T184" s="998"/>
      <c r="U184" s="998"/>
      <c r="V184" s="998"/>
      <c r="W184" s="998"/>
      <c r="X184" s="998"/>
      <c r="Y184" s="998"/>
      <c r="Z184" s="998"/>
      <c r="AA184" s="998"/>
      <c r="AB184" s="998"/>
      <c r="AC184" s="998"/>
      <c r="AD184" s="998"/>
      <c r="AE184" s="998"/>
      <c r="AF184" s="998"/>
      <c r="AG184" s="998"/>
      <c r="AH184" s="998"/>
      <c r="AI184" s="998"/>
      <c r="AJ184" s="998"/>
      <c r="AK184" s="998"/>
      <c r="AL184" s="998"/>
      <c r="AM184" s="998"/>
      <c r="AN184" s="998"/>
      <c r="AO184" s="998"/>
      <c r="AP184" s="998"/>
      <c r="AQ184" s="998"/>
      <c r="AR184" s="998"/>
      <c r="AS184" s="998"/>
      <c r="AT184" s="998"/>
      <c r="AU184" s="998"/>
      <c r="AV184" s="998"/>
      <c r="AW184" s="998"/>
      <c r="AX184" s="998"/>
    </row>
    <row r="185" spans="1:50">
      <c r="A185" s="998"/>
      <c r="B185" s="1015"/>
      <c r="C185" s="1015"/>
      <c r="D185" s="1015"/>
      <c r="E185" s="1015"/>
      <c r="F185" s="998"/>
      <c r="G185" s="1015"/>
      <c r="H185" s="998"/>
      <c r="M185" s="1015"/>
      <c r="N185" s="1015"/>
      <c r="O185" s="998"/>
      <c r="P185" s="998"/>
      <c r="Q185" s="998"/>
      <c r="R185" s="998"/>
      <c r="S185" s="998"/>
      <c r="T185" s="998"/>
      <c r="U185" s="998"/>
      <c r="V185" s="998"/>
      <c r="W185" s="998"/>
      <c r="X185" s="998"/>
      <c r="Y185" s="998"/>
      <c r="Z185" s="998"/>
      <c r="AA185" s="998"/>
      <c r="AB185" s="998"/>
      <c r="AC185" s="998"/>
      <c r="AD185" s="998"/>
      <c r="AE185" s="998"/>
      <c r="AF185" s="998"/>
      <c r="AG185" s="998"/>
      <c r="AH185" s="998"/>
      <c r="AI185" s="998"/>
      <c r="AJ185" s="998"/>
      <c r="AK185" s="998"/>
      <c r="AL185" s="998"/>
      <c r="AM185" s="998"/>
      <c r="AN185" s="998"/>
      <c r="AO185" s="998"/>
      <c r="AP185" s="998"/>
      <c r="AQ185" s="998"/>
      <c r="AR185" s="998"/>
      <c r="AS185" s="998"/>
      <c r="AT185" s="998"/>
      <c r="AU185" s="998"/>
      <c r="AV185" s="998"/>
      <c r="AW185" s="998"/>
      <c r="AX185" s="998"/>
    </row>
    <row r="186" spans="1:50">
      <c r="A186" s="998"/>
      <c r="B186" s="1015"/>
      <c r="C186" s="1015"/>
      <c r="D186" s="1015"/>
      <c r="E186" s="1015"/>
      <c r="F186" s="998"/>
      <c r="G186" s="1015"/>
      <c r="H186" s="998"/>
      <c r="M186" s="1015"/>
      <c r="N186" s="1015"/>
      <c r="O186" s="998"/>
      <c r="P186" s="998"/>
      <c r="Q186" s="998"/>
      <c r="R186" s="998"/>
      <c r="S186" s="998"/>
      <c r="T186" s="998"/>
      <c r="U186" s="998"/>
      <c r="V186" s="998"/>
      <c r="W186" s="998"/>
      <c r="X186" s="998"/>
      <c r="Y186" s="998"/>
      <c r="Z186" s="998"/>
      <c r="AA186" s="998"/>
      <c r="AB186" s="998"/>
      <c r="AC186" s="998"/>
      <c r="AD186" s="998"/>
      <c r="AE186" s="998"/>
      <c r="AF186" s="998"/>
      <c r="AG186" s="998"/>
      <c r="AH186" s="998"/>
      <c r="AI186" s="998"/>
      <c r="AJ186" s="998"/>
      <c r="AK186" s="998"/>
      <c r="AL186" s="998"/>
      <c r="AM186" s="998"/>
      <c r="AN186" s="998"/>
      <c r="AO186" s="998"/>
      <c r="AP186" s="998"/>
      <c r="AQ186" s="998"/>
      <c r="AR186" s="998"/>
      <c r="AS186" s="998"/>
      <c r="AT186" s="998"/>
      <c r="AU186" s="998"/>
      <c r="AV186" s="998"/>
      <c r="AW186" s="998"/>
      <c r="AX186" s="998"/>
    </row>
    <row r="187" spans="1:50">
      <c r="A187" s="998"/>
      <c r="B187" s="1015"/>
      <c r="C187" s="1015"/>
      <c r="D187" s="1015"/>
      <c r="E187" s="1015"/>
      <c r="F187" s="998"/>
      <c r="G187" s="1015"/>
      <c r="H187" s="998"/>
      <c r="M187" s="1015"/>
      <c r="N187" s="1015"/>
      <c r="O187" s="998"/>
      <c r="P187" s="998"/>
      <c r="Q187" s="998"/>
      <c r="R187" s="998"/>
      <c r="S187" s="998"/>
      <c r="T187" s="998"/>
      <c r="U187" s="998"/>
      <c r="V187" s="998"/>
      <c r="W187" s="998"/>
      <c r="X187" s="998"/>
      <c r="Y187" s="998"/>
      <c r="Z187" s="998"/>
      <c r="AA187" s="998"/>
      <c r="AB187" s="998"/>
      <c r="AC187" s="998"/>
      <c r="AD187" s="998"/>
      <c r="AE187" s="998"/>
      <c r="AF187" s="998"/>
      <c r="AG187" s="998"/>
      <c r="AH187" s="998"/>
      <c r="AI187" s="998"/>
      <c r="AJ187" s="998"/>
      <c r="AK187" s="998"/>
      <c r="AL187" s="998"/>
      <c r="AM187" s="998"/>
      <c r="AN187" s="998"/>
      <c r="AO187" s="998"/>
      <c r="AP187" s="998"/>
      <c r="AQ187" s="998"/>
      <c r="AR187" s="998"/>
      <c r="AS187" s="998"/>
      <c r="AT187" s="998"/>
      <c r="AU187" s="998"/>
      <c r="AV187" s="998"/>
      <c r="AW187" s="998"/>
      <c r="AX187" s="998"/>
    </row>
    <row r="188" spans="1:50">
      <c r="A188" s="998"/>
      <c r="B188" s="1015"/>
      <c r="C188" s="1015"/>
      <c r="D188" s="1015"/>
      <c r="E188" s="1015"/>
      <c r="F188" s="998"/>
      <c r="G188" s="1015"/>
      <c r="H188" s="998"/>
      <c r="M188" s="1015"/>
      <c r="N188" s="1015"/>
      <c r="O188" s="998"/>
      <c r="P188" s="998"/>
      <c r="Q188" s="998"/>
      <c r="R188" s="998"/>
      <c r="S188" s="998"/>
      <c r="T188" s="998"/>
      <c r="U188" s="998"/>
      <c r="V188" s="998"/>
      <c r="W188" s="998"/>
      <c r="X188" s="998"/>
      <c r="Y188" s="998"/>
      <c r="Z188" s="998"/>
      <c r="AA188" s="998"/>
      <c r="AB188" s="998"/>
      <c r="AC188" s="998"/>
      <c r="AD188" s="998"/>
      <c r="AE188" s="998"/>
      <c r="AF188" s="998"/>
      <c r="AG188" s="998"/>
      <c r="AH188" s="998"/>
      <c r="AI188" s="998"/>
      <c r="AJ188" s="998"/>
      <c r="AK188" s="998"/>
      <c r="AL188" s="998"/>
      <c r="AM188" s="998"/>
      <c r="AN188" s="998"/>
      <c r="AO188" s="998"/>
      <c r="AP188" s="998"/>
      <c r="AQ188" s="998"/>
      <c r="AR188" s="998"/>
      <c r="AS188" s="998"/>
      <c r="AT188" s="998"/>
      <c r="AU188" s="998"/>
      <c r="AV188" s="998"/>
      <c r="AW188" s="998"/>
      <c r="AX188" s="998"/>
    </row>
    <row r="189" spans="1:50">
      <c r="A189" s="998"/>
      <c r="B189" s="1015"/>
      <c r="C189" s="1015"/>
      <c r="D189" s="1015"/>
      <c r="E189" s="1015"/>
      <c r="F189" s="998"/>
      <c r="G189" s="1015"/>
      <c r="H189" s="998"/>
      <c r="M189" s="1015"/>
      <c r="N189" s="1015"/>
      <c r="O189" s="998"/>
      <c r="P189" s="998"/>
      <c r="Q189" s="998"/>
      <c r="R189" s="998"/>
      <c r="S189" s="998"/>
      <c r="T189" s="998"/>
      <c r="U189" s="998"/>
      <c r="V189" s="998"/>
      <c r="W189" s="998"/>
      <c r="X189" s="998"/>
      <c r="Y189" s="998"/>
      <c r="Z189" s="998"/>
      <c r="AA189" s="998"/>
      <c r="AB189" s="998"/>
      <c r="AC189" s="998"/>
      <c r="AD189" s="998"/>
      <c r="AE189" s="998"/>
      <c r="AF189" s="998"/>
      <c r="AG189" s="998"/>
      <c r="AH189" s="998"/>
      <c r="AI189" s="998"/>
      <c r="AJ189" s="998"/>
      <c r="AK189" s="998"/>
      <c r="AL189" s="998"/>
      <c r="AM189" s="998"/>
      <c r="AN189" s="998"/>
      <c r="AO189" s="998"/>
      <c r="AP189" s="998"/>
      <c r="AQ189" s="998"/>
      <c r="AR189" s="998"/>
      <c r="AS189" s="998"/>
      <c r="AT189" s="998"/>
      <c r="AU189" s="998"/>
      <c r="AV189" s="998"/>
      <c r="AW189" s="998"/>
      <c r="AX189" s="998"/>
    </row>
    <row r="190" spans="1:50">
      <c r="A190" s="998"/>
      <c r="B190" s="1015"/>
      <c r="C190" s="1015"/>
      <c r="D190" s="1015"/>
      <c r="E190" s="1015"/>
      <c r="F190" s="998"/>
      <c r="G190" s="1015"/>
      <c r="H190" s="998"/>
      <c r="M190" s="1015"/>
      <c r="N190" s="1015"/>
      <c r="O190" s="998"/>
      <c r="P190" s="998"/>
      <c r="Q190" s="998"/>
      <c r="R190" s="998"/>
      <c r="S190" s="998"/>
      <c r="T190" s="998"/>
      <c r="U190" s="998"/>
      <c r="V190" s="998"/>
      <c r="W190" s="998"/>
      <c r="X190" s="998"/>
      <c r="Y190" s="998"/>
      <c r="Z190" s="998"/>
      <c r="AA190" s="998"/>
      <c r="AB190" s="998"/>
      <c r="AC190" s="998"/>
      <c r="AD190" s="998"/>
      <c r="AE190" s="998"/>
      <c r="AF190" s="998"/>
      <c r="AG190" s="998"/>
      <c r="AH190" s="998"/>
      <c r="AI190" s="998"/>
      <c r="AJ190" s="998"/>
      <c r="AK190" s="998"/>
      <c r="AL190" s="998"/>
      <c r="AM190" s="998"/>
      <c r="AN190" s="998"/>
      <c r="AO190" s="998"/>
      <c r="AP190" s="998"/>
      <c r="AQ190" s="998"/>
      <c r="AR190" s="998"/>
      <c r="AS190" s="998"/>
      <c r="AT190" s="998"/>
      <c r="AU190" s="998"/>
      <c r="AV190" s="998"/>
      <c r="AW190" s="998"/>
      <c r="AX190" s="998"/>
    </row>
    <row r="191" spans="1:50">
      <c r="A191" s="998"/>
      <c r="B191" s="1015"/>
      <c r="C191" s="1015"/>
      <c r="D191" s="1015"/>
      <c r="E191" s="1015"/>
      <c r="F191" s="998"/>
      <c r="G191" s="1015"/>
      <c r="H191" s="998"/>
      <c r="M191" s="1015"/>
      <c r="N191" s="1015"/>
      <c r="O191" s="998"/>
      <c r="P191" s="998"/>
      <c r="Q191" s="998"/>
      <c r="R191" s="998"/>
      <c r="S191" s="998"/>
      <c r="T191" s="998"/>
      <c r="U191" s="998"/>
      <c r="V191" s="998"/>
      <c r="W191" s="998"/>
      <c r="X191" s="998"/>
      <c r="Y191" s="998"/>
      <c r="Z191" s="998"/>
      <c r="AA191" s="998"/>
      <c r="AB191" s="998"/>
      <c r="AC191" s="998"/>
      <c r="AD191" s="998"/>
      <c r="AE191" s="998"/>
      <c r="AF191" s="998"/>
      <c r="AG191" s="998"/>
      <c r="AH191" s="998"/>
      <c r="AI191" s="998"/>
      <c r="AJ191" s="998"/>
      <c r="AK191" s="998"/>
      <c r="AL191" s="998"/>
      <c r="AM191" s="998"/>
      <c r="AN191" s="998"/>
      <c r="AO191" s="998"/>
      <c r="AP191" s="998"/>
      <c r="AQ191" s="998"/>
      <c r="AR191" s="998"/>
      <c r="AS191" s="998"/>
      <c r="AT191" s="998"/>
      <c r="AU191" s="998"/>
      <c r="AV191" s="998"/>
      <c r="AW191" s="998"/>
      <c r="AX191" s="998"/>
    </row>
    <row r="192" spans="1:50">
      <c r="A192" s="998"/>
      <c r="B192" s="1015"/>
      <c r="C192" s="1015"/>
      <c r="D192" s="1015"/>
      <c r="E192" s="1015"/>
      <c r="F192" s="998"/>
      <c r="G192" s="1015"/>
      <c r="H192" s="998"/>
      <c r="M192" s="1015"/>
      <c r="N192" s="1015"/>
      <c r="O192" s="998"/>
      <c r="P192" s="998"/>
      <c r="Q192" s="998"/>
      <c r="R192" s="998"/>
      <c r="S192" s="998"/>
      <c r="T192" s="998"/>
      <c r="U192" s="998"/>
      <c r="V192" s="998"/>
      <c r="W192" s="998"/>
      <c r="X192" s="998"/>
      <c r="Y192" s="998"/>
      <c r="Z192" s="998"/>
      <c r="AA192" s="998"/>
      <c r="AB192" s="998"/>
      <c r="AC192" s="998"/>
      <c r="AD192" s="998"/>
      <c r="AE192" s="998"/>
      <c r="AF192" s="998"/>
      <c r="AG192" s="998"/>
      <c r="AH192" s="998"/>
      <c r="AI192" s="998"/>
      <c r="AJ192" s="998"/>
      <c r="AK192" s="998"/>
      <c r="AL192" s="998"/>
      <c r="AM192" s="998"/>
      <c r="AN192" s="998"/>
      <c r="AO192" s="998"/>
      <c r="AP192" s="998"/>
      <c r="AQ192" s="998"/>
      <c r="AR192" s="998"/>
      <c r="AS192" s="998"/>
      <c r="AT192" s="998"/>
      <c r="AU192" s="998"/>
      <c r="AV192" s="998"/>
      <c r="AW192" s="998"/>
      <c r="AX192" s="998"/>
    </row>
    <row r="193" spans="1:50">
      <c r="A193" s="998"/>
      <c r="B193" s="1015"/>
      <c r="C193" s="1015"/>
      <c r="D193" s="1015"/>
      <c r="E193" s="1015"/>
      <c r="F193" s="998"/>
      <c r="G193" s="1015"/>
      <c r="H193" s="998"/>
      <c r="M193" s="1015"/>
      <c r="N193" s="1015"/>
      <c r="O193" s="998"/>
      <c r="P193" s="998"/>
      <c r="Q193" s="998"/>
      <c r="R193" s="998"/>
      <c r="S193" s="998"/>
      <c r="T193" s="998"/>
      <c r="U193" s="998"/>
      <c r="V193" s="998"/>
      <c r="W193" s="998"/>
      <c r="X193" s="998"/>
      <c r="Y193" s="998"/>
      <c r="Z193" s="998"/>
      <c r="AA193" s="998"/>
      <c r="AB193" s="998"/>
      <c r="AC193" s="998"/>
      <c r="AD193" s="998"/>
      <c r="AE193" s="998"/>
      <c r="AF193" s="998"/>
      <c r="AG193" s="998"/>
      <c r="AH193" s="998"/>
      <c r="AI193" s="998"/>
      <c r="AJ193" s="998"/>
      <c r="AK193" s="998"/>
      <c r="AL193" s="998"/>
      <c r="AM193" s="998"/>
      <c r="AN193" s="998"/>
      <c r="AO193" s="998"/>
      <c r="AP193" s="998"/>
      <c r="AQ193" s="998"/>
      <c r="AR193" s="998"/>
      <c r="AS193" s="998"/>
      <c r="AT193" s="998"/>
      <c r="AU193" s="998"/>
      <c r="AV193" s="998"/>
      <c r="AW193" s="998"/>
      <c r="AX193" s="998"/>
    </row>
    <row r="194" spans="1:50">
      <c r="A194" s="998"/>
      <c r="B194" s="1015"/>
      <c r="C194" s="1015"/>
      <c r="D194" s="1015"/>
      <c r="E194" s="1015"/>
      <c r="F194" s="998"/>
      <c r="G194" s="1015"/>
      <c r="H194" s="998"/>
      <c r="M194" s="1015"/>
      <c r="N194" s="1015"/>
      <c r="O194" s="998"/>
      <c r="P194" s="998"/>
      <c r="Q194" s="998"/>
      <c r="R194" s="998"/>
      <c r="S194" s="998"/>
      <c r="T194" s="998"/>
      <c r="U194" s="998"/>
      <c r="V194" s="998"/>
      <c r="W194" s="998"/>
      <c r="X194" s="998"/>
      <c r="Y194" s="998"/>
      <c r="Z194" s="998"/>
      <c r="AA194" s="998"/>
      <c r="AB194" s="998"/>
      <c r="AC194" s="998"/>
      <c r="AD194" s="998"/>
      <c r="AE194" s="998"/>
      <c r="AF194" s="998"/>
      <c r="AG194" s="998"/>
      <c r="AH194" s="998"/>
      <c r="AI194" s="998"/>
      <c r="AJ194" s="998"/>
      <c r="AK194" s="998"/>
      <c r="AL194" s="998"/>
      <c r="AM194" s="998"/>
      <c r="AN194" s="998"/>
      <c r="AO194" s="998"/>
      <c r="AP194" s="998"/>
      <c r="AQ194" s="998"/>
      <c r="AR194" s="998"/>
      <c r="AS194" s="998"/>
      <c r="AT194" s="998"/>
      <c r="AU194" s="998"/>
      <c r="AV194" s="998"/>
      <c r="AW194" s="998"/>
      <c r="AX194" s="998"/>
    </row>
    <row r="195" spans="1:50">
      <c r="A195" s="998"/>
      <c r="B195" s="1015"/>
      <c r="C195" s="1015"/>
      <c r="D195" s="1015"/>
      <c r="E195" s="1015"/>
      <c r="F195" s="998"/>
      <c r="G195" s="1015"/>
      <c r="H195" s="998"/>
      <c r="M195" s="1015"/>
      <c r="N195" s="1015"/>
      <c r="O195" s="998"/>
      <c r="P195" s="998"/>
      <c r="Q195" s="998"/>
      <c r="R195" s="998"/>
      <c r="S195" s="998"/>
      <c r="T195" s="998"/>
      <c r="U195" s="998"/>
      <c r="V195" s="998"/>
      <c r="W195" s="998"/>
      <c r="X195" s="998"/>
      <c r="Y195" s="998"/>
      <c r="Z195" s="998"/>
      <c r="AA195" s="998"/>
      <c r="AB195" s="998"/>
      <c r="AC195" s="998"/>
      <c r="AD195" s="998"/>
      <c r="AE195" s="998"/>
      <c r="AF195" s="998"/>
      <c r="AG195" s="998"/>
      <c r="AH195" s="998"/>
      <c r="AI195" s="998"/>
      <c r="AJ195" s="998"/>
      <c r="AK195" s="998"/>
      <c r="AL195" s="998"/>
      <c r="AM195" s="998"/>
      <c r="AN195" s="998"/>
      <c r="AO195" s="998"/>
      <c r="AP195" s="998"/>
      <c r="AQ195" s="998"/>
      <c r="AR195" s="998"/>
      <c r="AS195" s="998"/>
      <c r="AT195" s="998"/>
      <c r="AU195" s="998"/>
      <c r="AV195" s="998"/>
      <c r="AW195" s="998"/>
      <c r="AX195" s="998"/>
    </row>
    <row r="196" spans="1:50">
      <c r="A196" s="998"/>
      <c r="B196" s="1015"/>
      <c r="C196" s="1015"/>
      <c r="D196" s="1015"/>
      <c r="E196" s="1015"/>
      <c r="F196" s="998"/>
      <c r="G196" s="1015"/>
      <c r="H196" s="998"/>
      <c r="M196" s="1015"/>
      <c r="N196" s="1015"/>
      <c r="O196" s="998"/>
      <c r="P196" s="998"/>
      <c r="Q196" s="998"/>
      <c r="R196" s="998"/>
      <c r="S196" s="998"/>
      <c r="T196" s="998"/>
      <c r="U196" s="998"/>
      <c r="V196" s="998"/>
      <c r="W196" s="998"/>
      <c r="X196" s="998"/>
      <c r="Y196" s="998"/>
      <c r="Z196" s="998"/>
      <c r="AA196" s="998"/>
      <c r="AB196" s="998"/>
      <c r="AC196" s="998"/>
      <c r="AD196" s="998"/>
      <c r="AE196" s="998"/>
      <c r="AF196" s="998"/>
      <c r="AG196" s="998"/>
      <c r="AH196" s="998"/>
      <c r="AI196" s="998"/>
      <c r="AJ196" s="998"/>
      <c r="AK196" s="998"/>
      <c r="AL196" s="998"/>
      <c r="AM196" s="998"/>
      <c r="AN196" s="998"/>
      <c r="AO196" s="998"/>
      <c r="AP196" s="998"/>
      <c r="AQ196" s="998"/>
      <c r="AR196" s="998"/>
      <c r="AS196" s="998"/>
      <c r="AT196" s="998"/>
      <c r="AU196" s="998"/>
      <c r="AV196" s="998"/>
      <c r="AW196" s="998"/>
      <c r="AX196" s="998"/>
    </row>
    <row r="197" spans="1:50">
      <c r="A197" s="998"/>
      <c r="B197" s="1015"/>
      <c r="C197" s="1015"/>
      <c r="D197" s="1015"/>
      <c r="E197" s="1015"/>
      <c r="F197" s="998"/>
      <c r="G197" s="1015"/>
      <c r="H197" s="998"/>
      <c r="M197" s="1015"/>
      <c r="N197" s="1015"/>
      <c r="O197" s="998"/>
      <c r="P197" s="998"/>
      <c r="Q197" s="998"/>
      <c r="R197" s="998"/>
      <c r="S197" s="998"/>
      <c r="T197" s="998"/>
      <c r="U197" s="998"/>
      <c r="V197" s="998"/>
      <c r="W197" s="998"/>
      <c r="X197" s="998"/>
      <c r="Y197" s="998"/>
      <c r="Z197" s="998"/>
      <c r="AA197" s="998"/>
      <c r="AB197" s="998"/>
      <c r="AC197" s="998"/>
      <c r="AD197" s="998"/>
      <c r="AE197" s="998"/>
      <c r="AF197" s="998"/>
      <c r="AG197" s="998"/>
      <c r="AH197" s="998"/>
      <c r="AI197" s="998"/>
      <c r="AJ197" s="998"/>
      <c r="AK197" s="998"/>
      <c r="AL197" s="998"/>
      <c r="AM197" s="998"/>
      <c r="AN197" s="998"/>
      <c r="AO197" s="998"/>
      <c r="AP197" s="998"/>
      <c r="AQ197" s="998"/>
      <c r="AR197" s="998"/>
      <c r="AS197" s="998"/>
      <c r="AT197" s="998"/>
      <c r="AU197" s="998"/>
      <c r="AV197" s="998"/>
      <c r="AW197" s="998"/>
      <c r="AX197" s="998"/>
    </row>
    <row r="198" spans="1:50">
      <c r="A198" s="998"/>
      <c r="B198" s="1015"/>
      <c r="C198" s="1015"/>
      <c r="D198" s="1015"/>
      <c r="E198" s="1015"/>
      <c r="F198" s="998"/>
      <c r="G198" s="1015"/>
      <c r="H198" s="998"/>
      <c r="M198" s="1015"/>
      <c r="N198" s="1015"/>
      <c r="O198" s="998"/>
      <c r="P198" s="998"/>
      <c r="Q198" s="998"/>
      <c r="R198" s="998"/>
      <c r="S198" s="998"/>
      <c r="T198" s="998"/>
      <c r="U198" s="998"/>
      <c r="V198" s="998"/>
      <c r="W198" s="998"/>
      <c r="X198" s="998"/>
      <c r="Y198" s="998"/>
      <c r="Z198" s="998"/>
      <c r="AA198" s="998"/>
      <c r="AB198" s="998"/>
      <c r="AC198" s="998"/>
      <c r="AD198" s="998"/>
      <c r="AE198" s="998"/>
      <c r="AF198" s="998"/>
      <c r="AG198" s="998"/>
      <c r="AH198" s="998"/>
      <c r="AI198" s="998"/>
      <c r="AJ198" s="998"/>
      <c r="AK198" s="998"/>
      <c r="AL198" s="998"/>
      <c r="AM198" s="998"/>
      <c r="AN198" s="998"/>
      <c r="AO198" s="998"/>
      <c r="AP198" s="998"/>
      <c r="AQ198" s="998"/>
      <c r="AR198" s="998"/>
      <c r="AS198" s="998"/>
      <c r="AT198" s="998"/>
      <c r="AU198" s="998"/>
      <c r="AV198" s="998"/>
      <c r="AW198" s="998"/>
      <c r="AX198" s="998"/>
    </row>
    <row r="199" spans="1:50">
      <c r="A199" s="998"/>
      <c r="B199" s="1015"/>
      <c r="C199" s="1015"/>
      <c r="D199" s="1015"/>
      <c r="E199" s="1015"/>
      <c r="F199" s="998"/>
      <c r="G199" s="1015"/>
      <c r="H199" s="998"/>
      <c r="M199" s="1015"/>
      <c r="N199" s="1015"/>
      <c r="O199" s="998"/>
      <c r="P199" s="998"/>
      <c r="Q199" s="998"/>
      <c r="R199" s="998"/>
      <c r="S199" s="998"/>
      <c r="T199" s="998"/>
      <c r="U199" s="998"/>
      <c r="V199" s="998"/>
      <c r="W199" s="998"/>
      <c r="X199" s="998"/>
      <c r="Y199" s="998"/>
      <c r="Z199" s="998"/>
      <c r="AA199" s="998"/>
      <c r="AB199" s="998"/>
      <c r="AC199" s="998"/>
      <c r="AD199" s="998"/>
      <c r="AE199" s="998"/>
      <c r="AF199" s="998"/>
      <c r="AG199" s="998"/>
      <c r="AH199" s="998"/>
      <c r="AI199" s="998"/>
      <c r="AJ199" s="998"/>
      <c r="AK199" s="998"/>
      <c r="AL199" s="998"/>
      <c r="AM199" s="998"/>
      <c r="AN199" s="998"/>
      <c r="AO199" s="998"/>
      <c r="AP199" s="998"/>
      <c r="AQ199" s="998"/>
      <c r="AR199" s="998"/>
      <c r="AS199" s="998"/>
      <c r="AT199" s="998"/>
      <c r="AU199" s="998"/>
      <c r="AV199" s="998"/>
      <c r="AW199" s="998"/>
      <c r="AX199" s="998"/>
    </row>
    <row r="200" spans="1:50">
      <c r="A200" s="998"/>
      <c r="B200" s="1015"/>
      <c r="C200" s="1015"/>
      <c r="D200" s="1015"/>
      <c r="E200" s="1015"/>
      <c r="F200" s="998"/>
      <c r="G200" s="1015"/>
      <c r="H200" s="998"/>
      <c r="M200" s="1015"/>
      <c r="N200" s="1015"/>
      <c r="O200" s="998"/>
      <c r="P200" s="998"/>
      <c r="Q200" s="998"/>
      <c r="R200" s="998"/>
      <c r="S200" s="998"/>
      <c r="T200" s="998"/>
      <c r="U200" s="998"/>
      <c r="V200" s="998"/>
      <c r="W200" s="998"/>
      <c r="X200" s="998"/>
      <c r="Y200" s="998"/>
      <c r="Z200" s="998"/>
      <c r="AA200" s="998"/>
      <c r="AB200" s="998"/>
      <c r="AC200" s="998"/>
      <c r="AD200" s="998"/>
      <c r="AE200" s="998"/>
      <c r="AF200" s="998"/>
      <c r="AG200" s="998"/>
      <c r="AH200" s="998"/>
      <c r="AI200" s="998"/>
      <c r="AJ200" s="998"/>
      <c r="AK200" s="998"/>
      <c r="AL200" s="998"/>
      <c r="AM200" s="998"/>
      <c r="AN200" s="998"/>
      <c r="AO200" s="998"/>
      <c r="AP200" s="998"/>
      <c r="AQ200" s="998"/>
      <c r="AR200" s="998"/>
      <c r="AS200" s="998"/>
      <c r="AT200" s="998"/>
      <c r="AU200" s="998"/>
      <c r="AV200" s="998"/>
      <c r="AW200" s="998"/>
      <c r="AX200" s="998"/>
    </row>
    <row r="201" spans="1:50">
      <c r="A201" s="998"/>
      <c r="B201" s="1015"/>
      <c r="C201" s="1015"/>
      <c r="D201" s="1015"/>
      <c r="E201" s="1015"/>
      <c r="F201" s="998"/>
      <c r="G201" s="1015"/>
      <c r="H201" s="998"/>
      <c r="M201" s="1015"/>
      <c r="N201" s="1015"/>
      <c r="O201" s="998"/>
      <c r="P201" s="998"/>
      <c r="Q201" s="998"/>
      <c r="R201" s="998"/>
      <c r="S201" s="998"/>
      <c r="T201" s="998"/>
      <c r="U201" s="998"/>
      <c r="V201" s="998"/>
      <c r="W201" s="998"/>
      <c r="X201" s="998"/>
      <c r="Y201" s="998"/>
      <c r="Z201" s="998"/>
      <c r="AA201" s="998"/>
      <c r="AB201" s="998"/>
      <c r="AC201" s="998"/>
      <c r="AD201" s="998"/>
      <c r="AE201" s="998"/>
      <c r="AF201" s="998"/>
      <c r="AG201" s="998"/>
      <c r="AH201" s="998"/>
      <c r="AI201" s="998"/>
      <c r="AJ201" s="998"/>
      <c r="AK201" s="998"/>
      <c r="AL201" s="998"/>
      <c r="AM201" s="998"/>
      <c r="AN201" s="998"/>
      <c r="AO201" s="998"/>
      <c r="AP201" s="998"/>
      <c r="AQ201" s="998"/>
      <c r="AR201" s="998"/>
      <c r="AS201" s="998"/>
      <c r="AT201" s="998"/>
      <c r="AU201" s="998"/>
      <c r="AV201" s="998"/>
      <c r="AW201" s="998"/>
      <c r="AX201" s="998"/>
    </row>
    <row r="202" spans="1:50">
      <c r="A202" s="998"/>
      <c r="B202" s="1015"/>
      <c r="C202" s="1015"/>
      <c r="D202" s="1015"/>
      <c r="E202" s="1015"/>
      <c r="F202" s="998"/>
      <c r="G202" s="1015"/>
      <c r="H202" s="998"/>
      <c r="M202" s="1015"/>
      <c r="N202" s="1015"/>
      <c r="O202" s="998"/>
      <c r="P202" s="998"/>
      <c r="Q202" s="998"/>
      <c r="R202" s="998"/>
      <c r="S202" s="998"/>
      <c r="T202" s="998"/>
      <c r="U202" s="998"/>
      <c r="V202" s="998"/>
      <c r="W202" s="998"/>
      <c r="X202" s="998"/>
      <c r="Y202" s="998"/>
      <c r="Z202" s="998"/>
      <c r="AA202" s="998"/>
      <c r="AB202" s="998"/>
      <c r="AC202" s="998"/>
      <c r="AD202" s="998"/>
      <c r="AE202" s="998"/>
      <c r="AF202" s="998"/>
      <c r="AG202" s="998"/>
      <c r="AH202" s="998"/>
      <c r="AI202" s="998"/>
      <c r="AJ202" s="998"/>
      <c r="AK202" s="998"/>
      <c r="AL202" s="998"/>
      <c r="AM202" s="998"/>
      <c r="AN202" s="998"/>
      <c r="AO202" s="998"/>
      <c r="AP202" s="998"/>
      <c r="AQ202" s="998"/>
      <c r="AR202" s="998"/>
      <c r="AS202" s="998"/>
      <c r="AT202" s="998"/>
      <c r="AU202" s="998"/>
      <c r="AV202" s="998"/>
      <c r="AW202" s="998"/>
      <c r="AX202" s="998"/>
    </row>
    <row r="203" spans="1:50">
      <c r="A203" s="998"/>
      <c r="B203" s="1015"/>
      <c r="C203" s="1015"/>
      <c r="D203" s="1015"/>
      <c r="E203" s="1015"/>
      <c r="F203" s="998"/>
      <c r="G203" s="1015"/>
      <c r="H203" s="998"/>
      <c r="M203" s="1015"/>
      <c r="N203" s="1015"/>
      <c r="O203" s="998"/>
      <c r="P203" s="998"/>
      <c r="Q203" s="998"/>
      <c r="R203" s="998"/>
      <c r="S203" s="998"/>
      <c r="T203" s="998"/>
      <c r="U203" s="998"/>
      <c r="V203" s="998"/>
      <c r="W203" s="998"/>
      <c r="X203" s="998"/>
      <c r="Y203" s="998"/>
      <c r="Z203" s="998"/>
      <c r="AA203" s="998"/>
      <c r="AB203" s="998"/>
      <c r="AC203" s="998"/>
      <c r="AD203" s="998"/>
      <c r="AE203" s="998"/>
      <c r="AF203" s="998"/>
      <c r="AG203" s="998"/>
      <c r="AH203" s="998"/>
      <c r="AI203" s="998"/>
      <c r="AJ203" s="998"/>
      <c r="AK203" s="998"/>
      <c r="AL203" s="998"/>
      <c r="AM203" s="998"/>
      <c r="AN203" s="998"/>
      <c r="AO203" s="998"/>
      <c r="AP203" s="998"/>
      <c r="AQ203" s="998"/>
      <c r="AR203" s="998"/>
      <c r="AS203" s="998"/>
      <c r="AT203" s="998"/>
      <c r="AU203" s="998"/>
      <c r="AV203" s="998"/>
      <c r="AW203" s="998"/>
      <c r="AX203" s="998"/>
    </row>
    <row r="204" spans="1:50">
      <c r="A204" s="998"/>
      <c r="B204" s="1015"/>
      <c r="C204" s="1015"/>
      <c r="D204" s="1015"/>
      <c r="E204" s="1015"/>
      <c r="F204" s="998"/>
      <c r="G204" s="1015"/>
      <c r="H204" s="998"/>
      <c r="M204" s="1015"/>
      <c r="N204" s="1015"/>
      <c r="O204" s="998"/>
      <c r="P204" s="998"/>
      <c r="Q204" s="998"/>
      <c r="R204" s="998"/>
      <c r="S204" s="998"/>
      <c r="T204" s="998"/>
      <c r="U204" s="998"/>
      <c r="V204" s="998"/>
      <c r="W204" s="998"/>
      <c r="X204" s="998"/>
      <c r="Y204" s="998"/>
      <c r="Z204" s="998"/>
      <c r="AA204" s="998"/>
      <c r="AB204" s="998"/>
      <c r="AC204" s="998"/>
      <c r="AD204" s="998"/>
      <c r="AE204" s="998"/>
      <c r="AF204" s="998"/>
      <c r="AG204" s="998"/>
      <c r="AH204" s="998"/>
      <c r="AI204" s="998"/>
      <c r="AJ204" s="998"/>
      <c r="AK204" s="998"/>
      <c r="AL204" s="998"/>
      <c r="AM204" s="998"/>
      <c r="AN204" s="998"/>
      <c r="AO204" s="998"/>
      <c r="AP204" s="998"/>
      <c r="AQ204" s="998"/>
      <c r="AR204" s="998"/>
      <c r="AS204" s="998"/>
      <c r="AT204" s="998"/>
      <c r="AU204" s="998"/>
      <c r="AV204" s="998"/>
      <c r="AW204" s="998"/>
      <c r="AX204" s="998"/>
    </row>
    <row r="205" spans="1:50">
      <c r="A205" s="998"/>
      <c r="B205" s="1015"/>
      <c r="C205" s="1015"/>
      <c r="D205" s="1015"/>
      <c r="E205" s="1015"/>
      <c r="F205" s="998"/>
      <c r="G205" s="1015"/>
      <c r="H205" s="998"/>
      <c r="M205" s="1015"/>
      <c r="N205" s="1015"/>
      <c r="O205" s="998"/>
      <c r="P205" s="998"/>
      <c r="Q205" s="998"/>
      <c r="R205" s="998"/>
      <c r="S205" s="998"/>
      <c r="T205" s="998"/>
      <c r="U205" s="998"/>
      <c r="V205" s="998"/>
      <c r="W205" s="998"/>
      <c r="X205" s="998"/>
      <c r="Y205" s="998"/>
      <c r="Z205" s="998"/>
      <c r="AA205" s="998"/>
      <c r="AB205" s="998"/>
      <c r="AC205" s="998"/>
      <c r="AD205" s="998"/>
      <c r="AE205" s="998"/>
      <c r="AF205" s="998"/>
      <c r="AG205" s="998"/>
      <c r="AH205" s="998"/>
      <c r="AI205" s="998"/>
      <c r="AJ205" s="998"/>
      <c r="AK205" s="998"/>
      <c r="AL205" s="998"/>
      <c r="AM205" s="998"/>
      <c r="AN205" s="998"/>
      <c r="AO205" s="998"/>
      <c r="AP205" s="998"/>
      <c r="AQ205" s="998"/>
      <c r="AR205" s="998"/>
      <c r="AS205" s="998"/>
      <c r="AT205" s="998"/>
      <c r="AU205" s="998"/>
      <c r="AV205" s="998"/>
      <c r="AW205" s="998"/>
      <c r="AX205" s="998"/>
    </row>
    <row r="206" spans="1:50">
      <c r="A206" s="998"/>
      <c r="B206" s="1015"/>
      <c r="C206" s="1015"/>
      <c r="D206" s="1015"/>
      <c r="E206" s="1015"/>
      <c r="F206" s="998"/>
      <c r="G206" s="1015"/>
      <c r="H206" s="998"/>
      <c r="M206" s="1015"/>
      <c r="N206" s="1015"/>
      <c r="O206" s="998"/>
      <c r="P206" s="998"/>
      <c r="Q206" s="998"/>
      <c r="R206" s="998"/>
      <c r="S206" s="998"/>
      <c r="T206" s="998"/>
      <c r="U206" s="998"/>
      <c r="V206" s="998"/>
      <c r="W206" s="998"/>
      <c r="X206" s="998"/>
      <c r="Y206" s="998"/>
      <c r="Z206" s="998"/>
      <c r="AA206" s="998"/>
      <c r="AB206" s="998"/>
      <c r="AC206" s="998"/>
      <c r="AD206" s="998"/>
      <c r="AE206" s="998"/>
      <c r="AF206" s="998"/>
      <c r="AG206" s="998"/>
      <c r="AH206" s="998"/>
      <c r="AI206" s="998"/>
      <c r="AJ206" s="998"/>
      <c r="AK206" s="998"/>
      <c r="AL206" s="998"/>
      <c r="AM206" s="998"/>
      <c r="AN206" s="998"/>
      <c r="AO206" s="998"/>
      <c r="AP206" s="998"/>
      <c r="AQ206" s="998"/>
      <c r="AR206" s="998"/>
      <c r="AS206" s="998"/>
      <c r="AT206" s="998"/>
      <c r="AU206" s="998"/>
      <c r="AV206" s="998"/>
      <c r="AW206" s="998"/>
      <c r="AX206" s="998"/>
    </row>
    <row r="207" spans="1:50">
      <c r="A207" s="998"/>
      <c r="B207" s="1015"/>
      <c r="C207" s="1015"/>
      <c r="D207" s="1015"/>
      <c r="E207" s="1015"/>
      <c r="F207" s="998"/>
      <c r="G207" s="1015"/>
      <c r="H207" s="998"/>
      <c r="M207" s="1015"/>
      <c r="N207" s="1015"/>
      <c r="O207" s="998"/>
      <c r="P207" s="998"/>
      <c r="Q207" s="998"/>
      <c r="R207" s="998"/>
      <c r="S207" s="998"/>
      <c r="T207" s="998"/>
      <c r="U207" s="998"/>
      <c r="V207" s="998"/>
      <c r="W207" s="998"/>
      <c r="X207" s="998"/>
      <c r="Y207" s="998"/>
      <c r="Z207" s="998"/>
      <c r="AA207" s="998"/>
      <c r="AB207" s="998"/>
      <c r="AC207" s="998"/>
      <c r="AD207" s="998"/>
      <c r="AE207" s="998"/>
      <c r="AF207" s="998"/>
      <c r="AG207" s="998"/>
      <c r="AH207" s="998"/>
      <c r="AI207" s="998"/>
      <c r="AJ207" s="998"/>
      <c r="AK207" s="998"/>
      <c r="AL207" s="998"/>
      <c r="AM207" s="998"/>
      <c r="AN207" s="998"/>
      <c r="AO207" s="998"/>
      <c r="AP207" s="998"/>
      <c r="AQ207" s="998"/>
      <c r="AR207" s="998"/>
      <c r="AS207" s="998"/>
      <c r="AT207" s="998"/>
      <c r="AU207" s="998"/>
      <c r="AV207" s="998"/>
      <c r="AW207" s="998"/>
      <c r="AX207" s="998"/>
    </row>
    <row r="208" spans="1:50">
      <c r="A208" s="998"/>
      <c r="B208" s="1015"/>
      <c r="C208" s="1015"/>
      <c r="D208" s="1015"/>
      <c r="E208" s="1015"/>
      <c r="F208" s="998"/>
      <c r="G208" s="1015"/>
      <c r="H208" s="998"/>
      <c r="M208" s="1015"/>
      <c r="N208" s="1015"/>
      <c r="O208" s="998"/>
      <c r="P208" s="998"/>
      <c r="Q208" s="998"/>
      <c r="R208" s="998"/>
      <c r="S208" s="998"/>
      <c r="T208" s="998"/>
      <c r="U208" s="998"/>
      <c r="V208" s="998"/>
      <c r="W208" s="998"/>
      <c r="X208" s="998"/>
      <c r="Y208" s="998"/>
      <c r="Z208" s="998"/>
      <c r="AA208" s="998"/>
      <c r="AB208" s="998"/>
      <c r="AC208" s="998"/>
      <c r="AD208" s="998"/>
      <c r="AE208" s="998"/>
      <c r="AF208" s="998"/>
      <c r="AG208" s="998"/>
      <c r="AH208" s="998"/>
      <c r="AI208" s="998"/>
      <c r="AJ208" s="998"/>
      <c r="AK208" s="998"/>
      <c r="AL208" s="998"/>
      <c r="AM208" s="998"/>
      <c r="AN208" s="998"/>
      <c r="AO208" s="998"/>
      <c r="AP208" s="998"/>
      <c r="AQ208" s="998"/>
      <c r="AR208" s="998"/>
      <c r="AS208" s="998"/>
      <c r="AT208" s="998"/>
      <c r="AU208" s="998"/>
      <c r="AV208" s="998"/>
      <c r="AW208" s="998"/>
      <c r="AX208" s="998"/>
    </row>
    <row r="209" spans="1:50">
      <c r="A209" s="998"/>
      <c r="B209" s="1015"/>
      <c r="C209" s="1015"/>
      <c r="D209" s="1015"/>
      <c r="E209" s="1015"/>
      <c r="F209" s="998"/>
      <c r="G209" s="1015"/>
      <c r="H209" s="998"/>
      <c r="M209" s="1015"/>
      <c r="N209" s="1015"/>
      <c r="O209" s="998"/>
      <c r="P209" s="998"/>
      <c r="Q209" s="998"/>
      <c r="R209" s="998"/>
      <c r="S209" s="998"/>
      <c r="T209" s="998"/>
      <c r="U209" s="998"/>
      <c r="V209" s="998"/>
      <c r="W209" s="998"/>
      <c r="X209" s="998"/>
      <c r="Y209" s="998"/>
      <c r="Z209" s="998"/>
      <c r="AA209" s="998"/>
      <c r="AB209" s="998"/>
      <c r="AC209" s="998"/>
      <c r="AD209" s="998"/>
      <c r="AE209" s="998"/>
      <c r="AF209" s="998"/>
      <c r="AG209" s="998"/>
      <c r="AH209" s="998"/>
      <c r="AI209" s="998"/>
      <c r="AJ209" s="998"/>
      <c r="AK209" s="998"/>
      <c r="AL209" s="998"/>
      <c r="AM209" s="998"/>
      <c r="AN209" s="998"/>
      <c r="AO209" s="998"/>
      <c r="AP209" s="998"/>
      <c r="AQ209" s="998"/>
      <c r="AR209" s="998"/>
      <c r="AS209" s="998"/>
      <c r="AT209" s="998"/>
      <c r="AU209" s="998"/>
      <c r="AV209" s="998"/>
      <c r="AW209" s="998"/>
      <c r="AX209" s="998"/>
    </row>
    <row r="210" spans="1:50">
      <c r="A210" s="998"/>
      <c r="B210" s="1015"/>
      <c r="C210" s="1015"/>
      <c r="D210" s="1015"/>
      <c r="E210" s="1015"/>
      <c r="F210" s="998"/>
      <c r="G210" s="1015"/>
      <c r="H210" s="998"/>
      <c r="M210" s="1015"/>
      <c r="N210" s="1015"/>
      <c r="O210" s="998"/>
      <c r="P210" s="998"/>
      <c r="Q210" s="998"/>
      <c r="R210" s="998"/>
      <c r="S210" s="998"/>
      <c r="T210" s="998"/>
      <c r="U210" s="998"/>
      <c r="V210" s="998"/>
      <c r="W210" s="998"/>
      <c r="X210" s="998"/>
      <c r="Y210" s="998"/>
      <c r="Z210" s="998"/>
      <c r="AA210" s="998"/>
      <c r="AB210" s="998"/>
      <c r="AC210" s="998"/>
      <c r="AD210" s="998"/>
      <c r="AE210" s="998"/>
      <c r="AF210" s="998"/>
      <c r="AG210" s="998"/>
      <c r="AH210" s="998"/>
      <c r="AI210" s="998"/>
      <c r="AJ210" s="998"/>
      <c r="AK210" s="998"/>
      <c r="AL210" s="998"/>
      <c r="AM210" s="998"/>
      <c r="AN210" s="998"/>
      <c r="AO210" s="998"/>
      <c r="AP210" s="998"/>
      <c r="AQ210" s="998"/>
      <c r="AR210" s="998"/>
      <c r="AS210" s="998"/>
      <c r="AT210" s="998"/>
      <c r="AU210" s="998"/>
      <c r="AV210" s="998"/>
      <c r="AW210" s="998"/>
      <c r="AX210" s="998"/>
    </row>
    <row r="211" spans="1:50">
      <c r="A211" s="998"/>
      <c r="B211" s="1015"/>
      <c r="C211" s="1015"/>
      <c r="D211" s="1015"/>
      <c r="E211" s="1015"/>
      <c r="F211" s="998"/>
      <c r="G211" s="1015"/>
      <c r="H211" s="998"/>
      <c r="M211" s="1015"/>
      <c r="N211" s="1015"/>
      <c r="O211" s="998"/>
      <c r="P211" s="998"/>
      <c r="Q211" s="998"/>
      <c r="R211" s="998"/>
      <c r="S211" s="998"/>
      <c r="T211" s="998"/>
      <c r="U211" s="998"/>
      <c r="V211" s="998"/>
      <c r="W211" s="998"/>
      <c r="X211" s="998"/>
      <c r="Y211" s="998"/>
      <c r="Z211" s="998"/>
      <c r="AA211" s="998"/>
      <c r="AB211" s="998"/>
      <c r="AC211" s="998"/>
      <c r="AD211" s="998"/>
      <c r="AE211" s="998"/>
      <c r="AF211" s="998"/>
      <c r="AG211" s="998"/>
      <c r="AH211" s="998"/>
      <c r="AI211" s="998"/>
      <c r="AJ211" s="998"/>
      <c r="AK211" s="998"/>
      <c r="AL211" s="998"/>
      <c r="AM211" s="998"/>
      <c r="AN211" s="998"/>
      <c r="AO211" s="998"/>
      <c r="AP211" s="998"/>
      <c r="AQ211" s="998"/>
      <c r="AR211" s="998"/>
      <c r="AS211" s="998"/>
      <c r="AT211" s="998"/>
      <c r="AU211" s="998"/>
      <c r="AV211" s="998"/>
      <c r="AW211" s="998"/>
      <c r="AX211" s="998"/>
    </row>
    <row r="212" spans="1:50">
      <c r="A212" s="998"/>
      <c r="B212" s="1015"/>
      <c r="C212" s="1015"/>
      <c r="D212" s="1015"/>
      <c r="E212" s="1015"/>
      <c r="F212" s="998"/>
      <c r="G212" s="1015"/>
      <c r="H212" s="998"/>
      <c r="M212" s="1015"/>
      <c r="N212" s="1015"/>
      <c r="O212" s="998"/>
      <c r="P212" s="998"/>
      <c r="Q212" s="998"/>
      <c r="R212" s="998"/>
      <c r="S212" s="998"/>
      <c r="T212" s="998"/>
      <c r="U212" s="998"/>
      <c r="V212" s="998"/>
      <c r="W212" s="998"/>
      <c r="X212" s="998"/>
      <c r="Y212" s="998"/>
      <c r="Z212" s="998"/>
      <c r="AA212" s="998"/>
      <c r="AB212" s="998"/>
      <c r="AC212" s="998"/>
      <c r="AD212" s="998"/>
      <c r="AE212" s="998"/>
      <c r="AF212" s="998"/>
      <c r="AG212" s="998"/>
      <c r="AH212" s="998"/>
      <c r="AI212" s="998"/>
      <c r="AJ212" s="998"/>
      <c r="AK212" s="998"/>
      <c r="AL212" s="998"/>
      <c r="AM212" s="998"/>
      <c r="AN212" s="998"/>
      <c r="AO212" s="998"/>
      <c r="AP212" s="998"/>
      <c r="AQ212" s="998"/>
      <c r="AR212" s="998"/>
      <c r="AS212" s="998"/>
      <c r="AT212" s="998"/>
      <c r="AU212" s="998"/>
      <c r="AV212" s="998"/>
      <c r="AW212" s="998"/>
      <c r="AX212" s="998"/>
    </row>
    <row r="213" spans="1:50">
      <c r="A213" s="998"/>
      <c r="B213" s="1015"/>
      <c r="C213" s="1015"/>
      <c r="D213" s="1015"/>
      <c r="E213" s="1015"/>
      <c r="F213" s="998"/>
      <c r="G213" s="1015"/>
      <c r="H213" s="998"/>
      <c r="M213" s="1015"/>
      <c r="N213" s="1015"/>
      <c r="O213" s="998"/>
      <c r="P213" s="998"/>
      <c r="Q213" s="998"/>
      <c r="R213" s="998"/>
      <c r="S213" s="998"/>
      <c r="T213" s="998"/>
      <c r="U213" s="998"/>
      <c r="V213" s="998"/>
      <c r="W213" s="998"/>
      <c r="X213" s="998"/>
      <c r="Y213" s="998"/>
      <c r="Z213" s="998"/>
      <c r="AA213" s="998"/>
      <c r="AB213" s="998"/>
      <c r="AC213" s="998"/>
      <c r="AD213" s="998"/>
      <c r="AE213" s="998"/>
      <c r="AF213" s="998"/>
      <c r="AG213" s="998"/>
      <c r="AH213" s="998"/>
      <c r="AI213" s="998"/>
      <c r="AJ213" s="998"/>
      <c r="AK213" s="998"/>
      <c r="AL213" s="998"/>
      <c r="AM213" s="998"/>
      <c r="AN213" s="998"/>
      <c r="AO213" s="998"/>
      <c r="AP213" s="998"/>
      <c r="AQ213" s="998"/>
      <c r="AR213" s="998"/>
      <c r="AS213" s="998"/>
      <c r="AT213" s="998"/>
      <c r="AU213" s="998"/>
      <c r="AV213" s="998"/>
      <c r="AW213" s="998"/>
      <c r="AX213" s="998"/>
    </row>
    <row r="214" spans="1:50">
      <c r="A214" s="998"/>
      <c r="B214" s="1015"/>
      <c r="C214" s="1015"/>
      <c r="D214" s="1015"/>
      <c r="E214" s="1015"/>
      <c r="F214" s="998"/>
      <c r="G214" s="1015"/>
      <c r="H214" s="998"/>
      <c r="M214" s="1015"/>
      <c r="N214" s="1015"/>
      <c r="O214" s="998"/>
      <c r="P214" s="998"/>
      <c r="Q214" s="998"/>
      <c r="R214" s="998"/>
      <c r="S214" s="998"/>
      <c r="T214" s="998"/>
      <c r="U214" s="998"/>
      <c r="V214" s="998"/>
      <c r="W214" s="998"/>
      <c r="X214" s="998"/>
      <c r="Y214" s="998"/>
      <c r="Z214" s="998"/>
      <c r="AA214" s="998"/>
      <c r="AB214" s="998"/>
      <c r="AC214" s="998"/>
      <c r="AD214" s="998"/>
      <c r="AE214" s="998"/>
      <c r="AF214" s="998"/>
      <c r="AG214" s="998"/>
      <c r="AH214" s="998"/>
      <c r="AI214" s="998"/>
      <c r="AJ214" s="998"/>
      <c r="AK214" s="998"/>
      <c r="AL214" s="998"/>
      <c r="AM214" s="998"/>
      <c r="AN214" s="998"/>
      <c r="AO214" s="998"/>
      <c r="AP214" s="998"/>
      <c r="AQ214" s="998"/>
      <c r="AR214" s="998"/>
      <c r="AS214" s="998"/>
      <c r="AT214" s="998"/>
      <c r="AU214" s="998"/>
      <c r="AV214" s="998"/>
      <c r="AW214" s="998"/>
      <c r="AX214" s="998"/>
    </row>
    <row r="215" spans="1:50">
      <c r="A215" s="998"/>
      <c r="B215" s="1015"/>
      <c r="C215" s="1015"/>
      <c r="D215" s="1015"/>
      <c r="E215" s="1015"/>
      <c r="F215" s="998"/>
      <c r="G215" s="1015"/>
      <c r="H215" s="998"/>
      <c r="M215" s="1015"/>
      <c r="N215" s="1015"/>
      <c r="O215" s="998"/>
      <c r="P215" s="998"/>
      <c r="Q215" s="998"/>
      <c r="R215" s="998"/>
      <c r="S215" s="998"/>
      <c r="T215" s="998"/>
      <c r="U215" s="998"/>
      <c r="V215" s="998"/>
      <c r="W215" s="998"/>
      <c r="X215" s="998"/>
      <c r="Y215" s="998"/>
      <c r="Z215" s="998"/>
      <c r="AA215" s="998"/>
      <c r="AB215" s="998"/>
      <c r="AC215" s="998"/>
      <c r="AD215" s="998"/>
      <c r="AE215" s="998"/>
      <c r="AF215" s="998"/>
      <c r="AG215" s="998"/>
      <c r="AH215" s="998"/>
      <c r="AI215" s="998"/>
      <c r="AJ215" s="998"/>
      <c r="AK215" s="998"/>
      <c r="AL215" s="998"/>
      <c r="AM215" s="998"/>
      <c r="AN215" s="998"/>
      <c r="AO215" s="998"/>
      <c r="AP215" s="998"/>
      <c r="AQ215" s="998"/>
      <c r="AR215" s="998"/>
      <c r="AS215" s="998"/>
      <c r="AT215" s="998"/>
      <c r="AU215" s="998"/>
      <c r="AV215" s="998"/>
      <c r="AW215" s="998"/>
      <c r="AX215" s="998"/>
    </row>
    <row r="216" spans="1:50">
      <c r="A216" s="998"/>
      <c r="B216" s="1015"/>
      <c r="C216" s="1015"/>
      <c r="D216" s="1015"/>
      <c r="E216" s="1015"/>
      <c r="F216" s="998"/>
      <c r="G216" s="1015"/>
      <c r="H216" s="998"/>
      <c r="M216" s="1015"/>
      <c r="N216" s="1015"/>
      <c r="O216" s="998"/>
      <c r="P216" s="998"/>
      <c r="Q216" s="998"/>
      <c r="R216" s="998"/>
      <c r="S216" s="998"/>
      <c r="T216" s="998"/>
      <c r="U216" s="998"/>
      <c r="V216" s="998"/>
      <c r="W216" s="998"/>
      <c r="X216" s="998"/>
      <c r="Y216" s="998"/>
      <c r="Z216" s="998"/>
      <c r="AA216" s="998"/>
      <c r="AB216" s="998"/>
      <c r="AC216" s="998"/>
      <c r="AD216" s="998"/>
      <c r="AE216" s="998"/>
      <c r="AF216" s="998"/>
      <c r="AG216" s="998"/>
      <c r="AH216" s="998"/>
      <c r="AI216" s="998"/>
      <c r="AJ216" s="998"/>
      <c r="AK216" s="998"/>
      <c r="AL216" s="998"/>
      <c r="AM216" s="998"/>
      <c r="AN216" s="998"/>
      <c r="AO216" s="998"/>
      <c r="AP216" s="998"/>
      <c r="AQ216" s="998"/>
      <c r="AR216" s="998"/>
      <c r="AS216" s="998"/>
      <c r="AT216" s="998"/>
      <c r="AU216" s="998"/>
      <c r="AV216" s="998"/>
      <c r="AW216" s="998"/>
      <c r="AX216" s="998"/>
    </row>
    <row r="217" spans="1:50">
      <c r="A217" s="998"/>
      <c r="B217" s="1015"/>
      <c r="C217" s="1015"/>
      <c r="D217" s="1015"/>
      <c r="E217" s="1015"/>
      <c r="F217" s="998"/>
      <c r="G217" s="1015"/>
      <c r="H217" s="998"/>
      <c r="M217" s="1015"/>
      <c r="N217" s="1015"/>
      <c r="O217" s="998"/>
      <c r="P217" s="998"/>
      <c r="Q217" s="998"/>
      <c r="R217" s="998"/>
      <c r="S217" s="998"/>
      <c r="T217" s="998"/>
      <c r="U217" s="998"/>
      <c r="V217" s="998"/>
      <c r="W217" s="998"/>
      <c r="X217" s="998"/>
      <c r="Y217" s="998"/>
      <c r="Z217" s="998"/>
      <c r="AA217" s="998"/>
      <c r="AB217" s="998"/>
      <c r="AC217" s="998"/>
      <c r="AD217" s="998"/>
      <c r="AE217" s="998"/>
      <c r="AF217" s="998"/>
      <c r="AG217" s="998"/>
      <c r="AH217" s="998"/>
      <c r="AI217" s="998"/>
      <c r="AJ217" s="998"/>
      <c r="AK217" s="998"/>
      <c r="AL217" s="998"/>
      <c r="AM217" s="998"/>
      <c r="AN217" s="998"/>
      <c r="AO217" s="998"/>
      <c r="AP217" s="998"/>
      <c r="AQ217" s="998"/>
      <c r="AR217" s="998"/>
      <c r="AS217" s="998"/>
      <c r="AT217" s="998"/>
      <c r="AU217" s="998"/>
      <c r="AV217" s="998"/>
      <c r="AW217" s="998"/>
      <c r="AX217" s="998"/>
    </row>
    <row r="218" spans="1:50">
      <c r="A218" s="998"/>
      <c r="B218" s="1015"/>
      <c r="C218" s="1015"/>
      <c r="D218" s="1015"/>
      <c r="E218" s="1015"/>
      <c r="F218" s="998"/>
      <c r="G218" s="1015"/>
      <c r="H218" s="998"/>
      <c r="M218" s="1015"/>
      <c r="N218" s="1015"/>
      <c r="O218" s="998"/>
      <c r="P218" s="998"/>
      <c r="Q218" s="998"/>
      <c r="R218" s="998"/>
      <c r="S218" s="998"/>
      <c r="T218" s="998"/>
      <c r="U218" s="998"/>
      <c r="V218" s="998"/>
      <c r="W218" s="998"/>
      <c r="X218" s="998"/>
      <c r="Y218" s="998"/>
      <c r="Z218" s="998"/>
      <c r="AA218" s="998"/>
      <c r="AB218" s="998"/>
      <c r="AC218" s="998"/>
      <c r="AD218" s="998"/>
      <c r="AE218" s="998"/>
      <c r="AF218" s="998"/>
      <c r="AG218" s="998"/>
      <c r="AH218" s="998"/>
      <c r="AI218" s="998"/>
      <c r="AJ218" s="998"/>
      <c r="AK218" s="998"/>
      <c r="AL218" s="998"/>
      <c r="AM218" s="998"/>
      <c r="AN218" s="998"/>
      <c r="AO218" s="998"/>
      <c r="AP218" s="998"/>
      <c r="AQ218" s="998"/>
      <c r="AR218" s="998"/>
      <c r="AS218" s="998"/>
      <c r="AT218" s="998"/>
      <c r="AU218" s="998"/>
      <c r="AV218" s="998"/>
      <c r="AW218" s="998"/>
      <c r="AX218" s="998"/>
    </row>
    <row r="219" spans="1:50">
      <c r="A219" s="998"/>
      <c r="B219" s="1015"/>
      <c r="C219" s="1015"/>
      <c r="D219" s="1015"/>
      <c r="E219" s="1015"/>
      <c r="F219" s="998"/>
      <c r="G219" s="1015"/>
      <c r="H219" s="998"/>
      <c r="M219" s="1015"/>
      <c r="N219" s="1015"/>
      <c r="O219" s="998"/>
      <c r="P219" s="998"/>
      <c r="Q219" s="998"/>
      <c r="R219" s="998"/>
      <c r="S219" s="998"/>
      <c r="T219" s="998"/>
      <c r="U219" s="998"/>
      <c r="V219" s="998"/>
      <c r="W219" s="998"/>
      <c r="X219" s="998"/>
      <c r="Y219" s="998"/>
      <c r="Z219" s="998"/>
      <c r="AA219" s="998"/>
      <c r="AB219" s="998"/>
      <c r="AC219" s="998"/>
      <c r="AD219" s="998"/>
      <c r="AE219" s="998"/>
      <c r="AF219" s="998"/>
      <c r="AG219" s="998"/>
      <c r="AH219" s="998"/>
      <c r="AI219" s="998"/>
      <c r="AJ219" s="998"/>
      <c r="AK219" s="998"/>
      <c r="AL219" s="998"/>
      <c r="AM219" s="998"/>
      <c r="AN219" s="998"/>
      <c r="AO219" s="998"/>
      <c r="AP219" s="998"/>
      <c r="AQ219" s="998"/>
      <c r="AR219" s="998"/>
      <c r="AS219" s="998"/>
      <c r="AT219" s="998"/>
      <c r="AU219" s="998"/>
      <c r="AV219" s="998"/>
      <c r="AW219" s="998"/>
      <c r="AX219" s="998"/>
    </row>
    <row r="220" spans="1:50">
      <c r="A220" s="998"/>
      <c r="B220" s="1015"/>
      <c r="C220" s="1015"/>
      <c r="D220" s="1015"/>
      <c r="E220" s="1015"/>
      <c r="F220" s="998"/>
      <c r="G220" s="1015"/>
      <c r="H220" s="998"/>
      <c r="M220" s="1015"/>
      <c r="N220" s="1015"/>
      <c r="O220" s="998"/>
      <c r="P220" s="998"/>
      <c r="Q220" s="998"/>
      <c r="R220" s="998"/>
      <c r="S220" s="998"/>
      <c r="T220" s="998"/>
      <c r="U220" s="998"/>
      <c r="V220" s="998"/>
      <c r="W220" s="998"/>
      <c r="X220" s="998"/>
      <c r="Y220" s="998"/>
      <c r="Z220" s="998"/>
      <c r="AA220" s="998"/>
      <c r="AB220" s="998"/>
      <c r="AC220" s="998"/>
      <c r="AD220" s="998"/>
      <c r="AE220" s="998"/>
      <c r="AF220" s="998"/>
      <c r="AG220" s="998"/>
      <c r="AH220" s="998"/>
      <c r="AI220" s="998"/>
      <c r="AJ220" s="998"/>
      <c r="AK220" s="998"/>
      <c r="AL220" s="998"/>
      <c r="AM220" s="998"/>
      <c r="AN220" s="998"/>
      <c r="AO220" s="998"/>
      <c r="AP220" s="998"/>
      <c r="AQ220" s="998"/>
      <c r="AR220" s="998"/>
      <c r="AS220" s="998"/>
      <c r="AT220" s="998"/>
      <c r="AU220" s="998"/>
      <c r="AV220" s="998"/>
      <c r="AW220" s="998"/>
      <c r="AX220" s="998"/>
    </row>
    <row r="221" spans="1:50">
      <c r="A221" s="998"/>
      <c r="B221" s="1015"/>
      <c r="C221" s="1015"/>
      <c r="D221" s="1015"/>
      <c r="E221" s="1015"/>
      <c r="F221" s="998"/>
      <c r="G221" s="1015"/>
      <c r="H221" s="998"/>
      <c r="M221" s="1015"/>
      <c r="N221" s="1015"/>
      <c r="O221" s="998"/>
      <c r="P221" s="998"/>
      <c r="Q221" s="998"/>
      <c r="R221" s="998"/>
      <c r="S221" s="998"/>
      <c r="T221" s="998"/>
      <c r="U221" s="998"/>
      <c r="V221" s="998"/>
      <c r="W221" s="998"/>
      <c r="X221" s="998"/>
      <c r="Y221" s="998"/>
      <c r="Z221" s="998"/>
      <c r="AA221" s="998"/>
      <c r="AB221" s="998"/>
      <c r="AC221" s="998"/>
      <c r="AD221" s="998"/>
      <c r="AE221" s="998"/>
      <c r="AF221" s="998"/>
      <c r="AG221" s="998"/>
      <c r="AH221" s="998"/>
      <c r="AI221" s="998"/>
      <c r="AJ221" s="998"/>
      <c r="AK221" s="998"/>
      <c r="AL221" s="998"/>
      <c r="AM221" s="998"/>
      <c r="AN221" s="998"/>
      <c r="AO221" s="998"/>
      <c r="AP221" s="998"/>
      <c r="AQ221" s="998"/>
      <c r="AR221" s="998"/>
      <c r="AS221" s="998"/>
      <c r="AT221" s="998"/>
      <c r="AU221" s="998"/>
      <c r="AV221" s="998"/>
      <c r="AW221" s="998"/>
      <c r="AX221" s="998"/>
    </row>
    <row r="222" spans="1:50">
      <c r="A222" s="998"/>
      <c r="B222" s="1015"/>
      <c r="C222" s="1015"/>
      <c r="D222" s="1015"/>
      <c r="E222" s="1015"/>
      <c r="F222" s="998"/>
      <c r="G222" s="1015"/>
      <c r="H222" s="998"/>
      <c r="M222" s="1015"/>
      <c r="N222" s="1015"/>
      <c r="O222" s="998"/>
      <c r="P222" s="998"/>
      <c r="Q222" s="998"/>
      <c r="R222" s="998"/>
      <c r="S222" s="998"/>
      <c r="T222" s="998"/>
      <c r="U222" s="998"/>
      <c r="V222" s="998"/>
      <c r="W222" s="998"/>
      <c r="X222" s="998"/>
      <c r="Y222" s="998"/>
      <c r="Z222" s="998"/>
      <c r="AA222" s="998"/>
      <c r="AB222" s="998"/>
      <c r="AC222" s="998"/>
      <c r="AD222" s="998"/>
      <c r="AE222" s="998"/>
      <c r="AF222" s="998"/>
      <c r="AG222" s="998"/>
      <c r="AH222" s="998"/>
      <c r="AI222" s="998"/>
      <c r="AJ222" s="998"/>
      <c r="AK222" s="998"/>
      <c r="AL222" s="998"/>
      <c r="AM222" s="998"/>
      <c r="AN222" s="998"/>
      <c r="AO222" s="998"/>
      <c r="AP222" s="998"/>
      <c r="AQ222" s="998"/>
      <c r="AR222" s="998"/>
      <c r="AS222" s="998"/>
      <c r="AT222" s="998"/>
      <c r="AU222" s="998"/>
      <c r="AV222" s="998"/>
      <c r="AW222" s="998"/>
      <c r="AX222" s="998"/>
    </row>
    <row r="223" spans="1:50">
      <c r="A223" s="998"/>
      <c r="B223" s="1015"/>
      <c r="C223" s="1015"/>
      <c r="D223" s="1015"/>
      <c r="E223" s="1015"/>
      <c r="F223" s="998"/>
      <c r="G223" s="1015"/>
      <c r="H223" s="998"/>
      <c r="M223" s="1015"/>
      <c r="N223" s="1015"/>
      <c r="O223" s="998"/>
      <c r="P223" s="998"/>
      <c r="Q223" s="998"/>
      <c r="R223" s="998"/>
      <c r="S223" s="998"/>
      <c r="T223" s="998"/>
      <c r="U223" s="998"/>
      <c r="V223" s="998"/>
      <c r="W223" s="998"/>
      <c r="X223" s="998"/>
      <c r="Y223" s="998"/>
      <c r="Z223" s="998"/>
      <c r="AA223" s="998"/>
      <c r="AB223" s="998"/>
      <c r="AC223" s="998"/>
      <c r="AD223" s="998"/>
      <c r="AE223" s="998"/>
      <c r="AF223" s="998"/>
      <c r="AG223" s="998"/>
      <c r="AH223" s="998"/>
      <c r="AI223" s="998"/>
      <c r="AJ223" s="998"/>
      <c r="AK223" s="998"/>
      <c r="AL223" s="998"/>
      <c r="AM223" s="998"/>
      <c r="AN223" s="998"/>
      <c r="AO223" s="998"/>
      <c r="AP223" s="998"/>
      <c r="AQ223" s="998"/>
      <c r="AR223" s="998"/>
      <c r="AS223" s="998"/>
      <c r="AT223" s="998"/>
      <c r="AU223" s="998"/>
      <c r="AV223" s="998"/>
      <c r="AW223" s="998"/>
      <c r="AX223" s="998"/>
    </row>
    <row r="224" spans="1:50">
      <c r="A224" s="998"/>
      <c r="B224" s="1015"/>
      <c r="C224" s="1015"/>
      <c r="D224" s="1015"/>
      <c r="E224" s="1015"/>
      <c r="F224" s="998"/>
      <c r="G224" s="1015"/>
      <c r="H224" s="998"/>
      <c r="M224" s="1015"/>
      <c r="N224" s="1015"/>
      <c r="O224" s="998"/>
      <c r="P224" s="998"/>
      <c r="Q224" s="998"/>
      <c r="R224" s="998"/>
      <c r="S224" s="998"/>
      <c r="T224" s="998"/>
      <c r="U224" s="998"/>
      <c r="V224" s="998"/>
      <c r="W224" s="998"/>
      <c r="X224" s="998"/>
      <c r="Y224" s="998"/>
      <c r="Z224" s="998"/>
      <c r="AA224" s="998"/>
      <c r="AB224" s="998"/>
      <c r="AC224" s="998"/>
      <c r="AD224" s="998"/>
      <c r="AE224" s="998"/>
      <c r="AF224" s="998"/>
      <c r="AG224" s="998"/>
      <c r="AH224" s="998"/>
      <c r="AI224" s="998"/>
      <c r="AJ224" s="998"/>
      <c r="AK224" s="998"/>
      <c r="AL224" s="998"/>
      <c r="AM224" s="998"/>
      <c r="AN224" s="998"/>
      <c r="AO224" s="998"/>
      <c r="AP224" s="998"/>
      <c r="AQ224" s="998"/>
      <c r="AR224" s="998"/>
      <c r="AS224" s="998"/>
      <c r="AT224" s="998"/>
      <c r="AU224" s="998"/>
      <c r="AV224" s="998"/>
      <c r="AW224" s="998"/>
      <c r="AX224" s="998"/>
    </row>
    <row r="225" spans="1:50">
      <c r="A225" s="998"/>
      <c r="B225" s="1015"/>
      <c r="C225" s="1015"/>
      <c r="D225" s="1015"/>
      <c r="E225" s="1015"/>
      <c r="F225" s="998"/>
      <c r="G225" s="1015"/>
      <c r="H225" s="998"/>
      <c r="M225" s="1015"/>
      <c r="N225" s="1015"/>
      <c r="O225" s="998"/>
      <c r="P225" s="998"/>
      <c r="Q225" s="998"/>
      <c r="R225" s="998"/>
      <c r="S225" s="998"/>
      <c r="T225" s="998"/>
      <c r="U225" s="998"/>
      <c r="V225" s="998"/>
      <c r="W225" s="998"/>
      <c r="X225" s="998"/>
      <c r="Y225" s="998"/>
      <c r="Z225" s="998"/>
      <c r="AA225" s="998"/>
      <c r="AB225" s="998"/>
      <c r="AC225" s="998"/>
      <c r="AD225" s="998"/>
      <c r="AE225" s="998"/>
      <c r="AF225" s="998"/>
      <c r="AG225" s="998"/>
      <c r="AH225" s="998"/>
      <c r="AI225" s="998"/>
      <c r="AJ225" s="998"/>
      <c r="AK225" s="998"/>
      <c r="AL225" s="998"/>
      <c r="AM225" s="998"/>
      <c r="AN225" s="998"/>
      <c r="AO225" s="998"/>
      <c r="AP225" s="998"/>
      <c r="AQ225" s="998"/>
      <c r="AR225" s="998"/>
      <c r="AS225" s="998"/>
      <c r="AT225" s="998"/>
      <c r="AU225" s="998"/>
      <c r="AV225" s="998"/>
      <c r="AW225" s="998"/>
      <c r="AX225" s="998"/>
    </row>
    <row r="226" spans="1:50">
      <c r="A226" s="998"/>
      <c r="B226" s="1015"/>
      <c r="C226" s="1015"/>
      <c r="D226" s="1015"/>
      <c r="E226" s="1015"/>
      <c r="F226" s="998"/>
      <c r="G226" s="1015"/>
      <c r="H226" s="998"/>
      <c r="M226" s="1015"/>
      <c r="N226" s="1015"/>
      <c r="O226" s="998"/>
      <c r="P226" s="998"/>
      <c r="Q226" s="998"/>
      <c r="R226" s="998"/>
      <c r="S226" s="998"/>
      <c r="T226" s="998"/>
      <c r="U226" s="998"/>
      <c r="V226" s="998"/>
      <c r="W226" s="998"/>
      <c r="X226" s="998"/>
      <c r="Y226" s="998"/>
      <c r="Z226" s="998"/>
      <c r="AA226" s="998"/>
      <c r="AB226" s="998"/>
      <c r="AC226" s="998"/>
      <c r="AD226" s="998"/>
      <c r="AE226" s="998"/>
      <c r="AF226" s="998"/>
      <c r="AG226" s="998"/>
      <c r="AH226" s="998"/>
      <c r="AI226" s="998"/>
      <c r="AJ226" s="998"/>
      <c r="AK226" s="998"/>
      <c r="AL226" s="998"/>
      <c r="AM226" s="998"/>
      <c r="AN226" s="998"/>
      <c r="AO226" s="998"/>
      <c r="AP226" s="998"/>
      <c r="AQ226" s="998"/>
      <c r="AR226" s="998"/>
      <c r="AS226" s="998"/>
      <c r="AT226" s="998"/>
      <c r="AU226" s="998"/>
      <c r="AV226" s="998"/>
      <c r="AW226" s="998"/>
      <c r="AX226" s="998"/>
    </row>
    <row r="227" spans="1:50">
      <c r="A227" s="998"/>
      <c r="B227" s="1015"/>
      <c r="C227" s="1015"/>
      <c r="D227" s="1015"/>
      <c r="E227" s="1015"/>
      <c r="F227" s="998"/>
      <c r="G227" s="1015"/>
      <c r="H227" s="998"/>
      <c r="M227" s="1015"/>
      <c r="N227" s="1015"/>
      <c r="O227" s="998"/>
      <c r="P227" s="998"/>
      <c r="Q227" s="998"/>
      <c r="R227" s="998"/>
      <c r="S227" s="998"/>
      <c r="T227" s="998"/>
      <c r="U227" s="998"/>
      <c r="V227" s="998"/>
      <c r="W227" s="998"/>
      <c r="X227" s="998"/>
      <c r="Y227" s="998"/>
      <c r="Z227" s="998"/>
      <c r="AA227" s="998"/>
      <c r="AB227" s="998"/>
      <c r="AC227" s="998"/>
      <c r="AD227" s="998"/>
      <c r="AE227" s="998"/>
      <c r="AF227" s="998"/>
      <c r="AG227" s="998"/>
      <c r="AH227" s="998"/>
      <c r="AI227" s="998"/>
      <c r="AJ227" s="998"/>
      <c r="AK227" s="998"/>
      <c r="AL227" s="998"/>
      <c r="AM227" s="998"/>
      <c r="AN227" s="998"/>
      <c r="AO227" s="998"/>
      <c r="AP227" s="998"/>
      <c r="AQ227" s="998"/>
      <c r="AR227" s="998"/>
      <c r="AS227" s="998"/>
      <c r="AT227" s="998"/>
      <c r="AU227" s="998"/>
      <c r="AV227" s="998"/>
      <c r="AW227" s="998"/>
      <c r="AX227" s="998"/>
    </row>
    <row r="228" spans="1:50">
      <c r="A228" s="998"/>
      <c r="B228" s="1015"/>
      <c r="C228" s="1015"/>
      <c r="D228" s="1015"/>
      <c r="E228" s="1015"/>
      <c r="F228" s="998"/>
      <c r="G228" s="1015"/>
      <c r="H228" s="998"/>
      <c r="M228" s="1015"/>
      <c r="N228" s="1015"/>
      <c r="O228" s="998"/>
      <c r="P228" s="998"/>
      <c r="Q228" s="998"/>
      <c r="R228" s="998"/>
      <c r="S228" s="998"/>
      <c r="T228" s="998"/>
      <c r="U228" s="998"/>
      <c r="V228" s="998"/>
      <c r="W228" s="998"/>
      <c r="X228" s="998"/>
      <c r="Y228" s="998"/>
      <c r="Z228" s="998"/>
      <c r="AA228" s="998"/>
      <c r="AB228" s="998"/>
      <c r="AC228" s="998"/>
      <c r="AD228" s="998"/>
      <c r="AE228" s="998"/>
      <c r="AF228" s="998"/>
      <c r="AG228" s="998"/>
      <c r="AH228" s="998"/>
      <c r="AI228" s="998"/>
      <c r="AJ228" s="998"/>
      <c r="AK228" s="998"/>
      <c r="AL228" s="998"/>
      <c r="AM228" s="998"/>
      <c r="AN228" s="998"/>
      <c r="AO228" s="998"/>
      <c r="AP228" s="998"/>
      <c r="AQ228" s="998"/>
      <c r="AR228" s="998"/>
      <c r="AS228" s="998"/>
      <c r="AT228" s="998"/>
      <c r="AU228" s="998"/>
      <c r="AV228" s="998"/>
      <c r="AW228" s="998"/>
      <c r="AX228" s="998"/>
    </row>
    <row r="229" spans="1:50">
      <c r="A229" s="998"/>
      <c r="B229" s="1015"/>
      <c r="C229" s="1015"/>
      <c r="D229" s="1015"/>
      <c r="E229" s="1015"/>
      <c r="F229" s="998"/>
      <c r="G229" s="1015"/>
      <c r="H229" s="998"/>
      <c r="M229" s="1015"/>
      <c r="N229" s="1015"/>
      <c r="O229" s="998"/>
      <c r="P229" s="998"/>
      <c r="Q229" s="998"/>
      <c r="R229" s="998"/>
      <c r="S229" s="998"/>
      <c r="T229" s="998"/>
      <c r="U229" s="998"/>
      <c r="V229" s="998"/>
      <c r="W229" s="998"/>
      <c r="X229" s="998"/>
      <c r="Y229" s="998"/>
      <c r="Z229" s="998"/>
      <c r="AA229" s="998"/>
      <c r="AB229" s="998"/>
      <c r="AC229" s="998"/>
      <c r="AD229" s="998"/>
      <c r="AE229" s="998"/>
      <c r="AF229" s="998"/>
      <c r="AG229" s="998"/>
      <c r="AH229" s="998"/>
      <c r="AI229" s="998"/>
      <c r="AJ229" s="998"/>
      <c r="AK229" s="998"/>
      <c r="AL229" s="998"/>
      <c r="AM229" s="998"/>
      <c r="AN229" s="998"/>
      <c r="AO229" s="998"/>
      <c r="AP229" s="998"/>
      <c r="AQ229" s="998"/>
      <c r="AR229" s="998"/>
      <c r="AS229" s="998"/>
      <c r="AT229" s="998"/>
      <c r="AU229" s="998"/>
      <c r="AV229" s="998"/>
      <c r="AW229" s="998"/>
      <c r="AX229" s="998"/>
    </row>
    <row r="230" spans="1:50">
      <c r="A230" s="998"/>
      <c r="B230" s="1015"/>
      <c r="C230" s="1015"/>
      <c r="D230" s="1015"/>
      <c r="E230" s="1015"/>
      <c r="F230" s="998"/>
      <c r="G230" s="1015"/>
      <c r="H230" s="998"/>
      <c r="M230" s="1015"/>
      <c r="N230" s="1015"/>
      <c r="O230" s="998"/>
      <c r="P230" s="998"/>
      <c r="Q230" s="998"/>
      <c r="R230" s="998"/>
      <c r="S230" s="998"/>
      <c r="T230" s="998"/>
      <c r="U230" s="998"/>
      <c r="V230" s="998"/>
      <c r="W230" s="998"/>
      <c r="X230" s="998"/>
      <c r="Y230" s="998"/>
      <c r="Z230" s="998"/>
      <c r="AA230" s="998"/>
      <c r="AB230" s="998"/>
      <c r="AC230" s="998"/>
      <c r="AD230" s="998"/>
      <c r="AE230" s="998"/>
      <c r="AF230" s="998"/>
      <c r="AG230" s="998"/>
      <c r="AH230" s="998"/>
      <c r="AI230" s="998"/>
      <c r="AJ230" s="998"/>
      <c r="AK230" s="998"/>
      <c r="AL230" s="998"/>
      <c r="AM230" s="998"/>
      <c r="AN230" s="998"/>
      <c r="AO230" s="998"/>
      <c r="AP230" s="998"/>
      <c r="AQ230" s="998"/>
      <c r="AR230" s="998"/>
      <c r="AS230" s="998"/>
      <c r="AT230" s="998"/>
      <c r="AU230" s="998"/>
      <c r="AV230" s="998"/>
      <c r="AW230" s="998"/>
      <c r="AX230" s="998"/>
    </row>
    <row r="231" spans="1:50">
      <c r="A231" s="998"/>
      <c r="B231" s="1015"/>
      <c r="C231" s="1015"/>
      <c r="D231" s="1015"/>
      <c r="E231" s="1015"/>
      <c r="F231" s="998"/>
      <c r="G231" s="1015"/>
      <c r="H231" s="998"/>
      <c r="M231" s="1015"/>
      <c r="N231" s="1015"/>
      <c r="O231" s="998"/>
      <c r="P231" s="998"/>
      <c r="Q231" s="998"/>
      <c r="R231" s="998"/>
      <c r="S231" s="998"/>
      <c r="T231" s="998"/>
      <c r="U231" s="998"/>
      <c r="V231" s="998"/>
      <c r="W231" s="998"/>
      <c r="X231" s="998"/>
      <c r="Y231" s="998"/>
      <c r="Z231" s="998"/>
      <c r="AA231" s="998"/>
      <c r="AB231" s="998"/>
      <c r="AC231" s="998"/>
      <c r="AD231" s="998"/>
      <c r="AE231" s="998"/>
      <c r="AF231" s="998"/>
      <c r="AG231" s="998"/>
      <c r="AH231" s="998"/>
      <c r="AI231" s="998"/>
      <c r="AJ231" s="998"/>
      <c r="AK231" s="998"/>
      <c r="AL231" s="998"/>
      <c r="AM231" s="998"/>
      <c r="AN231" s="998"/>
      <c r="AO231" s="998"/>
      <c r="AP231" s="998"/>
      <c r="AQ231" s="998"/>
      <c r="AR231" s="998"/>
      <c r="AS231" s="998"/>
      <c r="AT231" s="998"/>
      <c r="AU231" s="998"/>
      <c r="AV231" s="998"/>
      <c r="AW231" s="998"/>
      <c r="AX231" s="998"/>
    </row>
    <row r="232" spans="1:50">
      <c r="A232" s="998"/>
      <c r="B232" s="1015"/>
      <c r="C232" s="1015"/>
      <c r="D232" s="1015"/>
      <c r="E232" s="1015"/>
      <c r="F232" s="998"/>
      <c r="G232" s="1015"/>
      <c r="H232" s="998"/>
      <c r="M232" s="1015"/>
      <c r="N232" s="1015"/>
      <c r="O232" s="998"/>
      <c r="P232" s="998"/>
      <c r="Q232" s="998"/>
      <c r="R232" s="998"/>
      <c r="S232" s="998"/>
      <c r="T232" s="998"/>
      <c r="U232" s="998"/>
      <c r="V232" s="998"/>
      <c r="W232" s="998"/>
      <c r="X232" s="998"/>
      <c r="Y232" s="998"/>
      <c r="Z232" s="998"/>
      <c r="AA232" s="998"/>
      <c r="AB232" s="998"/>
      <c r="AC232" s="998"/>
      <c r="AD232" s="998"/>
      <c r="AE232" s="998"/>
      <c r="AF232" s="998"/>
      <c r="AG232" s="998"/>
      <c r="AH232" s="998"/>
      <c r="AI232" s="998"/>
      <c r="AJ232" s="998"/>
      <c r="AK232" s="998"/>
      <c r="AL232" s="998"/>
      <c r="AM232" s="998"/>
      <c r="AN232" s="998"/>
      <c r="AO232" s="998"/>
      <c r="AP232" s="998"/>
      <c r="AQ232" s="998"/>
      <c r="AR232" s="998"/>
      <c r="AS232" s="998"/>
      <c r="AT232" s="998"/>
      <c r="AU232" s="998"/>
      <c r="AV232" s="998"/>
      <c r="AW232" s="998"/>
      <c r="AX232" s="998"/>
    </row>
    <row r="233" spans="1:50">
      <c r="A233" s="998"/>
      <c r="B233" s="1015"/>
      <c r="C233" s="1015"/>
      <c r="D233" s="1015"/>
      <c r="E233" s="1015"/>
      <c r="F233" s="998"/>
      <c r="G233" s="1015"/>
      <c r="H233" s="998"/>
      <c r="M233" s="1015"/>
      <c r="N233" s="1015"/>
      <c r="O233" s="998"/>
      <c r="P233" s="998"/>
      <c r="Q233" s="998"/>
      <c r="R233" s="998"/>
      <c r="S233" s="998"/>
      <c r="T233" s="998"/>
      <c r="U233" s="998"/>
      <c r="V233" s="998"/>
      <c r="W233" s="998"/>
      <c r="X233" s="998"/>
      <c r="Y233" s="998"/>
      <c r="Z233" s="998"/>
      <c r="AA233" s="998"/>
      <c r="AB233" s="998"/>
      <c r="AC233" s="998"/>
      <c r="AD233" s="998"/>
      <c r="AE233" s="998"/>
      <c r="AF233" s="998"/>
      <c r="AG233" s="998"/>
      <c r="AH233" s="998"/>
      <c r="AI233" s="998"/>
      <c r="AJ233" s="998"/>
      <c r="AK233" s="998"/>
      <c r="AL233" s="998"/>
      <c r="AM233" s="998"/>
      <c r="AN233" s="998"/>
      <c r="AO233" s="998"/>
      <c r="AP233" s="998"/>
      <c r="AQ233" s="998"/>
      <c r="AR233" s="998"/>
      <c r="AS233" s="998"/>
      <c r="AT233" s="998"/>
      <c r="AU233" s="998"/>
      <c r="AV233" s="998"/>
      <c r="AW233" s="998"/>
      <c r="AX233" s="998"/>
    </row>
    <row r="234" spans="1:50">
      <c r="A234" s="998"/>
      <c r="B234" s="1015"/>
      <c r="C234" s="1015"/>
      <c r="D234" s="1015"/>
      <c r="E234" s="1015"/>
      <c r="F234" s="998"/>
      <c r="G234" s="1015"/>
      <c r="H234" s="998"/>
      <c r="M234" s="1015"/>
      <c r="N234" s="1015"/>
      <c r="O234" s="998"/>
      <c r="P234" s="998"/>
      <c r="Q234" s="998"/>
      <c r="R234" s="998"/>
      <c r="S234" s="998"/>
      <c r="T234" s="998"/>
      <c r="U234" s="998"/>
      <c r="V234" s="998"/>
      <c r="W234" s="998"/>
      <c r="X234" s="998"/>
      <c r="Y234" s="998"/>
      <c r="Z234" s="998"/>
      <c r="AA234" s="998"/>
      <c r="AB234" s="998"/>
      <c r="AC234" s="998"/>
      <c r="AD234" s="998"/>
      <c r="AE234" s="998"/>
      <c r="AF234" s="998"/>
      <c r="AG234" s="998"/>
      <c r="AH234" s="998"/>
      <c r="AI234" s="998"/>
      <c r="AJ234" s="998"/>
      <c r="AK234" s="998"/>
      <c r="AL234" s="998"/>
      <c r="AM234" s="998"/>
      <c r="AN234" s="998"/>
      <c r="AO234" s="998"/>
      <c r="AP234" s="998"/>
      <c r="AQ234" s="998"/>
      <c r="AR234" s="998"/>
      <c r="AS234" s="998"/>
      <c r="AT234" s="998"/>
      <c r="AU234" s="998"/>
      <c r="AV234" s="998"/>
      <c r="AW234" s="998"/>
      <c r="AX234" s="998"/>
    </row>
    <row r="235" spans="1:50">
      <c r="A235" s="998"/>
      <c r="B235" s="1015"/>
      <c r="C235" s="1015"/>
      <c r="D235" s="1015"/>
      <c r="E235" s="1015"/>
      <c r="F235" s="998"/>
      <c r="G235" s="1015"/>
      <c r="H235" s="998"/>
      <c r="M235" s="1015"/>
      <c r="N235" s="1015"/>
      <c r="O235" s="998"/>
      <c r="P235" s="998"/>
      <c r="Q235" s="998"/>
      <c r="R235" s="998"/>
      <c r="S235" s="998"/>
      <c r="T235" s="998"/>
      <c r="U235" s="998"/>
      <c r="V235" s="998"/>
      <c r="W235" s="998"/>
      <c r="X235" s="998"/>
      <c r="Y235" s="998"/>
      <c r="Z235" s="998"/>
      <c r="AA235" s="998"/>
      <c r="AB235" s="998"/>
      <c r="AC235" s="998"/>
      <c r="AD235" s="998"/>
      <c r="AE235" s="998"/>
      <c r="AF235" s="998"/>
      <c r="AG235" s="998"/>
      <c r="AH235" s="998"/>
      <c r="AI235" s="998"/>
      <c r="AJ235" s="998"/>
      <c r="AK235" s="998"/>
      <c r="AL235" s="998"/>
      <c r="AM235" s="998"/>
      <c r="AN235" s="998"/>
      <c r="AO235" s="998"/>
      <c r="AP235" s="998"/>
      <c r="AQ235" s="998"/>
      <c r="AR235" s="998"/>
      <c r="AS235" s="998"/>
      <c r="AT235" s="998"/>
      <c r="AU235" s="998"/>
      <c r="AV235" s="998"/>
      <c r="AW235" s="998"/>
      <c r="AX235" s="998"/>
    </row>
    <row r="236" spans="1:50">
      <c r="A236" s="998"/>
      <c r="B236" s="1015"/>
      <c r="C236" s="1015"/>
      <c r="D236" s="1015"/>
      <c r="E236" s="1015"/>
      <c r="F236" s="998"/>
      <c r="G236" s="1015"/>
      <c r="H236" s="998"/>
      <c r="M236" s="1015"/>
      <c r="N236" s="1015"/>
      <c r="O236" s="998"/>
      <c r="P236" s="998"/>
      <c r="Q236" s="998"/>
      <c r="R236" s="998"/>
      <c r="S236" s="998"/>
      <c r="T236" s="998"/>
      <c r="U236" s="998"/>
      <c r="V236" s="998"/>
      <c r="W236" s="998"/>
      <c r="X236" s="998"/>
      <c r="Y236" s="998"/>
      <c r="Z236" s="998"/>
      <c r="AA236" s="998"/>
      <c r="AB236" s="998"/>
      <c r="AC236" s="998"/>
      <c r="AD236" s="998"/>
      <c r="AE236" s="998"/>
      <c r="AF236" s="998"/>
      <c r="AG236" s="998"/>
      <c r="AH236" s="998"/>
      <c r="AI236" s="998"/>
      <c r="AJ236" s="998"/>
      <c r="AK236" s="998"/>
      <c r="AL236" s="998"/>
      <c r="AM236" s="998"/>
      <c r="AN236" s="998"/>
      <c r="AO236" s="998"/>
      <c r="AP236" s="998"/>
      <c r="AQ236" s="998"/>
      <c r="AR236" s="998"/>
      <c r="AS236" s="998"/>
      <c r="AT236" s="998"/>
      <c r="AU236" s="998"/>
      <c r="AV236" s="998"/>
      <c r="AW236" s="998"/>
      <c r="AX236" s="998"/>
    </row>
    <row r="237" spans="1:50">
      <c r="A237" s="998"/>
      <c r="B237" s="1015"/>
      <c r="C237" s="1015"/>
      <c r="D237" s="1015"/>
      <c r="E237" s="1015"/>
      <c r="F237" s="998"/>
      <c r="G237" s="1015"/>
      <c r="H237" s="998"/>
      <c r="M237" s="1015"/>
      <c r="N237" s="1015"/>
      <c r="O237" s="998"/>
      <c r="P237" s="998"/>
      <c r="Q237" s="998"/>
      <c r="R237" s="998"/>
      <c r="S237" s="998"/>
      <c r="T237" s="998"/>
      <c r="U237" s="998"/>
      <c r="V237" s="998"/>
      <c r="W237" s="998"/>
      <c r="X237" s="998"/>
      <c r="Y237" s="998"/>
      <c r="Z237" s="998"/>
      <c r="AA237" s="998"/>
      <c r="AB237" s="998"/>
      <c r="AC237" s="998"/>
      <c r="AD237" s="998"/>
      <c r="AE237" s="998"/>
      <c r="AF237" s="998"/>
      <c r="AG237" s="998"/>
      <c r="AH237" s="998"/>
      <c r="AI237" s="998"/>
      <c r="AJ237" s="998"/>
      <c r="AK237" s="998"/>
      <c r="AL237" s="998"/>
      <c r="AM237" s="998"/>
      <c r="AN237" s="998"/>
      <c r="AO237" s="998"/>
      <c r="AP237" s="998"/>
      <c r="AQ237" s="998"/>
      <c r="AR237" s="998"/>
      <c r="AS237" s="998"/>
      <c r="AT237" s="998"/>
      <c r="AU237" s="998"/>
      <c r="AV237" s="998"/>
      <c r="AW237" s="998"/>
      <c r="AX237" s="998"/>
    </row>
    <row r="238" spans="1:50">
      <c r="A238" s="998"/>
      <c r="B238" s="1015"/>
      <c r="C238" s="1015"/>
      <c r="D238" s="1015"/>
      <c r="E238" s="1015"/>
      <c r="F238" s="998"/>
      <c r="G238" s="1015"/>
      <c r="H238" s="998"/>
      <c r="M238" s="1015"/>
      <c r="N238" s="1015"/>
      <c r="O238" s="998"/>
      <c r="P238" s="998"/>
      <c r="Q238" s="998"/>
      <c r="R238" s="998"/>
      <c r="S238" s="998"/>
      <c r="T238" s="998"/>
      <c r="U238" s="998"/>
      <c r="V238" s="998"/>
      <c r="W238" s="998"/>
      <c r="X238" s="998"/>
      <c r="Y238" s="998"/>
      <c r="Z238" s="998"/>
      <c r="AA238" s="998"/>
      <c r="AB238" s="998"/>
      <c r="AC238" s="998"/>
      <c r="AD238" s="998"/>
      <c r="AE238" s="998"/>
      <c r="AF238" s="998"/>
      <c r="AG238" s="998"/>
      <c r="AH238" s="998"/>
      <c r="AI238" s="998"/>
      <c r="AJ238" s="998"/>
      <c r="AK238" s="998"/>
      <c r="AL238" s="998"/>
      <c r="AM238" s="998"/>
      <c r="AN238" s="998"/>
      <c r="AO238" s="998"/>
      <c r="AP238" s="998"/>
      <c r="AQ238" s="998"/>
      <c r="AR238" s="998"/>
      <c r="AS238" s="998"/>
      <c r="AT238" s="998"/>
      <c r="AU238" s="998"/>
      <c r="AV238" s="998"/>
      <c r="AW238" s="998"/>
      <c r="AX238" s="998"/>
    </row>
    <row r="239" spans="1:50">
      <c r="A239" s="998"/>
      <c r="B239" s="1015"/>
      <c r="C239" s="1015"/>
      <c r="D239" s="1015"/>
      <c r="E239" s="1015"/>
      <c r="F239" s="998"/>
      <c r="G239" s="1015"/>
      <c r="H239" s="998"/>
      <c r="M239" s="1015"/>
      <c r="N239" s="1015"/>
      <c r="O239" s="998"/>
      <c r="P239" s="998"/>
      <c r="Q239" s="998"/>
      <c r="R239" s="998"/>
      <c r="S239" s="998"/>
      <c r="T239" s="998"/>
      <c r="U239" s="998"/>
      <c r="V239" s="998"/>
      <c r="W239" s="998"/>
      <c r="X239" s="998"/>
      <c r="Y239" s="998"/>
      <c r="Z239" s="998"/>
      <c r="AA239" s="998"/>
      <c r="AB239" s="998"/>
      <c r="AC239" s="998"/>
      <c r="AD239" s="998"/>
      <c r="AE239" s="998"/>
      <c r="AF239" s="998"/>
      <c r="AG239" s="998"/>
      <c r="AH239" s="998"/>
      <c r="AI239" s="998"/>
      <c r="AJ239" s="998"/>
      <c r="AK239" s="998"/>
      <c r="AL239" s="998"/>
      <c r="AM239" s="998"/>
      <c r="AN239" s="998"/>
      <c r="AO239" s="998"/>
      <c r="AP239" s="998"/>
      <c r="AQ239" s="998"/>
      <c r="AR239" s="998"/>
      <c r="AS239" s="998"/>
      <c r="AT239" s="998"/>
      <c r="AU239" s="998"/>
      <c r="AV239" s="998"/>
      <c r="AW239" s="998"/>
      <c r="AX239" s="998"/>
    </row>
    <row r="240" spans="1:50">
      <c r="A240" s="998"/>
      <c r="B240" s="1015"/>
      <c r="C240" s="1015"/>
      <c r="D240" s="1015"/>
      <c r="E240" s="1015"/>
      <c r="F240" s="998"/>
      <c r="G240" s="1015"/>
      <c r="H240" s="998"/>
      <c r="M240" s="1015"/>
      <c r="N240" s="1015"/>
      <c r="O240" s="998"/>
      <c r="P240" s="998"/>
      <c r="Q240" s="998"/>
      <c r="R240" s="998"/>
      <c r="S240" s="998"/>
      <c r="T240" s="998"/>
      <c r="U240" s="998"/>
      <c r="V240" s="998"/>
      <c r="W240" s="998"/>
      <c r="X240" s="998"/>
      <c r="Y240" s="998"/>
      <c r="Z240" s="998"/>
      <c r="AA240" s="998"/>
      <c r="AB240" s="998"/>
      <c r="AC240" s="998"/>
      <c r="AD240" s="998"/>
      <c r="AE240" s="998"/>
      <c r="AF240" s="998"/>
      <c r="AG240" s="998"/>
      <c r="AH240" s="998"/>
      <c r="AI240" s="998"/>
      <c r="AJ240" s="998"/>
      <c r="AK240" s="998"/>
      <c r="AL240" s="998"/>
      <c r="AM240" s="998"/>
      <c r="AN240" s="998"/>
      <c r="AO240" s="998"/>
      <c r="AP240" s="998"/>
      <c r="AQ240" s="998"/>
      <c r="AR240" s="998"/>
      <c r="AS240" s="998"/>
      <c r="AT240" s="998"/>
      <c r="AU240" s="998"/>
      <c r="AV240" s="998"/>
      <c r="AW240" s="998"/>
      <c r="AX240" s="998"/>
    </row>
    <row r="241" spans="1:50">
      <c r="A241" s="998"/>
      <c r="B241" s="1015"/>
      <c r="C241" s="1015"/>
      <c r="D241" s="1015"/>
      <c r="E241" s="1015"/>
      <c r="F241" s="998"/>
      <c r="G241" s="1015"/>
      <c r="H241" s="998"/>
      <c r="M241" s="1015"/>
      <c r="N241" s="1015"/>
      <c r="O241" s="998"/>
      <c r="P241" s="998"/>
      <c r="Q241" s="998"/>
      <c r="R241" s="998"/>
      <c r="S241" s="998"/>
      <c r="T241" s="998"/>
      <c r="U241" s="998"/>
      <c r="V241" s="998"/>
      <c r="W241" s="998"/>
      <c r="X241" s="998"/>
      <c r="Y241" s="998"/>
      <c r="Z241" s="998"/>
      <c r="AA241" s="998"/>
      <c r="AB241" s="998"/>
      <c r="AC241" s="998"/>
      <c r="AD241" s="998"/>
      <c r="AE241" s="998"/>
      <c r="AF241" s="998"/>
      <c r="AG241" s="998"/>
      <c r="AH241" s="998"/>
      <c r="AI241" s="998"/>
      <c r="AJ241" s="998"/>
      <c r="AK241" s="998"/>
      <c r="AL241" s="998"/>
      <c r="AM241" s="998"/>
      <c r="AN241" s="998"/>
      <c r="AO241" s="998"/>
      <c r="AP241" s="998"/>
      <c r="AQ241" s="998"/>
      <c r="AR241" s="998"/>
      <c r="AS241" s="998"/>
      <c r="AT241" s="998"/>
      <c r="AU241" s="998"/>
      <c r="AV241" s="998"/>
      <c r="AW241" s="998"/>
      <c r="AX241" s="998"/>
    </row>
    <row r="242" spans="1:50">
      <c r="A242" s="998"/>
      <c r="B242" s="1015"/>
      <c r="C242" s="1015"/>
      <c r="D242" s="1015"/>
      <c r="E242" s="1015"/>
      <c r="F242" s="998"/>
      <c r="G242" s="1015"/>
      <c r="H242" s="998"/>
      <c r="M242" s="1015"/>
      <c r="N242" s="1015"/>
      <c r="O242" s="998"/>
      <c r="P242" s="998"/>
      <c r="Q242" s="998"/>
      <c r="R242" s="998"/>
      <c r="S242" s="998"/>
      <c r="T242" s="998"/>
      <c r="U242" s="998"/>
      <c r="V242" s="998"/>
      <c r="W242" s="998"/>
      <c r="X242" s="998"/>
      <c r="Y242" s="998"/>
      <c r="Z242" s="998"/>
      <c r="AA242" s="998"/>
      <c r="AB242" s="998"/>
      <c r="AC242" s="998"/>
      <c r="AD242" s="998"/>
      <c r="AE242" s="998"/>
      <c r="AF242" s="998"/>
      <c r="AG242" s="998"/>
      <c r="AH242" s="998"/>
      <c r="AI242" s="998"/>
      <c r="AJ242" s="998"/>
      <c r="AK242" s="998"/>
      <c r="AL242" s="998"/>
      <c r="AM242" s="998"/>
      <c r="AN242" s="998"/>
      <c r="AO242" s="998"/>
      <c r="AP242" s="998"/>
      <c r="AQ242" s="998"/>
      <c r="AR242" s="998"/>
      <c r="AS242" s="998"/>
      <c r="AT242" s="998"/>
      <c r="AU242" s="998"/>
      <c r="AV242" s="998"/>
      <c r="AW242" s="998"/>
      <c r="AX242" s="998"/>
    </row>
    <row r="243" spans="1:50">
      <c r="A243" s="998"/>
      <c r="B243" s="1015"/>
      <c r="C243" s="1015"/>
      <c r="D243" s="1015"/>
      <c r="E243" s="1015"/>
      <c r="F243" s="998"/>
      <c r="G243" s="1015"/>
      <c r="H243" s="998"/>
      <c r="M243" s="1015"/>
      <c r="N243" s="1015"/>
      <c r="O243" s="998"/>
      <c r="P243" s="998"/>
      <c r="Q243" s="998"/>
      <c r="R243" s="998"/>
      <c r="S243" s="998"/>
      <c r="T243" s="998"/>
      <c r="U243" s="998"/>
      <c r="V243" s="998"/>
      <c r="W243" s="998"/>
      <c r="X243" s="998"/>
      <c r="Y243" s="998"/>
      <c r="Z243" s="998"/>
      <c r="AA243" s="998"/>
      <c r="AB243" s="998"/>
      <c r="AC243" s="998"/>
      <c r="AD243" s="998"/>
      <c r="AE243" s="998"/>
      <c r="AF243" s="998"/>
      <c r="AG243" s="998"/>
      <c r="AH243" s="998"/>
      <c r="AI243" s="998"/>
      <c r="AJ243" s="998"/>
      <c r="AK243" s="998"/>
      <c r="AL243" s="998"/>
      <c r="AM243" s="998"/>
      <c r="AN243" s="998"/>
      <c r="AO243" s="998"/>
      <c r="AP243" s="998"/>
      <c r="AQ243" s="998"/>
      <c r="AR243" s="998"/>
      <c r="AS243" s="998"/>
      <c r="AT243" s="998"/>
      <c r="AU243" s="998"/>
      <c r="AV243" s="998"/>
      <c r="AW243" s="998"/>
      <c r="AX243" s="998"/>
    </row>
    <row r="244" spans="1:50">
      <c r="A244" s="998"/>
      <c r="B244" s="1015"/>
      <c r="C244" s="1015"/>
      <c r="D244" s="1015"/>
      <c r="E244" s="1015"/>
      <c r="F244" s="998"/>
      <c r="G244" s="1015"/>
      <c r="H244" s="998"/>
      <c r="M244" s="1015"/>
      <c r="N244" s="1015"/>
      <c r="O244" s="998"/>
      <c r="P244" s="998"/>
      <c r="Q244" s="998"/>
      <c r="R244" s="998"/>
      <c r="S244" s="998"/>
      <c r="T244" s="998"/>
      <c r="U244" s="998"/>
      <c r="V244" s="998"/>
      <c r="W244" s="998"/>
      <c r="X244" s="998"/>
      <c r="Y244" s="998"/>
      <c r="Z244" s="998"/>
      <c r="AA244" s="998"/>
      <c r="AB244" s="998"/>
      <c r="AC244" s="998"/>
      <c r="AD244" s="998"/>
      <c r="AE244" s="998"/>
      <c r="AF244" s="998"/>
      <c r="AG244" s="998"/>
      <c r="AH244" s="998"/>
      <c r="AI244" s="998"/>
      <c r="AJ244" s="998"/>
      <c r="AK244" s="998"/>
      <c r="AL244" s="998"/>
      <c r="AM244" s="998"/>
      <c r="AN244" s="998"/>
      <c r="AO244" s="998"/>
      <c r="AP244" s="998"/>
      <c r="AQ244" s="998"/>
      <c r="AR244" s="998"/>
      <c r="AS244" s="998"/>
      <c r="AT244" s="998"/>
      <c r="AU244" s="998"/>
      <c r="AV244" s="998"/>
      <c r="AW244" s="998"/>
      <c r="AX244" s="998"/>
    </row>
    <row r="245" spans="1:50">
      <c r="A245" s="998"/>
      <c r="B245" s="1015"/>
      <c r="C245" s="1015"/>
      <c r="D245" s="1015"/>
      <c r="E245" s="1015"/>
      <c r="F245" s="998"/>
      <c r="G245" s="1015"/>
      <c r="H245" s="998"/>
      <c r="M245" s="1015"/>
      <c r="N245" s="1015"/>
      <c r="O245" s="998"/>
      <c r="P245" s="998"/>
      <c r="Q245" s="998"/>
      <c r="R245" s="998"/>
      <c r="S245" s="998"/>
      <c r="T245" s="998"/>
      <c r="U245" s="998"/>
      <c r="V245" s="998"/>
      <c r="W245" s="998"/>
      <c r="X245" s="998"/>
      <c r="Y245" s="998"/>
      <c r="Z245" s="998"/>
      <c r="AA245" s="998"/>
      <c r="AB245" s="998"/>
      <c r="AC245" s="998"/>
      <c r="AD245" s="998"/>
      <c r="AE245" s="998"/>
      <c r="AF245" s="998"/>
      <c r="AG245" s="998"/>
      <c r="AH245" s="998"/>
      <c r="AI245" s="998"/>
      <c r="AJ245" s="998"/>
      <c r="AK245" s="998"/>
      <c r="AL245" s="998"/>
      <c r="AM245" s="998"/>
      <c r="AN245" s="998"/>
      <c r="AO245" s="998"/>
      <c r="AP245" s="998"/>
      <c r="AQ245" s="998"/>
      <c r="AR245" s="998"/>
      <c r="AS245" s="998"/>
      <c r="AT245" s="998"/>
      <c r="AU245" s="998"/>
      <c r="AV245" s="998"/>
      <c r="AW245" s="998"/>
      <c r="AX245" s="998"/>
    </row>
    <row r="246" spans="1:50">
      <c r="A246" s="998"/>
      <c r="B246" s="1015"/>
      <c r="C246" s="1015"/>
      <c r="D246" s="1015"/>
      <c r="E246" s="1015"/>
      <c r="F246" s="998"/>
      <c r="G246" s="1015"/>
      <c r="H246" s="998"/>
      <c r="M246" s="1015"/>
      <c r="N246" s="1015"/>
      <c r="O246" s="998"/>
      <c r="P246" s="998"/>
      <c r="Q246" s="998"/>
      <c r="R246" s="998"/>
      <c r="S246" s="998"/>
      <c r="T246" s="998"/>
      <c r="U246" s="998"/>
      <c r="V246" s="998"/>
      <c r="W246" s="998"/>
      <c r="X246" s="998"/>
      <c r="Y246" s="998"/>
      <c r="Z246" s="998"/>
      <c r="AA246" s="998"/>
      <c r="AB246" s="998"/>
      <c r="AC246" s="998"/>
      <c r="AD246" s="998"/>
      <c r="AE246" s="998"/>
      <c r="AF246" s="998"/>
      <c r="AG246" s="998"/>
      <c r="AH246" s="998"/>
      <c r="AI246" s="998"/>
      <c r="AJ246" s="998"/>
      <c r="AK246" s="998"/>
      <c r="AL246" s="998"/>
      <c r="AM246" s="998"/>
      <c r="AN246" s="998"/>
      <c r="AO246" s="998"/>
      <c r="AP246" s="998"/>
      <c r="AQ246" s="998"/>
      <c r="AR246" s="998"/>
      <c r="AS246" s="998"/>
      <c r="AT246" s="998"/>
      <c r="AU246" s="998"/>
      <c r="AV246" s="998"/>
      <c r="AW246" s="998"/>
      <c r="AX246" s="998"/>
    </row>
    <row r="247" spans="1:50">
      <c r="A247" s="998"/>
      <c r="B247" s="1015"/>
      <c r="C247" s="1015"/>
      <c r="D247" s="1015"/>
      <c r="E247" s="1015"/>
      <c r="F247" s="998"/>
      <c r="G247" s="1015"/>
      <c r="H247" s="998"/>
      <c r="M247" s="1015"/>
      <c r="N247" s="1015"/>
      <c r="O247" s="998"/>
      <c r="P247" s="998"/>
      <c r="Q247" s="998"/>
      <c r="R247" s="998"/>
      <c r="S247" s="998"/>
      <c r="T247" s="998"/>
      <c r="U247" s="998"/>
      <c r="V247" s="998"/>
      <c r="W247" s="998"/>
      <c r="X247" s="998"/>
      <c r="Y247" s="998"/>
      <c r="Z247" s="998"/>
      <c r="AA247" s="998"/>
      <c r="AB247" s="998"/>
      <c r="AC247" s="998"/>
      <c r="AD247" s="998"/>
      <c r="AE247" s="998"/>
      <c r="AF247" s="998"/>
      <c r="AG247" s="998"/>
      <c r="AH247" s="998"/>
      <c r="AI247" s="998"/>
      <c r="AJ247" s="998"/>
      <c r="AK247" s="998"/>
      <c r="AL247" s="998"/>
      <c r="AM247" s="998"/>
      <c r="AN247" s="998"/>
      <c r="AO247" s="998"/>
      <c r="AP247" s="998"/>
      <c r="AQ247" s="998"/>
      <c r="AR247" s="998"/>
      <c r="AS247" s="998"/>
      <c r="AT247" s="998"/>
      <c r="AU247" s="998"/>
      <c r="AV247" s="998"/>
      <c r="AW247" s="998"/>
      <c r="AX247" s="998"/>
    </row>
    <row r="248" spans="1:50">
      <c r="A248" s="998"/>
      <c r="B248" s="1015"/>
      <c r="C248" s="1015"/>
      <c r="D248" s="1015"/>
      <c r="E248" s="1015"/>
      <c r="F248" s="998"/>
      <c r="G248" s="1015"/>
      <c r="H248" s="998"/>
      <c r="M248" s="1015"/>
      <c r="N248" s="1015"/>
      <c r="O248" s="998"/>
      <c r="P248" s="998"/>
      <c r="Q248" s="998"/>
      <c r="R248" s="998"/>
      <c r="S248" s="998"/>
      <c r="T248" s="998"/>
      <c r="U248" s="998"/>
      <c r="V248" s="998"/>
      <c r="W248" s="998"/>
      <c r="X248" s="998"/>
      <c r="Y248" s="998"/>
      <c r="Z248" s="998"/>
      <c r="AA248" s="998"/>
      <c r="AB248" s="998"/>
      <c r="AC248" s="998"/>
      <c r="AD248" s="998"/>
      <c r="AE248" s="998"/>
      <c r="AF248" s="998"/>
      <c r="AG248" s="998"/>
      <c r="AH248" s="998"/>
      <c r="AI248" s="998"/>
      <c r="AJ248" s="998"/>
      <c r="AK248" s="998"/>
      <c r="AL248" s="998"/>
      <c r="AM248" s="998"/>
      <c r="AN248" s="998"/>
      <c r="AO248" s="998"/>
      <c r="AP248" s="998"/>
      <c r="AQ248" s="998"/>
      <c r="AR248" s="998"/>
      <c r="AS248" s="998"/>
      <c r="AT248" s="998"/>
      <c r="AU248" s="998"/>
      <c r="AV248" s="998"/>
      <c r="AW248" s="998"/>
      <c r="AX248" s="998"/>
    </row>
    <row r="249" spans="1:50">
      <c r="A249" s="998"/>
      <c r="B249" s="1015"/>
      <c r="C249" s="1015"/>
      <c r="D249" s="1015"/>
      <c r="E249" s="1015"/>
      <c r="F249" s="998"/>
      <c r="G249" s="1015"/>
      <c r="H249" s="998"/>
      <c r="M249" s="1015"/>
      <c r="N249" s="1015"/>
      <c r="O249" s="998"/>
      <c r="P249" s="998"/>
      <c r="Q249" s="998"/>
      <c r="R249" s="998"/>
      <c r="S249" s="998"/>
      <c r="T249" s="998"/>
      <c r="U249" s="998"/>
      <c r="V249" s="998"/>
      <c r="W249" s="998"/>
      <c r="X249" s="998"/>
      <c r="Y249" s="998"/>
      <c r="Z249" s="998"/>
      <c r="AA249" s="998"/>
      <c r="AB249" s="998"/>
      <c r="AC249" s="998"/>
      <c r="AD249" s="998"/>
      <c r="AE249" s="998"/>
      <c r="AF249" s="998"/>
      <c r="AG249" s="998"/>
      <c r="AH249" s="998"/>
      <c r="AI249" s="998"/>
      <c r="AJ249" s="998"/>
      <c r="AK249" s="998"/>
      <c r="AL249" s="998"/>
      <c r="AM249" s="998"/>
      <c r="AN249" s="998"/>
      <c r="AO249" s="998"/>
      <c r="AP249" s="998"/>
      <c r="AQ249" s="998"/>
      <c r="AR249" s="998"/>
      <c r="AS249" s="998"/>
      <c r="AT249" s="998"/>
      <c r="AU249" s="998"/>
      <c r="AV249" s="998"/>
      <c r="AW249" s="998"/>
      <c r="AX249" s="998"/>
    </row>
    <row r="250" spans="1:50">
      <c r="A250" s="998"/>
      <c r="B250" s="1015"/>
      <c r="C250" s="1015"/>
      <c r="D250" s="1015"/>
      <c r="E250" s="1015"/>
      <c r="F250" s="998"/>
      <c r="G250" s="1015"/>
      <c r="H250" s="998"/>
      <c r="M250" s="1015"/>
      <c r="N250" s="1015"/>
      <c r="O250" s="998"/>
      <c r="P250" s="998"/>
      <c r="Q250" s="998"/>
      <c r="R250" s="998"/>
      <c r="S250" s="998"/>
      <c r="T250" s="998"/>
      <c r="U250" s="998"/>
      <c r="V250" s="998"/>
      <c r="W250" s="998"/>
      <c r="X250" s="998"/>
      <c r="Y250" s="998"/>
      <c r="Z250" s="998"/>
      <c r="AA250" s="998"/>
      <c r="AB250" s="998"/>
      <c r="AC250" s="998"/>
      <c r="AD250" s="998"/>
      <c r="AE250" s="998"/>
      <c r="AF250" s="998"/>
      <c r="AG250" s="998"/>
      <c r="AH250" s="998"/>
      <c r="AI250" s="998"/>
      <c r="AJ250" s="998"/>
      <c r="AK250" s="998"/>
      <c r="AL250" s="998"/>
      <c r="AM250" s="998"/>
      <c r="AN250" s="998"/>
      <c r="AO250" s="998"/>
      <c r="AP250" s="998"/>
      <c r="AQ250" s="998"/>
      <c r="AR250" s="998"/>
      <c r="AS250" s="998"/>
      <c r="AT250" s="998"/>
      <c r="AU250" s="998"/>
      <c r="AV250" s="998"/>
      <c r="AW250" s="998"/>
      <c r="AX250" s="998"/>
    </row>
    <row r="251" spans="1:50">
      <c r="A251" s="998"/>
      <c r="B251" s="1015"/>
      <c r="C251" s="1015"/>
      <c r="D251" s="1015"/>
      <c r="E251" s="1015"/>
      <c r="F251" s="998"/>
      <c r="G251" s="1015"/>
      <c r="H251" s="998"/>
      <c r="M251" s="1015"/>
      <c r="N251" s="1015"/>
      <c r="O251" s="998"/>
      <c r="P251" s="998"/>
      <c r="Q251" s="998"/>
      <c r="R251" s="998"/>
      <c r="S251" s="998"/>
      <c r="T251" s="998"/>
      <c r="U251" s="998"/>
      <c r="V251" s="998"/>
      <c r="W251" s="998"/>
      <c r="X251" s="998"/>
      <c r="Y251" s="998"/>
      <c r="Z251" s="998"/>
      <c r="AA251" s="998"/>
      <c r="AB251" s="998"/>
      <c r="AC251" s="998"/>
      <c r="AD251" s="998"/>
      <c r="AE251" s="998"/>
      <c r="AF251" s="998"/>
      <c r="AG251" s="998"/>
      <c r="AH251" s="998"/>
      <c r="AI251" s="998"/>
      <c r="AJ251" s="998"/>
      <c r="AK251" s="998"/>
      <c r="AL251" s="998"/>
      <c r="AM251" s="998"/>
      <c r="AN251" s="998"/>
      <c r="AO251" s="998"/>
      <c r="AP251" s="998"/>
      <c r="AQ251" s="998"/>
      <c r="AR251" s="998"/>
      <c r="AS251" s="998"/>
      <c r="AT251" s="998"/>
      <c r="AU251" s="998"/>
      <c r="AV251" s="998"/>
      <c r="AW251" s="998"/>
      <c r="AX251" s="998"/>
    </row>
    <row r="252" spans="1:50">
      <c r="A252" s="998"/>
      <c r="B252" s="1015"/>
      <c r="C252" s="1015"/>
      <c r="D252" s="1015"/>
      <c r="E252" s="1015"/>
      <c r="F252" s="998"/>
      <c r="G252" s="1015"/>
      <c r="H252" s="998"/>
      <c r="M252" s="1015"/>
      <c r="N252" s="1015"/>
      <c r="O252" s="998"/>
      <c r="P252" s="998"/>
      <c r="Q252" s="998"/>
      <c r="R252" s="998"/>
      <c r="S252" s="998"/>
      <c r="T252" s="998"/>
      <c r="U252" s="998"/>
      <c r="V252" s="998"/>
      <c r="W252" s="998"/>
      <c r="X252" s="998"/>
      <c r="Y252" s="998"/>
      <c r="Z252" s="998"/>
      <c r="AA252" s="998"/>
      <c r="AB252" s="998"/>
      <c r="AC252" s="998"/>
      <c r="AD252" s="998"/>
      <c r="AE252" s="998"/>
      <c r="AF252" s="998"/>
      <c r="AG252" s="998"/>
      <c r="AH252" s="998"/>
      <c r="AI252" s="998"/>
      <c r="AJ252" s="998"/>
      <c r="AK252" s="998"/>
      <c r="AL252" s="998"/>
      <c r="AM252" s="998"/>
      <c r="AN252" s="998"/>
      <c r="AO252" s="998"/>
      <c r="AP252" s="998"/>
      <c r="AQ252" s="998"/>
      <c r="AR252" s="998"/>
      <c r="AS252" s="998"/>
      <c r="AT252" s="998"/>
      <c r="AU252" s="998"/>
      <c r="AV252" s="998"/>
      <c r="AW252" s="998"/>
      <c r="AX252" s="998"/>
    </row>
    <row r="253" spans="1:50">
      <c r="A253" s="998"/>
      <c r="B253" s="1015"/>
      <c r="C253" s="1015"/>
      <c r="D253" s="1015"/>
      <c r="E253" s="1015"/>
      <c r="F253" s="998"/>
      <c r="G253" s="1015"/>
      <c r="H253" s="998"/>
      <c r="M253" s="1015"/>
      <c r="N253" s="1015"/>
      <c r="O253" s="998"/>
      <c r="P253" s="998"/>
      <c r="Q253" s="998"/>
      <c r="R253" s="998"/>
      <c r="S253" s="998"/>
      <c r="T253" s="998"/>
      <c r="U253" s="998"/>
      <c r="V253" s="998"/>
      <c r="W253" s="998"/>
      <c r="X253" s="998"/>
      <c r="Y253" s="998"/>
      <c r="Z253" s="998"/>
      <c r="AA253" s="998"/>
      <c r="AB253" s="998"/>
      <c r="AC253" s="998"/>
      <c r="AD253" s="998"/>
      <c r="AE253" s="998"/>
      <c r="AF253" s="998"/>
      <c r="AG253" s="998"/>
      <c r="AH253" s="998"/>
      <c r="AI253" s="998"/>
      <c r="AJ253" s="998"/>
      <c r="AK253" s="998"/>
      <c r="AL253" s="998"/>
      <c r="AM253" s="998"/>
      <c r="AN253" s="998"/>
      <c r="AO253" s="998"/>
      <c r="AP253" s="998"/>
      <c r="AQ253" s="998"/>
      <c r="AR253" s="998"/>
      <c r="AS253" s="998"/>
      <c r="AT253" s="998"/>
      <c r="AU253" s="998"/>
      <c r="AV253" s="998"/>
      <c r="AW253" s="998"/>
      <c r="AX253" s="998"/>
    </row>
    <row r="254" spans="1:50">
      <c r="A254" s="998"/>
      <c r="B254" s="1015"/>
      <c r="C254" s="1015"/>
      <c r="D254" s="1015"/>
      <c r="E254" s="1015"/>
      <c r="F254" s="998"/>
      <c r="G254" s="1015"/>
      <c r="H254" s="998"/>
      <c r="M254" s="1015"/>
      <c r="N254" s="1015"/>
      <c r="O254" s="998"/>
      <c r="P254" s="998"/>
      <c r="Q254" s="998"/>
      <c r="R254" s="998"/>
      <c r="S254" s="998"/>
      <c r="T254" s="998"/>
      <c r="U254" s="998"/>
      <c r="V254" s="998"/>
      <c r="W254" s="998"/>
      <c r="X254" s="998"/>
      <c r="Y254" s="998"/>
      <c r="Z254" s="998"/>
      <c r="AA254" s="998"/>
      <c r="AB254" s="998"/>
      <c r="AC254" s="998"/>
      <c r="AD254" s="998"/>
      <c r="AE254" s="998"/>
      <c r="AF254" s="998"/>
      <c r="AG254" s="998"/>
      <c r="AH254" s="998"/>
      <c r="AI254" s="998"/>
      <c r="AJ254" s="998"/>
      <c r="AK254" s="998"/>
      <c r="AL254" s="998"/>
      <c r="AM254" s="998"/>
      <c r="AN254" s="998"/>
      <c r="AO254" s="998"/>
      <c r="AP254" s="998"/>
      <c r="AQ254" s="998"/>
      <c r="AR254" s="998"/>
      <c r="AS254" s="998"/>
      <c r="AT254" s="998"/>
      <c r="AU254" s="998"/>
      <c r="AV254" s="998"/>
      <c r="AW254" s="998"/>
      <c r="AX254" s="998"/>
    </row>
    <row r="255" spans="1:50">
      <c r="A255" s="998"/>
      <c r="B255" s="1015"/>
      <c r="C255" s="1015"/>
      <c r="D255" s="1015"/>
      <c r="E255" s="1015"/>
      <c r="F255" s="998"/>
      <c r="G255" s="1015"/>
      <c r="H255" s="998"/>
      <c r="M255" s="1015"/>
      <c r="N255" s="1015"/>
      <c r="O255" s="998"/>
      <c r="P255" s="998"/>
      <c r="Q255" s="998"/>
      <c r="R255" s="998"/>
      <c r="S255" s="998"/>
      <c r="T255" s="998"/>
      <c r="U255" s="998"/>
      <c r="V255" s="998"/>
      <c r="W255" s="998"/>
      <c r="X255" s="998"/>
      <c r="Y255" s="998"/>
      <c r="Z255" s="998"/>
      <c r="AA255" s="998"/>
      <c r="AB255" s="998"/>
      <c r="AC255" s="998"/>
      <c r="AD255" s="998"/>
      <c r="AE255" s="998"/>
      <c r="AF255" s="998"/>
      <c r="AG255" s="998"/>
      <c r="AH255" s="998"/>
      <c r="AI255" s="998"/>
      <c r="AJ255" s="998"/>
      <c r="AK255" s="998"/>
      <c r="AL255" s="998"/>
      <c r="AM255" s="998"/>
      <c r="AN255" s="998"/>
      <c r="AO255" s="998"/>
      <c r="AP255" s="998"/>
      <c r="AQ255" s="998"/>
      <c r="AR255" s="998"/>
      <c r="AS255" s="998"/>
      <c r="AT255" s="998"/>
      <c r="AU255" s="998"/>
      <c r="AV255" s="998"/>
      <c r="AW255" s="998"/>
      <c r="AX255" s="998"/>
    </row>
    <row r="256" spans="1:50">
      <c r="A256" s="998"/>
      <c r="B256" s="1015"/>
      <c r="C256" s="1015"/>
      <c r="D256" s="1015"/>
      <c r="E256" s="1015"/>
      <c r="F256" s="998"/>
      <c r="G256" s="1015"/>
      <c r="H256" s="998"/>
      <c r="M256" s="1015"/>
      <c r="N256" s="1015"/>
      <c r="O256" s="998"/>
      <c r="P256" s="998"/>
      <c r="Q256" s="998"/>
      <c r="R256" s="998"/>
      <c r="S256" s="998"/>
      <c r="T256" s="998"/>
      <c r="U256" s="998"/>
      <c r="V256" s="998"/>
      <c r="W256" s="998"/>
      <c r="X256" s="998"/>
      <c r="Y256" s="998"/>
      <c r="Z256" s="998"/>
      <c r="AA256" s="998"/>
      <c r="AB256" s="998"/>
      <c r="AC256" s="998"/>
      <c r="AD256" s="998"/>
      <c r="AE256" s="998"/>
      <c r="AF256" s="998"/>
      <c r="AG256" s="998"/>
      <c r="AH256" s="998"/>
      <c r="AI256" s="998"/>
      <c r="AJ256" s="998"/>
      <c r="AK256" s="998"/>
      <c r="AL256" s="998"/>
      <c r="AM256" s="998"/>
      <c r="AN256" s="998"/>
      <c r="AO256" s="998"/>
      <c r="AP256" s="998"/>
      <c r="AQ256" s="998"/>
      <c r="AR256" s="998"/>
      <c r="AS256" s="998"/>
      <c r="AT256" s="998"/>
      <c r="AU256" s="998"/>
      <c r="AV256" s="998"/>
      <c r="AW256" s="998"/>
      <c r="AX256" s="998"/>
    </row>
    <row r="257" spans="1:50">
      <c r="A257" s="998"/>
      <c r="B257" s="1015"/>
      <c r="C257" s="1015"/>
      <c r="D257" s="1015"/>
      <c r="E257" s="1015"/>
      <c r="F257" s="998"/>
      <c r="G257" s="1015"/>
      <c r="H257" s="998"/>
      <c r="M257" s="1015"/>
      <c r="N257" s="1015"/>
      <c r="O257" s="998"/>
      <c r="P257" s="998"/>
      <c r="Q257" s="998"/>
      <c r="R257" s="998"/>
      <c r="S257" s="998"/>
      <c r="T257" s="998"/>
      <c r="U257" s="998"/>
      <c r="V257" s="998"/>
      <c r="W257" s="998"/>
      <c r="X257" s="998"/>
      <c r="Y257" s="998"/>
      <c r="Z257" s="998"/>
      <c r="AA257" s="998"/>
      <c r="AB257" s="998"/>
      <c r="AC257" s="998"/>
      <c r="AD257" s="998"/>
      <c r="AE257" s="998"/>
      <c r="AF257" s="998"/>
      <c r="AG257" s="998"/>
      <c r="AH257" s="998"/>
      <c r="AI257" s="998"/>
      <c r="AJ257" s="998"/>
      <c r="AK257" s="998"/>
      <c r="AL257" s="998"/>
      <c r="AM257" s="998"/>
      <c r="AN257" s="998"/>
      <c r="AO257" s="998"/>
      <c r="AP257" s="998"/>
      <c r="AQ257" s="998"/>
      <c r="AR257" s="998"/>
      <c r="AS257" s="998"/>
      <c r="AT257" s="998"/>
      <c r="AU257" s="998"/>
      <c r="AV257" s="998"/>
      <c r="AW257" s="998"/>
      <c r="AX257" s="998"/>
    </row>
    <row r="258" spans="1:50">
      <c r="A258" s="998"/>
      <c r="B258" s="1015"/>
      <c r="C258" s="1015"/>
      <c r="D258" s="1015"/>
      <c r="E258" s="1015"/>
      <c r="F258" s="998"/>
      <c r="G258" s="1015"/>
      <c r="H258" s="998"/>
      <c r="M258" s="1015"/>
      <c r="N258" s="1015"/>
      <c r="O258" s="998"/>
      <c r="P258" s="998"/>
      <c r="Q258" s="998"/>
      <c r="R258" s="998"/>
      <c r="S258" s="998"/>
      <c r="T258" s="998"/>
      <c r="U258" s="998"/>
      <c r="V258" s="998"/>
      <c r="W258" s="998"/>
      <c r="X258" s="998"/>
      <c r="Y258" s="998"/>
      <c r="Z258" s="998"/>
      <c r="AA258" s="998"/>
      <c r="AB258" s="998"/>
      <c r="AC258" s="998"/>
      <c r="AD258" s="998"/>
      <c r="AE258" s="998"/>
      <c r="AF258" s="998"/>
      <c r="AG258" s="998"/>
      <c r="AH258" s="998"/>
      <c r="AI258" s="998"/>
      <c r="AJ258" s="998"/>
      <c r="AK258" s="998"/>
      <c r="AL258" s="998"/>
      <c r="AM258" s="998"/>
      <c r="AN258" s="998"/>
      <c r="AO258" s="998"/>
      <c r="AP258" s="998"/>
      <c r="AQ258" s="998"/>
      <c r="AR258" s="998"/>
      <c r="AS258" s="998"/>
      <c r="AT258" s="998"/>
      <c r="AU258" s="998"/>
      <c r="AV258" s="998"/>
      <c r="AW258" s="998"/>
      <c r="AX258" s="998"/>
    </row>
    <row r="259" spans="1:50">
      <c r="A259" s="998"/>
      <c r="B259" s="1015"/>
      <c r="C259" s="1015"/>
      <c r="D259" s="1015"/>
      <c r="E259" s="1015"/>
      <c r="F259" s="998"/>
      <c r="G259" s="1015"/>
      <c r="H259" s="998"/>
      <c r="M259" s="1015"/>
      <c r="N259" s="1015"/>
      <c r="O259" s="998"/>
      <c r="P259" s="998"/>
      <c r="Q259" s="998"/>
      <c r="R259" s="998"/>
      <c r="S259" s="998"/>
      <c r="T259" s="998"/>
      <c r="U259" s="998"/>
      <c r="V259" s="998"/>
      <c r="W259" s="998"/>
      <c r="X259" s="998"/>
      <c r="Y259" s="998"/>
      <c r="Z259" s="998"/>
      <c r="AA259" s="998"/>
      <c r="AB259" s="998"/>
      <c r="AC259" s="998"/>
      <c r="AD259" s="998"/>
      <c r="AE259" s="998"/>
      <c r="AF259" s="998"/>
      <c r="AG259" s="998"/>
      <c r="AH259" s="998"/>
      <c r="AI259" s="998"/>
      <c r="AJ259" s="998"/>
      <c r="AK259" s="998"/>
      <c r="AL259" s="998"/>
      <c r="AM259" s="998"/>
      <c r="AN259" s="998"/>
      <c r="AO259" s="998"/>
      <c r="AP259" s="998"/>
      <c r="AQ259" s="998"/>
      <c r="AR259" s="998"/>
      <c r="AS259" s="998"/>
      <c r="AT259" s="998"/>
      <c r="AU259" s="998"/>
      <c r="AV259" s="998"/>
      <c r="AW259" s="998"/>
      <c r="AX259" s="998"/>
    </row>
    <row r="260" spans="1:50">
      <c r="A260" s="998"/>
      <c r="B260" s="1015"/>
      <c r="C260" s="1015"/>
      <c r="D260" s="1015"/>
      <c r="E260" s="1015"/>
      <c r="F260" s="998"/>
      <c r="G260" s="1015"/>
      <c r="H260" s="998"/>
      <c r="M260" s="1015"/>
      <c r="N260" s="1015"/>
      <c r="O260" s="998"/>
      <c r="P260" s="998"/>
      <c r="Q260" s="998"/>
      <c r="R260" s="998"/>
      <c r="S260" s="998"/>
      <c r="T260" s="998"/>
      <c r="U260" s="998"/>
      <c r="V260" s="998"/>
      <c r="W260" s="998"/>
      <c r="X260" s="998"/>
      <c r="Y260" s="998"/>
      <c r="Z260" s="998"/>
      <c r="AA260" s="998"/>
      <c r="AB260" s="998"/>
      <c r="AC260" s="998"/>
      <c r="AD260" s="998"/>
      <c r="AE260" s="998"/>
      <c r="AF260" s="998"/>
      <c r="AG260" s="998"/>
      <c r="AH260" s="998"/>
      <c r="AI260" s="998"/>
      <c r="AJ260" s="998"/>
      <c r="AK260" s="998"/>
      <c r="AL260" s="998"/>
      <c r="AM260" s="998"/>
      <c r="AN260" s="998"/>
      <c r="AO260" s="998"/>
      <c r="AP260" s="998"/>
      <c r="AQ260" s="998"/>
      <c r="AR260" s="998"/>
      <c r="AS260" s="998"/>
      <c r="AT260" s="998"/>
      <c r="AU260" s="998"/>
      <c r="AV260" s="998"/>
      <c r="AW260" s="998"/>
      <c r="AX260" s="998"/>
    </row>
    <row r="261" spans="1:50">
      <c r="A261" s="998"/>
      <c r="B261" s="1015"/>
      <c r="C261" s="1015"/>
      <c r="D261" s="1015"/>
      <c r="E261" s="1015"/>
      <c r="F261" s="998"/>
      <c r="G261" s="1015"/>
      <c r="H261" s="998"/>
      <c r="M261" s="1015"/>
      <c r="N261" s="1015"/>
      <c r="O261" s="998"/>
      <c r="P261" s="998"/>
      <c r="Q261" s="998"/>
      <c r="R261" s="998"/>
      <c r="S261" s="998"/>
      <c r="T261" s="998"/>
      <c r="U261" s="998"/>
      <c r="V261" s="998"/>
      <c r="W261" s="998"/>
      <c r="X261" s="998"/>
      <c r="Y261" s="998"/>
      <c r="Z261" s="998"/>
      <c r="AA261" s="998"/>
      <c r="AB261" s="998"/>
      <c r="AC261" s="998"/>
      <c r="AD261" s="998"/>
      <c r="AE261" s="998"/>
      <c r="AF261" s="998"/>
      <c r="AG261" s="998"/>
      <c r="AH261" s="998"/>
      <c r="AI261" s="998"/>
      <c r="AJ261" s="998"/>
      <c r="AK261" s="998"/>
      <c r="AL261" s="998"/>
      <c r="AM261" s="998"/>
      <c r="AN261" s="998"/>
      <c r="AO261" s="998"/>
      <c r="AP261" s="998"/>
      <c r="AQ261" s="998"/>
      <c r="AR261" s="998"/>
      <c r="AS261" s="998"/>
      <c r="AT261" s="998"/>
      <c r="AU261" s="998"/>
      <c r="AV261" s="998"/>
      <c r="AW261" s="998"/>
      <c r="AX261" s="998"/>
    </row>
    <row r="262" spans="1:50">
      <c r="A262" s="998"/>
      <c r="B262" s="1015"/>
      <c r="C262" s="1015"/>
      <c r="D262" s="1015"/>
      <c r="E262" s="1015"/>
      <c r="F262" s="998"/>
      <c r="G262" s="1015"/>
      <c r="H262" s="998"/>
      <c r="M262" s="1015"/>
      <c r="N262" s="1015"/>
      <c r="O262" s="998"/>
      <c r="P262" s="998"/>
      <c r="Q262" s="998"/>
      <c r="R262" s="998"/>
      <c r="S262" s="998"/>
      <c r="T262" s="998"/>
      <c r="U262" s="998"/>
      <c r="V262" s="998"/>
      <c r="W262" s="998"/>
      <c r="X262" s="998"/>
      <c r="Y262" s="998"/>
      <c r="Z262" s="998"/>
      <c r="AA262" s="998"/>
      <c r="AB262" s="998"/>
      <c r="AC262" s="998"/>
      <c r="AD262" s="998"/>
      <c r="AE262" s="998"/>
      <c r="AF262" s="998"/>
      <c r="AG262" s="998"/>
      <c r="AH262" s="998"/>
      <c r="AI262" s="998"/>
      <c r="AJ262" s="998"/>
      <c r="AK262" s="998"/>
      <c r="AL262" s="998"/>
      <c r="AM262" s="998"/>
      <c r="AN262" s="998"/>
      <c r="AO262" s="998"/>
      <c r="AP262" s="998"/>
      <c r="AQ262" s="998"/>
      <c r="AR262" s="998"/>
      <c r="AS262" s="998"/>
      <c r="AT262" s="998"/>
      <c r="AU262" s="998"/>
      <c r="AV262" s="998"/>
      <c r="AW262" s="998"/>
      <c r="AX262" s="998"/>
    </row>
    <row r="263" spans="1:50">
      <c r="A263" s="998"/>
      <c r="B263" s="1015"/>
      <c r="C263" s="1015"/>
      <c r="D263" s="1015"/>
      <c r="E263" s="1015"/>
      <c r="F263" s="998"/>
      <c r="G263" s="1015"/>
      <c r="H263" s="998"/>
      <c r="M263" s="1015"/>
      <c r="N263" s="1015"/>
      <c r="O263" s="998"/>
      <c r="P263" s="998"/>
      <c r="Q263" s="998"/>
      <c r="R263" s="998"/>
      <c r="S263" s="998"/>
      <c r="T263" s="998"/>
      <c r="U263" s="998"/>
      <c r="V263" s="998"/>
      <c r="W263" s="998"/>
      <c r="X263" s="998"/>
      <c r="Y263" s="998"/>
      <c r="Z263" s="998"/>
      <c r="AA263" s="998"/>
      <c r="AB263" s="998"/>
      <c r="AC263" s="998"/>
      <c r="AD263" s="998"/>
      <c r="AE263" s="998"/>
      <c r="AF263" s="998"/>
      <c r="AG263" s="998"/>
      <c r="AH263" s="998"/>
      <c r="AI263" s="998"/>
      <c r="AJ263" s="998"/>
      <c r="AK263" s="998"/>
      <c r="AL263" s="998"/>
      <c r="AM263" s="998"/>
      <c r="AN263" s="998"/>
      <c r="AO263" s="998"/>
      <c r="AP263" s="998"/>
      <c r="AQ263" s="998"/>
      <c r="AR263" s="998"/>
      <c r="AS263" s="998"/>
      <c r="AT263" s="998"/>
      <c r="AU263" s="998"/>
      <c r="AV263" s="998"/>
      <c r="AW263" s="998"/>
      <c r="AX263" s="998"/>
    </row>
    <row r="264" spans="1:50">
      <c r="A264" s="998"/>
      <c r="B264" s="1015"/>
      <c r="C264" s="1015"/>
      <c r="D264" s="1015"/>
      <c r="E264" s="1015"/>
      <c r="F264" s="998"/>
      <c r="G264" s="1015"/>
      <c r="H264" s="998"/>
      <c r="M264" s="1015"/>
      <c r="N264" s="1015"/>
      <c r="O264" s="998"/>
      <c r="P264" s="998"/>
      <c r="Q264" s="998"/>
      <c r="R264" s="998"/>
      <c r="S264" s="998"/>
      <c r="T264" s="998"/>
      <c r="U264" s="998"/>
      <c r="V264" s="998"/>
      <c r="W264" s="998"/>
      <c r="X264" s="998"/>
      <c r="Y264" s="998"/>
      <c r="Z264" s="998"/>
      <c r="AA264" s="998"/>
      <c r="AB264" s="998"/>
      <c r="AC264" s="998"/>
      <c r="AD264" s="998"/>
      <c r="AE264" s="998"/>
      <c r="AF264" s="998"/>
      <c r="AG264" s="998"/>
      <c r="AH264" s="998"/>
      <c r="AI264" s="998"/>
      <c r="AJ264" s="998"/>
      <c r="AK264" s="998"/>
      <c r="AL264" s="998"/>
      <c r="AM264" s="998"/>
      <c r="AN264" s="998"/>
      <c r="AO264" s="998"/>
      <c r="AP264" s="998"/>
      <c r="AQ264" s="998"/>
      <c r="AR264" s="998"/>
      <c r="AS264" s="998"/>
      <c r="AT264" s="998"/>
      <c r="AU264" s="998"/>
      <c r="AV264" s="998"/>
      <c r="AW264" s="998"/>
      <c r="AX264" s="998"/>
    </row>
    <row r="265" spans="1:50">
      <c r="A265" s="998"/>
      <c r="B265" s="1015"/>
      <c r="C265" s="1015"/>
      <c r="D265" s="1015"/>
      <c r="E265" s="1015"/>
      <c r="F265" s="998"/>
      <c r="G265" s="1015"/>
      <c r="H265" s="998"/>
      <c r="M265" s="1015"/>
      <c r="N265" s="1015"/>
      <c r="O265" s="998"/>
      <c r="P265" s="998"/>
      <c r="Q265" s="998"/>
      <c r="R265" s="998"/>
      <c r="S265" s="998"/>
      <c r="T265" s="998"/>
      <c r="U265" s="998"/>
      <c r="V265" s="998"/>
      <c r="W265" s="998"/>
      <c r="X265" s="998"/>
      <c r="Y265" s="998"/>
      <c r="Z265" s="998"/>
      <c r="AA265" s="998"/>
      <c r="AB265" s="998"/>
      <c r="AC265" s="998"/>
      <c r="AD265" s="998"/>
      <c r="AE265" s="998"/>
      <c r="AF265" s="998"/>
      <c r="AG265" s="998"/>
      <c r="AH265" s="998"/>
      <c r="AI265" s="998"/>
      <c r="AJ265" s="998"/>
      <c r="AK265" s="998"/>
      <c r="AL265" s="998"/>
      <c r="AM265" s="998"/>
      <c r="AN265" s="998"/>
      <c r="AO265" s="998"/>
      <c r="AP265" s="998"/>
      <c r="AQ265" s="998"/>
      <c r="AR265" s="998"/>
      <c r="AS265" s="998"/>
      <c r="AT265" s="998"/>
      <c r="AU265" s="998"/>
      <c r="AV265" s="998"/>
      <c r="AW265" s="998"/>
      <c r="AX265" s="998"/>
    </row>
    <row r="266" spans="1:50">
      <c r="A266" s="998"/>
      <c r="B266" s="1015"/>
      <c r="C266" s="1015"/>
      <c r="D266" s="1015"/>
      <c r="E266" s="1015"/>
      <c r="F266" s="998"/>
      <c r="G266" s="1015"/>
      <c r="H266" s="998"/>
      <c r="M266" s="1015"/>
      <c r="N266" s="1015"/>
      <c r="O266" s="998"/>
      <c r="P266" s="998"/>
      <c r="Q266" s="998"/>
      <c r="R266" s="998"/>
      <c r="S266" s="998"/>
      <c r="T266" s="998"/>
      <c r="U266" s="998"/>
      <c r="V266" s="998"/>
      <c r="W266" s="998"/>
      <c r="X266" s="998"/>
      <c r="Y266" s="998"/>
      <c r="Z266" s="998"/>
      <c r="AA266" s="998"/>
      <c r="AB266" s="998"/>
      <c r="AC266" s="998"/>
      <c r="AD266" s="998"/>
      <c r="AE266" s="998"/>
      <c r="AF266" s="998"/>
      <c r="AG266" s="998"/>
      <c r="AH266" s="998"/>
      <c r="AI266" s="998"/>
      <c r="AJ266" s="998"/>
      <c r="AK266" s="998"/>
      <c r="AL266" s="998"/>
      <c r="AM266" s="998"/>
      <c r="AN266" s="998"/>
      <c r="AO266" s="998"/>
      <c r="AP266" s="998"/>
      <c r="AQ266" s="998"/>
      <c r="AR266" s="998"/>
      <c r="AS266" s="998"/>
      <c r="AT266" s="998"/>
      <c r="AU266" s="998"/>
      <c r="AV266" s="998"/>
      <c r="AW266" s="998"/>
      <c r="AX266" s="998"/>
    </row>
    <row r="267" spans="1:50">
      <c r="A267" s="998"/>
      <c r="B267" s="1015"/>
      <c r="C267" s="1015"/>
      <c r="D267" s="1015"/>
      <c r="E267" s="1015"/>
      <c r="F267" s="998"/>
      <c r="G267" s="1015"/>
      <c r="H267" s="998"/>
      <c r="M267" s="1015"/>
      <c r="N267" s="1015"/>
      <c r="O267" s="998"/>
      <c r="P267" s="998"/>
      <c r="Q267" s="998"/>
      <c r="R267" s="998"/>
      <c r="S267" s="998"/>
      <c r="T267" s="998"/>
      <c r="U267" s="998"/>
      <c r="V267" s="998"/>
      <c r="W267" s="998"/>
      <c r="X267" s="998"/>
      <c r="Y267" s="998"/>
      <c r="Z267" s="998"/>
      <c r="AA267" s="998"/>
      <c r="AB267" s="998"/>
      <c r="AC267" s="998"/>
      <c r="AD267" s="998"/>
      <c r="AE267" s="998"/>
      <c r="AF267" s="998"/>
      <c r="AG267" s="998"/>
      <c r="AH267" s="998"/>
      <c r="AI267" s="998"/>
      <c r="AJ267" s="998"/>
      <c r="AK267" s="998"/>
      <c r="AL267" s="998"/>
      <c r="AM267" s="998"/>
      <c r="AN267" s="998"/>
      <c r="AO267" s="998"/>
      <c r="AP267" s="998"/>
      <c r="AQ267" s="998"/>
      <c r="AR267" s="998"/>
      <c r="AS267" s="998"/>
      <c r="AT267" s="998"/>
      <c r="AU267" s="998"/>
      <c r="AV267" s="998"/>
      <c r="AW267" s="998"/>
      <c r="AX267" s="998"/>
    </row>
    <row r="268" spans="1:50">
      <c r="A268" s="998"/>
      <c r="B268" s="1015"/>
      <c r="C268" s="1015"/>
      <c r="D268" s="1015"/>
      <c r="E268" s="1015"/>
      <c r="F268" s="998"/>
      <c r="G268" s="1015"/>
      <c r="H268" s="998"/>
      <c r="M268" s="1015"/>
      <c r="N268" s="1015"/>
      <c r="O268" s="998"/>
      <c r="P268" s="998"/>
      <c r="Q268" s="998"/>
      <c r="R268" s="998"/>
      <c r="S268" s="998"/>
      <c r="T268" s="998"/>
      <c r="U268" s="998"/>
      <c r="V268" s="998"/>
      <c r="W268" s="998"/>
      <c r="X268" s="998"/>
      <c r="Y268" s="998"/>
      <c r="Z268" s="998"/>
      <c r="AA268" s="998"/>
      <c r="AB268" s="998"/>
      <c r="AC268" s="998"/>
      <c r="AD268" s="998"/>
      <c r="AE268" s="998"/>
      <c r="AF268" s="998"/>
      <c r="AG268" s="998"/>
      <c r="AH268" s="998"/>
      <c r="AI268" s="998"/>
      <c r="AJ268" s="998"/>
      <c r="AK268" s="998"/>
      <c r="AL268" s="998"/>
      <c r="AM268" s="998"/>
      <c r="AN268" s="998"/>
      <c r="AO268" s="998"/>
      <c r="AP268" s="998"/>
      <c r="AQ268" s="998"/>
      <c r="AR268" s="998"/>
      <c r="AS268" s="998"/>
      <c r="AT268" s="998"/>
      <c r="AU268" s="998"/>
      <c r="AV268" s="998"/>
      <c r="AW268" s="998"/>
      <c r="AX268" s="998"/>
    </row>
    <row r="269" spans="1:50">
      <c r="A269" s="998"/>
      <c r="B269" s="1015"/>
      <c r="C269" s="1015"/>
      <c r="D269" s="1015"/>
      <c r="E269" s="1015"/>
      <c r="F269" s="998"/>
      <c r="G269" s="1015"/>
      <c r="H269" s="998"/>
      <c r="M269" s="1015"/>
      <c r="N269" s="1015"/>
      <c r="O269" s="998"/>
      <c r="P269" s="998"/>
      <c r="Q269" s="998"/>
      <c r="R269" s="998"/>
      <c r="S269" s="998"/>
      <c r="T269" s="998"/>
      <c r="U269" s="998"/>
      <c r="V269" s="998"/>
      <c r="W269" s="998"/>
      <c r="X269" s="998"/>
      <c r="Y269" s="998"/>
      <c r="Z269" s="998"/>
      <c r="AA269" s="998"/>
      <c r="AB269" s="998"/>
      <c r="AC269" s="998"/>
      <c r="AD269" s="998"/>
      <c r="AE269" s="998"/>
      <c r="AF269" s="998"/>
      <c r="AG269" s="998"/>
      <c r="AH269" s="998"/>
      <c r="AI269" s="998"/>
      <c r="AJ269" s="998"/>
      <c r="AK269" s="998"/>
      <c r="AL269" s="998"/>
      <c r="AM269" s="998"/>
      <c r="AN269" s="998"/>
      <c r="AO269" s="998"/>
      <c r="AP269" s="998"/>
      <c r="AQ269" s="998"/>
      <c r="AR269" s="998"/>
      <c r="AS269" s="998"/>
      <c r="AT269" s="998"/>
      <c r="AU269" s="998"/>
      <c r="AV269" s="998"/>
      <c r="AW269" s="998"/>
      <c r="AX269" s="998"/>
    </row>
    <row r="270" spans="1:50">
      <c r="A270" s="998"/>
      <c r="B270" s="1015"/>
      <c r="C270" s="1015"/>
      <c r="D270" s="1015"/>
      <c r="E270" s="1015"/>
      <c r="F270" s="998"/>
      <c r="G270" s="1015"/>
      <c r="H270" s="998"/>
      <c r="M270" s="1015"/>
      <c r="N270" s="1015"/>
      <c r="O270" s="998"/>
      <c r="P270" s="998"/>
      <c r="Q270" s="998"/>
      <c r="R270" s="998"/>
      <c r="S270" s="998"/>
      <c r="T270" s="998"/>
      <c r="U270" s="998"/>
      <c r="V270" s="998"/>
      <c r="W270" s="998"/>
      <c r="X270" s="998"/>
      <c r="Y270" s="998"/>
      <c r="Z270" s="998"/>
      <c r="AA270" s="998"/>
      <c r="AB270" s="998"/>
      <c r="AC270" s="998"/>
      <c r="AD270" s="998"/>
      <c r="AE270" s="998"/>
      <c r="AF270" s="998"/>
      <c r="AG270" s="998"/>
      <c r="AH270" s="998"/>
      <c r="AI270" s="998"/>
      <c r="AJ270" s="998"/>
      <c r="AK270" s="998"/>
      <c r="AL270" s="998"/>
      <c r="AM270" s="998"/>
      <c r="AN270" s="998"/>
      <c r="AO270" s="998"/>
      <c r="AP270" s="998"/>
      <c r="AQ270" s="998"/>
      <c r="AR270" s="998"/>
      <c r="AS270" s="998"/>
      <c r="AT270" s="998"/>
      <c r="AU270" s="998"/>
      <c r="AV270" s="998"/>
      <c r="AW270" s="998"/>
      <c r="AX270" s="998"/>
    </row>
    <row r="271" spans="1:50">
      <c r="A271" s="998"/>
      <c r="B271" s="1015"/>
      <c r="C271" s="1015"/>
      <c r="D271" s="1015"/>
      <c r="E271" s="1015"/>
      <c r="F271" s="998"/>
      <c r="G271" s="1015"/>
      <c r="H271" s="998"/>
      <c r="M271" s="1015"/>
      <c r="N271" s="1015"/>
      <c r="O271" s="998"/>
      <c r="P271" s="998"/>
      <c r="Q271" s="998"/>
      <c r="R271" s="998"/>
      <c r="S271" s="998"/>
      <c r="T271" s="998"/>
      <c r="U271" s="998"/>
      <c r="V271" s="998"/>
      <c r="W271" s="998"/>
      <c r="X271" s="998"/>
      <c r="Y271" s="998"/>
      <c r="Z271" s="998"/>
      <c r="AA271" s="998"/>
      <c r="AB271" s="998"/>
      <c r="AC271" s="998"/>
      <c r="AD271" s="998"/>
      <c r="AE271" s="998"/>
      <c r="AF271" s="998"/>
      <c r="AG271" s="998"/>
      <c r="AH271" s="998"/>
      <c r="AI271" s="998"/>
      <c r="AJ271" s="998"/>
      <c r="AK271" s="998"/>
      <c r="AL271" s="998"/>
      <c r="AM271" s="998"/>
      <c r="AN271" s="998"/>
      <c r="AO271" s="998"/>
      <c r="AP271" s="998"/>
      <c r="AQ271" s="998"/>
      <c r="AR271" s="998"/>
      <c r="AS271" s="998"/>
      <c r="AT271" s="998"/>
      <c r="AU271" s="998"/>
      <c r="AV271" s="998"/>
      <c r="AW271" s="998"/>
      <c r="AX271" s="998"/>
    </row>
    <row r="272" spans="1:50">
      <c r="A272" s="998"/>
      <c r="B272" s="1015"/>
      <c r="C272" s="1015"/>
      <c r="D272" s="1015"/>
      <c r="E272" s="1015"/>
      <c r="F272" s="998"/>
      <c r="G272" s="1015"/>
      <c r="H272" s="998"/>
      <c r="M272" s="1015"/>
      <c r="N272" s="1015"/>
      <c r="O272" s="998"/>
      <c r="P272" s="998"/>
      <c r="Q272" s="998"/>
      <c r="R272" s="998"/>
      <c r="S272" s="998"/>
      <c r="T272" s="998"/>
      <c r="U272" s="998"/>
      <c r="V272" s="998"/>
      <c r="W272" s="998"/>
      <c r="X272" s="998"/>
      <c r="Y272" s="998"/>
      <c r="Z272" s="998"/>
      <c r="AA272" s="998"/>
      <c r="AB272" s="998"/>
      <c r="AC272" s="998"/>
      <c r="AD272" s="998"/>
      <c r="AE272" s="998"/>
      <c r="AF272" s="998"/>
      <c r="AG272" s="998"/>
      <c r="AH272" s="998"/>
      <c r="AI272" s="998"/>
      <c r="AJ272" s="998"/>
      <c r="AK272" s="998"/>
      <c r="AL272" s="998"/>
      <c r="AM272" s="998"/>
      <c r="AN272" s="998"/>
      <c r="AO272" s="998"/>
      <c r="AP272" s="998"/>
      <c r="AQ272" s="998"/>
      <c r="AR272" s="998"/>
      <c r="AS272" s="998"/>
      <c r="AT272" s="998"/>
      <c r="AU272" s="998"/>
      <c r="AV272" s="998"/>
      <c r="AW272" s="998"/>
      <c r="AX272" s="998"/>
    </row>
    <row r="273" spans="1:50">
      <c r="A273" s="998"/>
      <c r="B273" s="1015"/>
      <c r="C273" s="1015"/>
      <c r="D273" s="1015"/>
      <c r="E273" s="1015"/>
      <c r="F273" s="998"/>
      <c r="G273" s="1015"/>
      <c r="H273" s="998"/>
      <c r="M273" s="1015"/>
      <c r="N273" s="1015"/>
      <c r="O273" s="998"/>
      <c r="P273" s="998"/>
      <c r="Q273" s="998"/>
      <c r="R273" s="998"/>
      <c r="S273" s="998"/>
      <c r="T273" s="998"/>
      <c r="U273" s="998"/>
      <c r="V273" s="998"/>
      <c r="W273" s="998"/>
      <c r="X273" s="998"/>
      <c r="Y273" s="998"/>
      <c r="Z273" s="998"/>
      <c r="AA273" s="998"/>
      <c r="AB273" s="998"/>
      <c r="AC273" s="998"/>
      <c r="AD273" s="998"/>
      <c r="AE273" s="998"/>
      <c r="AF273" s="998"/>
      <c r="AG273" s="998"/>
      <c r="AH273" s="998"/>
      <c r="AI273" s="998"/>
      <c r="AJ273" s="998"/>
      <c r="AK273" s="998"/>
      <c r="AL273" s="998"/>
      <c r="AM273" s="998"/>
      <c r="AN273" s="998"/>
      <c r="AO273" s="998"/>
      <c r="AP273" s="998"/>
      <c r="AQ273" s="998"/>
      <c r="AR273" s="998"/>
      <c r="AS273" s="998"/>
      <c r="AT273" s="998"/>
      <c r="AU273" s="998"/>
      <c r="AV273" s="998"/>
      <c r="AW273" s="998"/>
      <c r="AX273" s="998"/>
    </row>
    <row r="274" spans="1:50">
      <c r="A274" s="998"/>
      <c r="B274" s="1015"/>
      <c r="C274" s="1015"/>
      <c r="D274" s="1015"/>
      <c r="E274" s="1015"/>
      <c r="F274" s="998"/>
      <c r="G274" s="1015"/>
      <c r="H274" s="998"/>
      <c r="M274" s="1015"/>
      <c r="N274" s="1015"/>
      <c r="O274" s="998"/>
      <c r="P274" s="998"/>
      <c r="Q274" s="998"/>
      <c r="R274" s="998"/>
      <c r="S274" s="998"/>
      <c r="T274" s="998"/>
      <c r="U274" s="998"/>
      <c r="V274" s="998"/>
      <c r="W274" s="998"/>
      <c r="X274" s="998"/>
      <c r="Y274" s="998"/>
      <c r="Z274" s="998"/>
      <c r="AA274" s="998"/>
      <c r="AB274" s="998"/>
      <c r="AC274" s="998"/>
      <c r="AD274" s="998"/>
      <c r="AE274" s="998"/>
      <c r="AF274" s="998"/>
      <c r="AG274" s="998"/>
      <c r="AH274" s="998"/>
      <c r="AI274" s="998"/>
      <c r="AJ274" s="998"/>
      <c r="AK274" s="998"/>
      <c r="AL274" s="998"/>
      <c r="AM274" s="998"/>
      <c r="AN274" s="998"/>
      <c r="AO274" s="998"/>
      <c r="AP274" s="998"/>
      <c r="AQ274" s="998"/>
      <c r="AR274" s="998"/>
      <c r="AS274" s="998"/>
      <c r="AT274" s="998"/>
      <c r="AU274" s="998"/>
      <c r="AV274" s="998"/>
      <c r="AW274" s="998"/>
      <c r="AX274" s="998"/>
    </row>
    <row r="275" spans="1:50">
      <c r="A275" s="998"/>
      <c r="B275" s="1015"/>
      <c r="C275" s="1015"/>
      <c r="D275" s="1015"/>
      <c r="E275" s="1015"/>
      <c r="F275" s="998"/>
      <c r="G275" s="1015"/>
      <c r="H275" s="998"/>
      <c r="M275" s="1015"/>
      <c r="N275" s="1015"/>
      <c r="O275" s="998"/>
      <c r="P275" s="998"/>
      <c r="Q275" s="998"/>
      <c r="R275" s="998"/>
      <c r="S275" s="998"/>
      <c r="T275" s="998"/>
      <c r="U275" s="998"/>
      <c r="V275" s="998"/>
      <c r="W275" s="998"/>
      <c r="X275" s="998"/>
      <c r="Y275" s="998"/>
      <c r="Z275" s="998"/>
      <c r="AA275" s="998"/>
      <c r="AB275" s="998"/>
      <c r="AC275" s="998"/>
      <c r="AD275" s="998"/>
      <c r="AE275" s="998"/>
      <c r="AF275" s="998"/>
      <c r="AG275" s="998"/>
      <c r="AH275" s="998"/>
      <c r="AI275" s="998"/>
      <c r="AJ275" s="998"/>
      <c r="AK275" s="998"/>
      <c r="AL275" s="998"/>
      <c r="AM275" s="998"/>
      <c r="AN275" s="998"/>
      <c r="AO275" s="998"/>
      <c r="AP275" s="998"/>
      <c r="AQ275" s="998"/>
      <c r="AR275" s="998"/>
      <c r="AS275" s="998"/>
      <c r="AT275" s="998"/>
      <c r="AU275" s="998"/>
      <c r="AV275" s="998"/>
      <c r="AW275" s="998"/>
      <c r="AX275" s="998"/>
    </row>
    <row r="276" spans="1:50">
      <c r="A276" s="998"/>
      <c r="B276" s="1015"/>
      <c r="C276" s="1015"/>
      <c r="D276" s="1015"/>
      <c r="E276" s="1015"/>
      <c r="F276" s="998"/>
      <c r="G276" s="1015"/>
      <c r="H276" s="998"/>
      <c r="M276" s="1015"/>
      <c r="N276" s="1015"/>
      <c r="O276" s="998"/>
      <c r="P276" s="998"/>
      <c r="Q276" s="998"/>
      <c r="R276" s="998"/>
      <c r="S276" s="998"/>
      <c r="T276" s="998"/>
      <c r="U276" s="998"/>
      <c r="V276" s="998"/>
      <c r="W276" s="998"/>
      <c r="X276" s="998"/>
      <c r="Y276" s="998"/>
      <c r="Z276" s="998"/>
      <c r="AA276" s="998"/>
      <c r="AB276" s="998"/>
      <c r="AC276" s="998"/>
      <c r="AD276" s="998"/>
      <c r="AE276" s="998"/>
      <c r="AF276" s="998"/>
      <c r="AG276" s="998"/>
      <c r="AH276" s="998"/>
      <c r="AI276" s="998"/>
      <c r="AJ276" s="998"/>
      <c r="AK276" s="998"/>
      <c r="AL276" s="998"/>
      <c r="AM276" s="998"/>
      <c r="AN276" s="998"/>
      <c r="AO276" s="998"/>
      <c r="AP276" s="998"/>
      <c r="AQ276" s="998"/>
      <c r="AR276" s="998"/>
      <c r="AS276" s="998"/>
      <c r="AT276" s="998"/>
      <c r="AU276" s="998"/>
      <c r="AV276" s="998"/>
      <c r="AW276" s="998"/>
      <c r="AX276" s="998"/>
    </row>
    <row r="277" spans="1:50">
      <c r="A277" s="998"/>
      <c r="B277" s="1015"/>
      <c r="C277" s="1015"/>
      <c r="D277" s="1015"/>
      <c r="E277" s="1015"/>
      <c r="F277" s="998"/>
      <c r="G277" s="1015"/>
      <c r="H277" s="998"/>
      <c r="M277" s="1015"/>
      <c r="N277" s="1015"/>
      <c r="O277" s="998"/>
      <c r="P277" s="998"/>
      <c r="Q277" s="998"/>
      <c r="R277" s="998"/>
      <c r="S277" s="998"/>
      <c r="T277" s="998"/>
      <c r="U277" s="998"/>
      <c r="V277" s="998"/>
      <c r="W277" s="998"/>
      <c r="X277" s="998"/>
      <c r="Y277" s="998"/>
      <c r="Z277" s="998"/>
      <c r="AA277" s="998"/>
      <c r="AB277" s="998"/>
      <c r="AC277" s="998"/>
      <c r="AD277" s="998"/>
      <c r="AE277" s="998"/>
      <c r="AF277" s="998"/>
      <c r="AG277" s="998"/>
      <c r="AH277" s="998"/>
      <c r="AI277" s="998"/>
      <c r="AJ277" s="998"/>
      <c r="AK277" s="998"/>
      <c r="AL277" s="998"/>
      <c r="AM277" s="998"/>
      <c r="AN277" s="998"/>
      <c r="AO277" s="998"/>
      <c r="AP277" s="998"/>
      <c r="AQ277" s="998"/>
      <c r="AR277" s="998"/>
      <c r="AS277" s="998"/>
      <c r="AT277" s="998"/>
      <c r="AU277" s="998"/>
      <c r="AV277" s="998"/>
      <c r="AW277" s="998"/>
      <c r="AX277" s="998"/>
    </row>
    <row r="278" spans="1:50">
      <c r="A278" s="998"/>
      <c r="B278" s="1015"/>
      <c r="C278" s="1015"/>
      <c r="D278" s="1015"/>
      <c r="E278" s="1015"/>
      <c r="F278" s="998"/>
      <c r="G278" s="1015"/>
      <c r="H278" s="998"/>
      <c r="M278" s="1015"/>
      <c r="N278" s="1015"/>
      <c r="O278" s="998"/>
      <c r="P278" s="998"/>
      <c r="Q278" s="998"/>
      <c r="R278" s="998"/>
      <c r="S278" s="998"/>
      <c r="T278" s="998"/>
      <c r="U278" s="998"/>
      <c r="V278" s="998"/>
      <c r="W278" s="998"/>
      <c r="X278" s="998"/>
      <c r="Y278" s="998"/>
      <c r="Z278" s="998"/>
      <c r="AA278" s="998"/>
      <c r="AB278" s="998"/>
      <c r="AC278" s="998"/>
      <c r="AD278" s="998"/>
      <c r="AE278" s="998"/>
      <c r="AF278" s="998"/>
      <c r="AG278" s="998"/>
      <c r="AH278" s="998"/>
      <c r="AI278" s="998"/>
      <c r="AJ278" s="998"/>
      <c r="AK278" s="998"/>
      <c r="AL278" s="998"/>
      <c r="AM278" s="998"/>
      <c r="AN278" s="998"/>
      <c r="AO278" s="998"/>
      <c r="AP278" s="998"/>
      <c r="AQ278" s="998"/>
      <c r="AR278" s="998"/>
      <c r="AS278" s="998"/>
      <c r="AT278" s="998"/>
      <c r="AU278" s="998"/>
      <c r="AV278" s="998"/>
      <c r="AW278" s="998"/>
      <c r="AX278" s="998"/>
    </row>
    <row r="279" spans="1:50">
      <c r="A279" s="998"/>
      <c r="B279" s="1015"/>
      <c r="C279" s="1015"/>
      <c r="D279" s="1015"/>
      <c r="E279" s="1015"/>
      <c r="F279" s="998"/>
      <c r="G279" s="1015"/>
      <c r="H279" s="998"/>
      <c r="M279" s="1015"/>
      <c r="N279" s="1015"/>
      <c r="O279" s="998"/>
      <c r="P279" s="998"/>
      <c r="Q279" s="998"/>
      <c r="R279" s="998"/>
      <c r="S279" s="998"/>
      <c r="T279" s="998"/>
      <c r="U279" s="998"/>
      <c r="V279" s="998"/>
      <c r="W279" s="998"/>
      <c r="X279" s="998"/>
      <c r="Y279" s="998"/>
      <c r="Z279" s="998"/>
      <c r="AA279" s="998"/>
      <c r="AB279" s="998"/>
      <c r="AC279" s="998"/>
      <c r="AD279" s="998"/>
      <c r="AE279" s="998"/>
      <c r="AF279" s="998"/>
      <c r="AG279" s="998"/>
      <c r="AH279" s="998"/>
      <c r="AI279" s="998"/>
      <c r="AJ279" s="998"/>
      <c r="AK279" s="998"/>
      <c r="AL279" s="998"/>
      <c r="AM279" s="998"/>
      <c r="AN279" s="998"/>
      <c r="AO279" s="998"/>
      <c r="AP279" s="998"/>
      <c r="AQ279" s="998"/>
      <c r="AR279" s="998"/>
      <c r="AS279" s="998"/>
      <c r="AT279" s="998"/>
      <c r="AU279" s="998"/>
      <c r="AV279" s="998"/>
      <c r="AW279" s="998"/>
      <c r="AX279" s="998"/>
    </row>
    <row r="280" spans="1:50">
      <c r="A280" s="998"/>
      <c r="B280" s="1015"/>
      <c r="C280" s="1015"/>
      <c r="D280" s="1015"/>
      <c r="E280" s="1015"/>
      <c r="F280" s="998"/>
      <c r="G280" s="1015"/>
      <c r="H280" s="998"/>
      <c r="M280" s="1015"/>
      <c r="N280" s="1015"/>
      <c r="O280" s="998"/>
      <c r="P280" s="998"/>
      <c r="Q280" s="998"/>
      <c r="R280" s="998"/>
      <c r="S280" s="998"/>
      <c r="T280" s="998"/>
      <c r="U280" s="998"/>
      <c r="V280" s="998"/>
      <c r="W280" s="998"/>
      <c r="X280" s="998"/>
      <c r="Y280" s="998"/>
      <c r="Z280" s="998"/>
      <c r="AA280" s="998"/>
      <c r="AB280" s="998"/>
      <c r="AC280" s="998"/>
      <c r="AD280" s="998"/>
      <c r="AE280" s="998"/>
      <c r="AF280" s="998"/>
      <c r="AG280" s="998"/>
      <c r="AH280" s="998"/>
      <c r="AI280" s="998"/>
      <c r="AJ280" s="998"/>
      <c r="AK280" s="998"/>
      <c r="AL280" s="998"/>
      <c r="AM280" s="998"/>
      <c r="AN280" s="998"/>
      <c r="AO280" s="998"/>
      <c r="AP280" s="998"/>
      <c r="AQ280" s="998"/>
      <c r="AR280" s="998"/>
      <c r="AS280" s="998"/>
      <c r="AT280" s="998"/>
      <c r="AU280" s="998"/>
      <c r="AV280" s="998"/>
      <c r="AW280" s="998"/>
      <c r="AX280" s="998"/>
    </row>
    <row r="281" spans="1:50">
      <c r="A281" s="998"/>
      <c r="B281" s="1015"/>
      <c r="C281" s="1015"/>
      <c r="D281" s="1015"/>
      <c r="E281" s="1015"/>
      <c r="F281" s="998"/>
      <c r="G281" s="1015"/>
      <c r="H281" s="998"/>
      <c r="M281" s="1015"/>
      <c r="N281" s="1015"/>
      <c r="O281" s="998"/>
      <c r="P281" s="998"/>
      <c r="Q281" s="998"/>
      <c r="R281" s="998"/>
      <c r="S281" s="998"/>
      <c r="T281" s="998"/>
      <c r="U281" s="998"/>
      <c r="V281" s="998"/>
      <c r="W281" s="998"/>
      <c r="X281" s="998"/>
      <c r="Y281" s="998"/>
      <c r="Z281" s="998"/>
      <c r="AA281" s="998"/>
      <c r="AB281" s="998"/>
      <c r="AC281" s="998"/>
      <c r="AD281" s="998"/>
      <c r="AE281" s="998"/>
      <c r="AF281" s="998"/>
      <c r="AG281" s="998"/>
      <c r="AH281" s="998"/>
      <c r="AI281" s="998"/>
      <c r="AJ281" s="998"/>
      <c r="AK281" s="998"/>
      <c r="AL281" s="998"/>
      <c r="AM281" s="998"/>
      <c r="AN281" s="998"/>
      <c r="AO281" s="998"/>
      <c r="AP281" s="998"/>
      <c r="AQ281" s="998"/>
      <c r="AR281" s="998"/>
      <c r="AS281" s="998"/>
      <c r="AT281" s="998"/>
      <c r="AU281" s="998"/>
      <c r="AV281" s="998"/>
      <c r="AW281" s="998"/>
      <c r="AX281" s="998"/>
    </row>
    <row r="282" spans="1:50">
      <c r="A282" s="998"/>
      <c r="B282" s="1015"/>
      <c r="C282" s="1015"/>
      <c r="D282" s="1015"/>
      <c r="E282" s="1015"/>
      <c r="F282" s="998"/>
      <c r="G282" s="1015"/>
      <c r="H282" s="998"/>
      <c r="M282" s="1015"/>
      <c r="N282" s="1015"/>
      <c r="O282" s="998"/>
      <c r="P282" s="998"/>
      <c r="Q282" s="998"/>
      <c r="R282" s="998"/>
      <c r="S282" s="998"/>
      <c r="T282" s="998"/>
      <c r="U282" s="998"/>
      <c r="V282" s="998"/>
      <c r="W282" s="998"/>
      <c r="X282" s="998"/>
      <c r="Y282" s="998"/>
      <c r="Z282" s="998"/>
      <c r="AA282" s="998"/>
      <c r="AB282" s="998"/>
      <c r="AC282" s="998"/>
      <c r="AD282" s="998"/>
      <c r="AE282" s="998"/>
      <c r="AF282" s="998"/>
      <c r="AG282" s="998"/>
      <c r="AH282" s="998"/>
      <c r="AI282" s="998"/>
      <c r="AJ282" s="998"/>
      <c r="AK282" s="998"/>
      <c r="AL282" s="998"/>
      <c r="AM282" s="998"/>
      <c r="AN282" s="998"/>
      <c r="AO282" s="998"/>
      <c r="AP282" s="998"/>
      <c r="AQ282" s="998"/>
      <c r="AR282" s="998"/>
      <c r="AS282" s="998"/>
      <c r="AT282" s="998"/>
      <c r="AU282" s="998"/>
      <c r="AV282" s="998"/>
      <c r="AW282" s="998"/>
      <c r="AX282" s="998"/>
    </row>
    <row r="283" spans="1:50">
      <c r="A283" s="998"/>
      <c r="B283" s="1015"/>
      <c r="C283" s="1015"/>
      <c r="D283" s="1015"/>
      <c r="E283" s="1015"/>
      <c r="F283" s="998"/>
      <c r="G283" s="1015"/>
      <c r="H283" s="998"/>
      <c r="M283" s="1015"/>
      <c r="N283" s="1015"/>
      <c r="O283" s="998"/>
      <c r="P283" s="998"/>
      <c r="Q283" s="998"/>
      <c r="R283" s="998"/>
      <c r="S283" s="998"/>
      <c r="T283" s="998"/>
      <c r="U283" s="998"/>
      <c r="V283" s="998"/>
      <c r="W283" s="998"/>
      <c r="X283" s="998"/>
      <c r="Y283" s="998"/>
      <c r="Z283" s="998"/>
      <c r="AA283" s="998"/>
      <c r="AB283" s="998"/>
      <c r="AC283" s="998"/>
      <c r="AD283" s="998"/>
      <c r="AE283" s="998"/>
      <c r="AF283" s="998"/>
      <c r="AG283" s="998"/>
      <c r="AH283" s="998"/>
      <c r="AI283" s="998"/>
      <c r="AJ283" s="998"/>
      <c r="AK283" s="998"/>
      <c r="AL283" s="998"/>
      <c r="AM283" s="998"/>
      <c r="AN283" s="998"/>
      <c r="AO283" s="998"/>
      <c r="AP283" s="998"/>
      <c r="AQ283" s="998"/>
      <c r="AR283" s="998"/>
      <c r="AS283" s="998"/>
      <c r="AT283" s="998"/>
      <c r="AU283" s="998"/>
      <c r="AV283" s="998"/>
      <c r="AW283" s="998"/>
      <c r="AX283" s="998"/>
    </row>
    <row r="284" spans="1:50">
      <c r="A284" s="998"/>
      <c r="B284" s="1015"/>
      <c r="C284" s="1015"/>
      <c r="D284" s="1015"/>
      <c r="E284" s="1015"/>
      <c r="F284" s="998"/>
      <c r="G284" s="1015"/>
      <c r="H284" s="998"/>
      <c r="M284" s="1015"/>
      <c r="N284" s="1015"/>
      <c r="O284" s="998"/>
      <c r="P284" s="998"/>
      <c r="Q284" s="998"/>
      <c r="R284" s="998"/>
      <c r="S284" s="998"/>
      <c r="T284" s="998"/>
      <c r="U284" s="998"/>
      <c r="V284" s="998"/>
      <c r="W284" s="998"/>
      <c r="X284" s="998"/>
      <c r="Y284" s="998"/>
      <c r="Z284" s="998"/>
      <c r="AA284" s="998"/>
      <c r="AB284" s="998"/>
      <c r="AC284" s="998"/>
      <c r="AD284" s="998"/>
      <c r="AE284" s="998"/>
      <c r="AF284" s="998"/>
      <c r="AG284" s="998"/>
      <c r="AH284" s="998"/>
      <c r="AI284" s="998"/>
      <c r="AJ284" s="998"/>
      <c r="AK284" s="998"/>
      <c r="AL284" s="998"/>
      <c r="AM284" s="998"/>
      <c r="AN284" s="998"/>
      <c r="AO284" s="998"/>
      <c r="AP284" s="998"/>
      <c r="AQ284" s="998"/>
      <c r="AR284" s="998"/>
      <c r="AS284" s="998"/>
      <c r="AT284" s="998"/>
      <c r="AU284" s="998"/>
      <c r="AV284" s="998"/>
      <c r="AW284" s="998"/>
      <c r="AX284" s="998"/>
    </row>
    <row r="285" spans="1:50">
      <c r="A285" s="998"/>
      <c r="B285" s="1015"/>
      <c r="C285" s="1015"/>
      <c r="D285" s="1015"/>
      <c r="E285" s="1015"/>
      <c r="F285" s="998"/>
      <c r="G285" s="1015"/>
      <c r="H285" s="998"/>
      <c r="M285" s="1015"/>
      <c r="N285" s="1015"/>
      <c r="O285" s="998"/>
      <c r="P285" s="998"/>
      <c r="Q285" s="998"/>
      <c r="R285" s="998"/>
      <c r="S285" s="998"/>
      <c r="T285" s="998"/>
      <c r="U285" s="998"/>
      <c r="V285" s="998"/>
      <c r="W285" s="998"/>
      <c r="X285" s="998"/>
      <c r="Y285" s="998"/>
      <c r="Z285" s="998"/>
      <c r="AA285" s="998"/>
      <c r="AB285" s="998"/>
      <c r="AC285" s="998"/>
      <c r="AD285" s="998"/>
      <c r="AE285" s="998"/>
      <c r="AF285" s="998"/>
      <c r="AG285" s="998"/>
      <c r="AH285" s="998"/>
      <c r="AI285" s="998"/>
      <c r="AJ285" s="998"/>
      <c r="AK285" s="998"/>
      <c r="AL285" s="998"/>
      <c r="AM285" s="998"/>
      <c r="AN285" s="998"/>
      <c r="AO285" s="998"/>
      <c r="AP285" s="998"/>
      <c r="AQ285" s="998"/>
      <c r="AR285" s="998"/>
      <c r="AS285" s="998"/>
      <c r="AT285" s="998"/>
      <c r="AU285" s="998"/>
      <c r="AV285" s="998"/>
      <c r="AW285" s="998"/>
      <c r="AX285" s="998"/>
    </row>
    <row r="286" spans="1:50">
      <c r="A286" s="998"/>
      <c r="B286" s="1015"/>
      <c r="C286" s="1015"/>
      <c r="D286" s="1015"/>
      <c r="E286" s="1015"/>
      <c r="F286" s="998"/>
      <c r="G286" s="1015"/>
      <c r="H286" s="998"/>
      <c r="M286" s="1015"/>
      <c r="N286" s="1015"/>
      <c r="O286" s="998"/>
      <c r="P286" s="998"/>
      <c r="Q286" s="998"/>
      <c r="R286" s="998"/>
      <c r="S286" s="998"/>
      <c r="T286" s="998"/>
      <c r="U286" s="998"/>
      <c r="V286" s="998"/>
      <c r="W286" s="998"/>
      <c r="X286" s="998"/>
      <c r="Y286" s="998"/>
      <c r="Z286" s="998"/>
      <c r="AA286" s="998"/>
      <c r="AB286" s="998"/>
      <c r="AC286" s="998"/>
      <c r="AD286" s="998"/>
      <c r="AE286" s="998"/>
      <c r="AF286" s="998"/>
      <c r="AG286" s="998"/>
      <c r="AH286" s="998"/>
      <c r="AI286" s="998"/>
      <c r="AJ286" s="998"/>
      <c r="AK286" s="998"/>
      <c r="AL286" s="998"/>
      <c r="AM286" s="998"/>
      <c r="AN286" s="998"/>
      <c r="AO286" s="998"/>
      <c r="AP286" s="998"/>
      <c r="AQ286" s="998"/>
      <c r="AR286" s="998"/>
      <c r="AS286" s="998"/>
      <c r="AT286" s="998"/>
      <c r="AU286" s="998"/>
      <c r="AV286" s="998"/>
      <c r="AW286" s="998"/>
      <c r="AX286" s="998"/>
    </row>
    <row r="287" spans="1:50">
      <c r="A287" s="998"/>
      <c r="B287" s="1015"/>
      <c r="C287" s="1015"/>
      <c r="D287" s="1015"/>
      <c r="E287" s="1015"/>
      <c r="F287" s="998"/>
      <c r="G287" s="1015"/>
      <c r="H287" s="998"/>
      <c r="M287" s="1015"/>
      <c r="N287" s="1015"/>
      <c r="O287" s="998"/>
      <c r="P287" s="998"/>
      <c r="Q287" s="998"/>
      <c r="R287" s="998"/>
      <c r="S287" s="998"/>
      <c r="T287" s="998"/>
      <c r="U287" s="998"/>
      <c r="V287" s="998"/>
      <c r="W287" s="998"/>
      <c r="X287" s="998"/>
      <c r="Y287" s="998"/>
      <c r="Z287" s="998"/>
      <c r="AA287" s="998"/>
      <c r="AB287" s="998"/>
      <c r="AC287" s="998"/>
      <c r="AD287" s="998"/>
      <c r="AE287" s="998"/>
      <c r="AF287" s="998"/>
      <c r="AG287" s="998"/>
      <c r="AH287" s="998"/>
      <c r="AI287" s="998"/>
      <c r="AJ287" s="998"/>
      <c r="AK287" s="998"/>
      <c r="AL287" s="998"/>
      <c r="AM287" s="998"/>
      <c r="AN287" s="998"/>
      <c r="AO287" s="998"/>
      <c r="AP287" s="998"/>
      <c r="AQ287" s="998"/>
      <c r="AR287" s="998"/>
      <c r="AS287" s="998"/>
      <c r="AT287" s="998"/>
      <c r="AU287" s="998"/>
      <c r="AV287" s="998"/>
      <c r="AW287" s="998"/>
      <c r="AX287" s="998"/>
    </row>
    <row r="288" spans="1:50">
      <c r="A288" s="998"/>
      <c r="B288" s="1015"/>
      <c r="C288" s="1015"/>
      <c r="D288" s="1015"/>
      <c r="E288" s="1015"/>
      <c r="F288" s="998"/>
      <c r="G288" s="1015"/>
      <c r="H288" s="998"/>
      <c r="M288" s="1015"/>
      <c r="N288" s="1015"/>
      <c r="O288" s="998"/>
      <c r="P288" s="998"/>
      <c r="Q288" s="998"/>
      <c r="R288" s="998"/>
      <c r="S288" s="998"/>
      <c r="T288" s="998"/>
      <c r="U288" s="998"/>
      <c r="V288" s="998"/>
      <c r="W288" s="998"/>
      <c r="X288" s="998"/>
      <c r="Y288" s="998"/>
      <c r="Z288" s="998"/>
      <c r="AA288" s="998"/>
      <c r="AB288" s="998"/>
      <c r="AC288" s="998"/>
      <c r="AD288" s="998"/>
      <c r="AE288" s="998"/>
      <c r="AF288" s="998"/>
      <c r="AG288" s="998"/>
      <c r="AH288" s="998"/>
      <c r="AI288" s="998"/>
      <c r="AJ288" s="998"/>
      <c r="AK288" s="998"/>
      <c r="AL288" s="998"/>
      <c r="AM288" s="998"/>
      <c r="AN288" s="998"/>
      <c r="AO288" s="998"/>
      <c r="AP288" s="998"/>
      <c r="AQ288" s="998"/>
      <c r="AR288" s="998"/>
      <c r="AS288" s="998"/>
      <c r="AT288" s="998"/>
      <c r="AU288" s="998"/>
      <c r="AV288" s="998"/>
      <c r="AW288" s="998"/>
      <c r="AX288" s="998"/>
    </row>
    <row r="289" spans="1:50">
      <c r="A289" s="998"/>
      <c r="B289" s="1015"/>
      <c r="C289" s="1015"/>
      <c r="D289" s="1015"/>
      <c r="E289" s="1015"/>
      <c r="F289" s="998"/>
      <c r="G289" s="1015"/>
      <c r="H289" s="998"/>
      <c r="M289" s="1015"/>
      <c r="N289" s="1015"/>
      <c r="O289" s="998"/>
      <c r="P289" s="998"/>
      <c r="Q289" s="998"/>
      <c r="R289" s="998"/>
      <c r="S289" s="998"/>
      <c r="T289" s="998"/>
      <c r="U289" s="998"/>
      <c r="V289" s="998"/>
      <c r="W289" s="998"/>
      <c r="X289" s="998"/>
      <c r="Y289" s="998"/>
      <c r="Z289" s="998"/>
      <c r="AA289" s="998"/>
      <c r="AB289" s="998"/>
      <c r="AC289" s="998"/>
      <c r="AD289" s="998"/>
      <c r="AE289" s="998"/>
      <c r="AF289" s="998"/>
      <c r="AG289" s="998"/>
      <c r="AH289" s="998"/>
      <c r="AI289" s="998"/>
      <c r="AJ289" s="998"/>
      <c r="AK289" s="998"/>
      <c r="AL289" s="998"/>
      <c r="AM289" s="998"/>
      <c r="AN289" s="998"/>
      <c r="AO289" s="998"/>
      <c r="AP289" s="998"/>
      <c r="AQ289" s="998"/>
      <c r="AR289" s="998"/>
      <c r="AS289" s="998"/>
      <c r="AT289" s="998"/>
      <c r="AU289" s="998"/>
      <c r="AV289" s="998"/>
      <c r="AW289" s="998"/>
      <c r="AX289" s="998"/>
    </row>
    <row r="290" spans="1:50">
      <c r="A290" s="998"/>
      <c r="B290" s="1015"/>
      <c r="C290" s="1015"/>
      <c r="D290" s="1015"/>
      <c r="E290" s="1015"/>
      <c r="F290" s="998"/>
      <c r="G290" s="1015"/>
      <c r="H290" s="998"/>
      <c r="M290" s="1015"/>
      <c r="N290" s="1015"/>
      <c r="O290" s="998"/>
      <c r="P290" s="998"/>
      <c r="Q290" s="998"/>
      <c r="R290" s="998"/>
      <c r="S290" s="998"/>
      <c r="T290" s="998"/>
      <c r="U290" s="998"/>
      <c r="V290" s="998"/>
      <c r="W290" s="998"/>
      <c r="X290" s="998"/>
      <c r="Y290" s="998"/>
      <c r="Z290" s="998"/>
      <c r="AA290" s="998"/>
      <c r="AB290" s="998"/>
      <c r="AC290" s="998"/>
      <c r="AD290" s="998"/>
      <c r="AE290" s="998"/>
      <c r="AF290" s="998"/>
      <c r="AG290" s="998"/>
      <c r="AH290" s="998"/>
      <c r="AI290" s="998"/>
      <c r="AJ290" s="998"/>
      <c r="AK290" s="998"/>
      <c r="AL290" s="998"/>
      <c r="AM290" s="998"/>
      <c r="AN290" s="998"/>
      <c r="AO290" s="998"/>
      <c r="AP290" s="998"/>
      <c r="AQ290" s="998"/>
      <c r="AR290" s="998"/>
      <c r="AS290" s="998"/>
      <c r="AT290" s="998"/>
      <c r="AU290" s="998"/>
      <c r="AV290" s="998"/>
      <c r="AW290" s="998"/>
      <c r="AX290" s="998"/>
    </row>
    <row r="291" spans="1:50">
      <c r="A291" s="998"/>
      <c r="B291" s="1015"/>
      <c r="C291" s="1015"/>
      <c r="D291" s="1015"/>
      <c r="E291" s="1015"/>
      <c r="F291" s="998"/>
      <c r="G291" s="1015"/>
      <c r="H291" s="998"/>
      <c r="M291" s="1015"/>
      <c r="N291" s="1015"/>
      <c r="O291" s="998"/>
      <c r="P291" s="998"/>
      <c r="Q291" s="998"/>
      <c r="R291" s="998"/>
      <c r="S291" s="998"/>
      <c r="T291" s="998"/>
      <c r="U291" s="998"/>
      <c r="V291" s="998"/>
      <c r="W291" s="998"/>
      <c r="X291" s="998"/>
      <c r="Y291" s="998"/>
      <c r="Z291" s="998"/>
      <c r="AA291" s="998"/>
      <c r="AB291" s="998"/>
      <c r="AC291" s="998"/>
      <c r="AD291" s="998"/>
      <c r="AE291" s="998"/>
      <c r="AF291" s="998"/>
      <c r="AG291" s="998"/>
      <c r="AH291" s="998"/>
      <c r="AI291" s="998"/>
      <c r="AJ291" s="998"/>
      <c r="AK291" s="998"/>
      <c r="AL291" s="998"/>
      <c r="AM291" s="998"/>
      <c r="AN291" s="998"/>
      <c r="AO291" s="998"/>
      <c r="AP291" s="998"/>
      <c r="AQ291" s="998"/>
      <c r="AR291" s="998"/>
      <c r="AS291" s="998"/>
      <c r="AT291" s="998"/>
      <c r="AU291" s="998"/>
      <c r="AV291" s="998"/>
      <c r="AW291" s="998"/>
      <c r="AX291" s="998"/>
    </row>
    <row r="292" spans="1:50">
      <c r="A292" s="998"/>
      <c r="B292" s="1015"/>
      <c r="C292" s="1015"/>
      <c r="D292" s="1015"/>
      <c r="E292" s="1015"/>
      <c r="F292" s="998"/>
      <c r="G292" s="1015"/>
      <c r="H292" s="998"/>
      <c r="M292" s="1015"/>
      <c r="N292" s="1015"/>
      <c r="O292" s="998"/>
      <c r="P292" s="998"/>
      <c r="Q292" s="998"/>
      <c r="R292" s="998"/>
      <c r="S292" s="998"/>
      <c r="T292" s="998"/>
      <c r="U292" s="998"/>
      <c r="V292" s="998"/>
      <c r="W292" s="998"/>
      <c r="X292" s="998"/>
      <c r="Y292" s="998"/>
      <c r="Z292" s="998"/>
      <c r="AA292" s="998"/>
      <c r="AB292" s="998"/>
      <c r="AC292" s="998"/>
      <c r="AD292" s="998"/>
      <c r="AE292" s="998"/>
      <c r="AF292" s="998"/>
      <c r="AG292" s="998"/>
      <c r="AH292" s="998"/>
      <c r="AI292" s="998"/>
      <c r="AJ292" s="998"/>
      <c r="AK292" s="998"/>
      <c r="AL292" s="998"/>
      <c r="AM292" s="998"/>
      <c r="AN292" s="998"/>
      <c r="AO292" s="998"/>
      <c r="AP292" s="998"/>
      <c r="AQ292" s="998"/>
      <c r="AR292" s="998"/>
      <c r="AS292" s="998"/>
      <c r="AT292" s="998"/>
      <c r="AU292" s="998"/>
      <c r="AV292" s="998"/>
      <c r="AW292" s="998"/>
      <c r="AX292" s="998"/>
    </row>
    <row r="293" spans="1:50">
      <c r="A293" s="998"/>
      <c r="B293" s="1015"/>
      <c r="C293" s="1015"/>
      <c r="D293" s="1015"/>
      <c r="E293" s="1015"/>
      <c r="F293" s="998"/>
      <c r="G293" s="1015"/>
      <c r="H293" s="998"/>
      <c r="M293" s="1015"/>
      <c r="N293" s="1015"/>
      <c r="O293" s="998"/>
      <c r="P293" s="998"/>
      <c r="Q293" s="998"/>
      <c r="R293" s="998"/>
      <c r="S293" s="998"/>
      <c r="T293" s="998"/>
      <c r="U293" s="998"/>
      <c r="V293" s="998"/>
      <c r="W293" s="998"/>
      <c r="X293" s="998"/>
      <c r="Y293" s="998"/>
      <c r="Z293" s="998"/>
      <c r="AA293" s="998"/>
      <c r="AB293" s="998"/>
      <c r="AC293" s="998"/>
      <c r="AD293" s="998"/>
      <c r="AE293" s="998"/>
      <c r="AF293" s="998"/>
      <c r="AG293" s="998"/>
      <c r="AH293" s="998"/>
      <c r="AI293" s="998"/>
      <c r="AJ293" s="998"/>
      <c r="AK293" s="998"/>
      <c r="AL293" s="998"/>
      <c r="AM293" s="998"/>
      <c r="AN293" s="998"/>
      <c r="AO293" s="998"/>
      <c r="AP293" s="998"/>
      <c r="AQ293" s="998"/>
      <c r="AR293" s="998"/>
      <c r="AS293" s="998"/>
      <c r="AT293" s="998"/>
      <c r="AU293" s="998"/>
      <c r="AV293" s="998"/>
      <c r="AW293" s="998"/>
      <c r="AX293" s="998"/>
    </row>
    <row r="294" spans="1:50">
      <c r="A294" s="998"/>
      <c r="B294" s="1015"/>
      <c r="C294" s="1015"/>
      <c r="D294" s="1015"/>
      <c r="E294" s="1015"/>
      <c r="F294" s="998"/>
      <c r="G294" s="1015"/>
      <c r="H294" s="998"/>
      <c r="M294" s="1015"/>
      <c r="N294" s="1015"/>
      <c r="O294" s="998"/>
      <c r="P294" s="998"/>
      <c r="Q294" s="998"/>
      <c r="R294" s="998"/>
      <c r="S294" s="998"/>
      <c r="T294" s="998"/>
      <c r="U294" s="998"/>
      <c r="V294" s="998"/>
      <c r="W294" s="998"/>
      <c r="X294" s="998"/>
      <c r="Y294" s="998"/>
      <c r="Z294" s="998"/>
      <c r="AA294" s="998"/>
      <c r="AB294" s="998"/>
      <c r="AC294" s="998"/>
      <c r="AD294" s="998"/>
      <c r="AE294" s="998"/>
      <c r="AF294" s="998"/>
      <c r="AG294" s="998"/>
      <c r="AH294" s="998"/>
      <c r="AI294" s="998"/>
      <c r="AJ294" s="998"/>
      <c r="AK294" s="998"/>
      <c r="AL294" s="998"/>
      <c r="AM294" s="998"/>
      <c r="AN294" s="998"/>
      <c r="AO294" s="998"/>
      <c r="AP294" s="998"/>
      <c r="AQ294" s="998"/>
      <c r="AR294" s="998"/>
      <c r="AS294" s="998"/>
      <c r="AT294" s="998"/>
      <c r="AU294" s="998"/>
      <c r="AV294" s="998"/>
      <c r="AW294" s="998"/>
      <c r="AX294" s="998"/>
    </row>
    <row r="295" spans="1:50">
      <c r="A295" s="998"/>
      <c r="B295" s="1015"/>
      <c r="C295" s="1015"/>
      <c r="D295" s="1015"/>
      <c r="E295" s="1015"/>
      <c r="F295" s="998"/>
      <c r="G295" s="1015"/>
      <c r="H295" s="998"/>
      <c r="M295" s="1015"/>
      <c r="N295" s="1015"/>
      <c r="O295" s="998"/>
      <c r="P295" s="998"/>
      <c r="Q295" s="998"/>
      <c r="R295" s="998"/>
      <c r="S295" s="998"/>
      <c r="T295" s="998"/>
      <c r="U295" s="998"/>
      <c r="V295" s="998"/>
      <c r="W295" s="998"/>
      <c r="X295" s="998"/>
      <c r="Y295" s="998"/>
      <c r="Z295" s="998"/>
      <c r="AA295" s="998"/>
      <c r="AB295" s="998"/>
      <c r="AC295" s="998"/>
      <c r="AD295" s="998"/>
      <c r="AE295" s="998"/>
      <c r="AF295" s="998"/>
      <c r="AG295" s="998"/>
      <c r="AH295" s="998"/>
      <c r="AI295" s="998"/>
      <c r="AJ295" s="998"/>
      <c r="AK295" s="998"/>
      <c r="AL295" s="998"/>
      <c r="AM295" s="998"/>
      <c r="AN295" s="998"/>
      <c r="AO295" s="998"/>
      <c r="AP295" s="998"/>
      <c r="AQ295" s="998"/>
      <c r="AR295" s="998"/>
      <c r="AS295" s="998"/>
      <c r="AT295" s="998"/>
      <c r="AU295" s="998"/>
      <c r="AV295" s="998"/>
      <c r="AW295" s="998"/>
      <c r="AX295" s="998"/>
    </row>
    <row r="296" spans="1:50">
      <c r="A296" s="998"/>
      <c r="B296" s="1015"/>
      <c r="C296" s="1015"/>
      <c r="D296" s="1015"/>
      <c r="E296" s="1015"/>
      <c r="F296" s="998"/>
      <c r="G296" s="1015"/>
      <c r="H296" s="998"/>
      <c r="M296" s="1015"/>
      <c r="N296" s="1015"/>
      <c r="O296" s="998"/>
      <c r="P296" s="998"/>
      <c r="Q296" s="998"/>
      <c r="R296" s="998"/>
      <c r="S296" s="998"/>
      <c r="T296" s="998"/>
      <c r="U296" s="998"/>
      <c r="V296" s="998"/>
      <c r="W296" s="998"/>
      <c r="X296" s="998"/>
      <c r="Y296" s="998"/>
      <c r="Z296" s="998"/>
      <c r="AA296" s="998"/>
      <c r="AB296" s="998"/>
      <c r="AC296" s="998"/>
      <c r="AD296" s="998"/>
      <c r="AE296" s="998"/>
      <c r="AF296" s="998"/>
      <c r="AG296" s="998"/>
      <c r="AH296" s="998"/>
      <c r="AI296" s="998"/>
      <c r="AJ296" s="998"/>
      <c r="AK296" s="998"/>
      <c r="AL296" s="998"/>
      <c r="AM296" s="998"/>
      <c r="AN296" s="998"/>
      <c r="AO296" s="998"/>
      <c r="AP296" s="998"/>
      <c r="AQ296" s="998"/>
      <c r="AR296" s="998"/>
      <c r="AS296" s="998"/>
      <c r="AT296" s="998"/>
      <c r="AU296" s="998"/>
      <c r="AV296" s="998"/>
      <c r="AW296" s="998"/>
      <c r="AX296" s="998"/>
    </row>
    <row r="297" spans="1:50">
      <c r="A297" s="998"/>
      <c r="B297" s="1015"/>
      <c r="C297" s="1015"/>
      <c r="D297" s="1015"/>
      <c r="E297" s="1015"/>
      <c r="F297" s="998"/>
      <c r="G297" s="1015"/>
      <c r="H297" s="998"/>
      <c r="M297" s="1015"/>
      <c r="N297" s="1015"/>
      <c r="O297" s="998"/>
      <c r="P297" s="998"/>
      <c r="Q297" s="998"/>
      <c r="R297" s="998"/>
      <c r="S297" s="998"/>
      <c r="T297" s="998"/>
      <c r="U297" s="998"/>
      <c r="V297" s="998"/>
      <c r="W297" s="998"/>
      <c r="X297" s="998"/>
      <c r="Y297" s="998"/>
      <c r="Z297" s="998"/>
      <c r="AA297" s="998"/>
      <c r="AB297" s="998"/>
      <c r="AC297" s="998"/>
      <c r="AD297" s="998"/>
      <c r="AE297" s="998"/>
      <c r="AF297" s="998"/>
      <c r="AG297" s="998"/>
      <c r="AH297" s="998"/>
      <c r="AI297" s="998"/>
      <c r="AJ297" s="998"/>
      <c r="AK297" s="998"/>
      <c r="AL297" s="998"/>
      <c r="AM297" s="998"/>
      <c r="AN297" s="998"/>
      <c r="AO297" s="998"/>
      <c r="AP297" s="998"/>
      <c r="AQ297" s="998"/>
      <c r="AR297" s="998"/>
      <c r="AS297" s="998"/>
      <c r="AT297" s="998"/>
      <c r="AU297" s="998"/>
      <c r="AV297" s="998"/>
      <c r="AW297" s="998"/>
      <c r="AX297" s="998"/>
    </row>
    <row r="298" spans="1:50">
      <c r="A298" s="998"/>
      <c r="B298" s="1015"/>
      <c r="C298" s="1015"/>
      <c r="D298" s="1015"/>
      <c r="E298" s="1015"/>
      <c r="F298" s="998"/>
      <c r="G298" s="1015"/>
      <c r="H298" s="998"/>
      <c r="M298" s="1015"/>
      <c r="N298" s="1015"/>
      <c r="O298" s="998"/>
      <c r="P298" s="998"/>
      <c r="Q298" s="998"/>
      <c r="R298" s="998"/>
      <c r="S298" s="998"/>
      <c r="T298" s="998"/>
      <c r="U298" s="998"/>
      <c r="V298" s="998"/>
      <c r="W298" s="998"/>
      <c r="X298" s="998"/>
      <c r="Y298" s="998"/>
      <c r="Z298" s="998"/>
      <c r="AA298" s="998"/>
      <c r="AB298" s="998"/>
      <c r="AC298" s="998"/>
      <c r="AD298" s="998"/>
      <c r="AE298" s="998"/>
      <c r="AF298" s="998"/>
      <c r="AG298" s="998"/>
      <c r="AH298" s="998"/>
      <c r="AI298" s="998"/>
      <c r="AJ298" s="998"/>
      <c r="AK298" s="998"/>
      <c r="AL298" s="998"/>
      <c r="AM298" s="998"/>
      <c r="AN298" s="998"/>
      <c r="AO298" s="998"/>
      <c r="AP298" s="998"/>
      <c r="AQ298" s="998"/>
      <c r="AR298" s="998"/>
      <c r="AS298" s="998"/>
      <c r="AT298" s="998"/>
      <c r="AU298" s="998"/>
      <c r="AV298" s="998"/>
      <c r="AW298" s="998"/>
      <c r="AX298" s="998"/>
    </row>
    <row r="299" spans="1:50">
      <c r="A299" s="998"/>
      <c r="B299" s="1015"/>
      <c r="C299" s="1015"/>
      <c r="D299" s="1015"/>
      <c r="E299" s="1015"/>
      <c r="F299" s="998"/>
      <c r="G299" s="1015"/>
      <c r="H299" s="998"/>
      <c r="M299" s="1015"/>
      <c r="N299" s="1015"/>
      <c r="O299" s="998"/>
      <c r="P299" s="998"/>
      <c r="Q299" s="998"/>
      <c r="R299" s="998"/>
      <c r="S299" s="998"/>
      <c r="T299" s="998"/>
      <c r="U299" s="998"/>
      <c r="V299" s="998"/>
      <c r="W299" s="998"/>
      <c r="X299" s="998"/>
      <c r="Y299" s="998"/>
      <c r="Z299" s="998"/>
      <c r="AA299" s="998"/>
      <c r="AB299" s="998"/>
      <c r="AC299" s="998"/>
      <c r="AD299" s="998"/>
      <c r="AE299" s="998"/>
      <c r="AF299" s="998"/>
      <c r="AG299" s="998"/>
      <c r="AH299" s="998"/>
      <c r="AI299" s="998"/>
      <c r="AJ299" s="998"/>
      <c r="AK299" s="998"/>
      <c r="AL299" s="998"/>
      <c r="AM299" s="998"/>
      <c r="AN299" s="998"/>
      <c r="AO299" s="998"/>
      <c r="AP299" s="998"/>
      <c r="AQ299" s="998"/>
      <c r="AR299" s="998"/>
      <c r="AS299" s="998"/>
      <c r="AT299" s="998"/>
      <c r="AU299" s="998"/>
      <c r="AV299" s="998"/>
      <c r="AW299" s="998"/>
      <c r="AX299" s="998"/>
    </row>
    <row r="300" spans="1:50">
      <c r="A300" s="998"/>
      <c r="B300" s="1015"/>
      <c r="C300" s="1015"/>
      <c r="D300" s="1015"/>
      <c r="E300" s="1015"/>
      <c r="F300" s="998"/>
      <c r="G300" s="1015"/>
      <c r="H300" s="998"/>
      <c r="M300" s="1015"/>
      <c r="N300" s="1015"/>
      <c r="O300" s="998"/>
      <c r="P300" s="998"/>
      <c r="Q300" s="998"/>
      <c r="R300" s="998"/>
      <c r="S300" s="998"/>
      <c r="T300" s="998"/>
      <c r="U300" s="998"/>
      <c r="V300" s="998"/>
      <c r="W300" s="998"/>
      <c r="X300" s="998"/>
      <c r="Y300" s="998"/>
      <c r="Z300" s="998"/>
      <c r="AA300" s="998"/>
      <c r="AB300" s="998"/>
      <c r="AC300" s="998"/>
      <c r="AD300" s="998"/>
      <c r="AE300" s="998"/>
      <c r="AF300" s="998"/>
      <c r="AG300" s="998"/>
      <c r="AH300" s="998"/>
      <c r="AI300" s="998"/>
      <c r="AJ300" s="998"/>
      <c r="AK300" s="998"/>
      <c r="AL300" s="998"/>
      <c r="AM300" s="998"/>
      <c r="AN300" s="998"/>
      <c r="AO300" s="998"/>
      <c r="AP300" s="998"/>
      <c r="AQ300" s="998"/>
      <c r="AR300" s="998"/>
      <c r="AS300" s="998"/>
      <c r="AT300" s="998"/>
      <c r="AU300" s="998"/>
      <c r="AV300" s="998"/>
      <c r="AW300" s="998"/>
      <c r="AX300" s="998"/>
    </row>
    <row r="301" spans="1:50">
      <c r="A301" s="998"/>
      <c r="B301" s="1015"/>
      <c r="C301" s="1015"/>
      <c r="D301" s="1015"/>
      <c r="E301" s="1015"/>
      <c r="F301" s="998"/>
      <c r="G301" s="1015"/>
      <c r="H301" s="998"/>
      <c r="M301" s="1015"/>
      <c r="N301" s="1015"/>
      <c r="O301" s="998"/>
      <c r="P301" s="998"/>
      <c r="Q301" s="998"/>
      <c r="R301" s="998"/>
      <c r="S301" s="998"/>
      <c r="T301" s="998"/>
      <c r="U301" s="998"/>
      <c r="V301" s="998"/>
      <c r="W301" s="998"/>
      <c r="X301" s="998"/>
      <c r="Y301" s="998"/>
      <c r="Z301" s="998"/>
      <c r="AA301" s="998"/>
      <c r="AB301" s="998"/>
      <c r="AC301" s="998"/>
      <c r="AD301" s="998"/>
      <c r="AE301" s="998"/>
      <c r="AF301" s="998"/>
      <c r="AG301" s="998"/>
      <c r="AH301" s="998"/>
      <c r="AI301" s="998"/>
      <c r="AJ301" s="998"/>
      <c r="AK301" s="998"/>
      <c r="AL301" s="998"/>
      <c r="AM301" s="998"/>
      <c r="AN301" s="998"/>
      <c r="AO301" s="998"/>
      <c r="AP301" s="998"/>
      <c r="AQ301" s="998"/>
      <c r="AR301" s="998"/>
      <c r="AS301" s="998"/>
      <c r="AT301" s="998"/>
      <c r="AU301" s="998"/>
      <c r="AV301" s="998"/>
      <c r="AW301" s="998"/>
      <c r="AX301" s="998"/>
    </row>
    <row r="302" spans="1:50">
      <c r="A302" s="998"/>
      <c r="B302" s="1015"/>
      <c r="C302" s="1015"/>
      <c r="D302" s="1015"/>
      <c r="E302" s="1015"/>
      <c r="F302" s="998"/>
      <c r="G302" s="1015"/>
      <c r="H302" s="998"/>
      <c r="M302" s="1015"/>
      <c r="N302" s="1015"/>
      <c r="O302" s="998"/>
      <c r="P302" s="998"/>
      <c r="Q302" s="998"/>
      <c r="R302" s="998"/>
      <c r="S302" s="998"/>
      <c r="T302" s="998"/>
      <c r="U302" s="998"/>
      <c r="V302" s="998"/>
      <c r="W302" s="998"/>
      <c r="X302" s="998"/>
      <c r="Y302" s="998"/>
      <c r="Z302" s="998"/>
      <c r="AA302" s="998"/>
      <c r="AB302" s="998"/>
      <c r="AC302" s="998"/>
      <c r="AD302" s="998"/>
      <c r="AE302" s="998"/>
      <c r="AF302" s="998"/>
      <c r="AG302" s="998"/>
      <c r="AH302" s="998"/>
      <c r="AI302" s="998"/>
      <c r="AJ302" s="998"/>
      <c r="AK302" s="998"/>
      <c r="AL302" s="998"/>
      <c r="AM302" s="998"/>
      <c r="AN302" s="998"/>
      <c r="AO302" s="998"/>
      <c r="AP302" s="998"/>
      <c r="AQ302" s="998"/>
      <c r="AR302" s="998"/>
      <c r="AS302" s="998"/>
      <c r="AT302" s="998"/>
      <c r="AU302" s="998"/>
      <c r="AV302" s="998"/>
      <c r="AW302" s="998"/>
      <c r="AX302" s="998"/>
    </row>
    <row r="303" spans="1:50">
      <c r="A303" s="998"/>
      <c r="B303" s="1015"/>
      <c r="C303" s="1015"/>
      <c r="D303" s="1015"/>
      <c r="E303" s="1015"/>
      <c r="F303" s="998"/>
      <c r="G303" s="1015"/>
      <c r="H303" s="998"/>
      <c r="M303" s="1015"/>
      <c r="N303" s="1015"/>
      <c r="O303" s="998"/>
      <c r="P303" s="998"/>
      <c r="Q303" s="998"/>
      <c r="R303" s="998"/>
      <c r="S303" s="998"/>
      <c r="T303" s="998"/>
      <c r="U303" s="998"/>
      <c r="V303" s="998"/>
      <c r="W303" s="998"/>
      <c r="X303" s="998"/>
      <c r="Y303" s="998"/>
      <c r="Z303" s="998"/>
      <c r="AA303" s="998"/>
      <c r="AB303" s="998"/>
      <c r="AC303" s="998"/>
      <c r="AD303" s="998"/>
      <c r="AE303" s="998"/>
      <c r="AF303" s="998"/>
      <c r="AG303" s="998"/>
      <c r="AH303" s="998"/>
      <c r="AI303" s="998"/>
      <c r="AJ303" s="998"/>
      <c r="AK303" s="998"/>
      <c r="AL303" s="998"/>
      <c r="AM303" s="998"/>
      <c r="AN303" s="998"/>
      <c r="AO303" s="998"/>
      <c r="AP303" s="998"/>
      <c r="AQ303" s="998"/>
      <c r="AR303" s="998"/>
      <c r="AS303" s="998"/>
      <c r="AT303" s="998"/>
      <c r="AU303" s="998"/>
      <c r="AV303" s="998"/>
      <c r="AW303" s="998"/>
      <c r="AX303" s="998"/>
    </row>
    <row r="304" spans="1:50">
      <c r="A304" s="998"/>
      <c r="B304" s="1015"/>
      <c r="C304" s="1015"/>
      <c r="D304" s="1015"/>
      <c r="E304" s="1015"/>
      <c r="F304" s="998"/>
      <c r="G304" s="1015"/>
      <c r="H304" s="998"/>
      <c r="M304" s="1015"/>
      <c r="N304" s="1015"/>
      <c r="O304" s="998"/>
      <c r="P304" s="998"/>
      <c r="Q304" s="998"/>
      <c r="R304" s="998"/>
      <c r="S304" s="998"/>
      <c r="T304" s="998"/>
      <c r="U304" s="998"/>
      <c r="V304" s="998"/>
      <c r="W304" s="998"/>
      <c r="X304" s="998"/>
      <c r="Y304" s="998"/>
      <c r="Z304" s="998"/>
      <c r="AA304" s="998"/>
      <c r="AB304" s="998"/>
      <c r="AC304" s="998"/>
      <c r="AD304" s="998"/>
      <c r="AE304" s="998"/>
      <c r="AF304" s="998"/>
      <c r="AG304" s="998"/>
      <c r="AH304" s="998"/>
      <c r="AI304" s="998"/>
      <c r="AJ304" s="998"/>
      <c r="AK304" s="998"/>
      <c r="AL304" s="998"/>
      <c r="AM304" s="998"/>
      <c r="AN304" s="998"/>
      <c r="AO304" s="998"/>
      <c r="AP304" s="998"/>
      <c r="AQ304" s="998"/>
      <c r="AR304" s="998"/>
      <c r="AS304" s="998"/>
      <c r="AT304" s="998"/>
      <c r="AU304" s="998"/>
      <c r="AV304" s="998"/>
      <c r="AW304" s="998"/>
      <c r="AX304" s="998"/>
    </row>
    <row r="305" spans="1:50">
      <c r="A305" s="998"/>
      <c r="B305" s="1015"/>
      <c r="C305" s="1015"/>
      <c r="D305" s="1015"/>
      <c r="E305" s="1015"/>
      <c r="F305" s="998"/>
      <c r="G305" s="1015"/>
      <c r="H305" s="998"/>
      <c r="M305" s="1015"/>
      <c r="N305" s="1015"/>
      <c r="O305" s="998"/>
      <c r="P305" s="998"/>
      <c r="Q305" s="998"/>
      <c r="R305" s="998"/>
      <c r="S305" s="998"/>
      <c r="T305" s="998"/>
      <c r="U305" s="998"/>
      <c r="V305" s="998"/>
      <c r="W305" s="998"/>
      <c r="X305" s="998"/>
      <c r="Y305" s="998"/>
      <c r="Z305" s="998"/>
      <c r="AA305" s="998"/>
      <c r="AB305" s="998"/>
      <c r="AC305" s="998"/>
      <c r="AD305" s="998"/>
      <c r="AE305" s="998"/>
      <c r="AF305" s="998"/>
      <c r="AG305" s="998"/>
      <c r="AH305" s="998"/>
      <c r="AI305" s="998"/>
      <c r="AJ305" s="998"/>
      <c r="AK305" s="998"/>
      <c r="AL305" s="998"/>
      <c r="AM305" s="998"/>
      <c r="AN305" s="998"/>
      <c r="AO305" s="998"/>
      <c r="AP305" s="998"/>
      <c r="AQ305" s="998"/>
      <c r="AR305" s="998"/>
      <c r="AS305" s="998"/>
      <c r="AT305" s="998"/>
      <c r="AU305" s="998"/>
      <c r="AV305" s="998"/>
      <c r="AW305" s="998"/>
      <c r="AX305" s="998"/>
    </row>
    <row r="306" spans="1:50">
      <c r="A306" s="998"/>
      <c r="B306" s="1015"/>
      <c r="C306" s="1015"/>
      <c r="D306" s="1015"/>
      <c r="E306" s="1015"/>
      <c r="F306" s="998"/>
      <c r="G306" s="1015"/>
      <c r="H306" s="998"/>
      <c r="M306" s="1015"/>
      <c r="N306" s="1015"/>
      <c r="O306" s="998"/>
      <c r="P306" s="998"/>
      <c r="Q306" s="998"/>
      <c r="R306" s="998"/>
      <c r="S306" s="998"/>
      <c r="T306" s="998"/>
      <c r="U306" s="998"/>
      <c r="V306" s="998"/>
      <c r="W306" s="998"/>
      <c r="X306" s="998"/>
      <c r="Y306" s="998"/>
      <c r="Z306" s="998"/>
      <c r="AA306" s="998"/>
      <c r="AB306" s="998"/>
      <c r="AC306" s="998"/>
      <c r="AD306" s="998"/>
      <c r="AE306" s="998"/>
      <c r="AF306" s="998"/>
      <c r="AG306" s="998"/>
      <c r="AH306" s="998"/>
      <c r="AI306" s="998"/>
      <c r="AJ306" s="998"/>
      <c r="AK306" s="998"/>
      <c r="AL306" s="998"/>
      <c r="AM306" s="998"/>
      <c r="AN306" s="998"/>
      <c r="AO306" s="998"/>
      <c r="AP306" s="998"/>
      <c r="AQ306" s="998"/>
      <c r="AR306" s="998"/>
      <c r="AS306" s="998"/>
      <c r="AT306" s="998"/>
      <c r="AU306" s="998"/>
      <c r="AV306" s="998"/>
      <c r="AW306" s="998"/>
      <c r="AX306" s="998"/>
    </row>
    <row r="307" spans="1:50">
      <c r="A307" s="998"/>
      <c r="B307" s="1015"/>
      <c r="C307" s="1015"/>
      <c r="D307" s="1015"/>
      <c r="E307" s="1015"/>
      <c r="F307" s="998"/>
      <c r="G307" s="1015"/>
      <c r="H307" s="998"/>
      <c r="M307" s="1015"/>
      <c r="N307" s="1015"/>
      <c r="O307" s="998"/>
      <c r="P307" s="998"/>
      <c r="Q307" s="998"/>
      <c r="R307" s="998"/>
      <c r="S307" s="998"/>
      <c r="T307" s="998"/>
      <c r="U307" s="998"/>
      <c r="V307" s="998"/>
      <c r="W307" s="998"/>
      <c r="X307" s="998"/>
      <c r="Y307" s="998"/>
      <c r="Z307" s="998"/>
      <c r="AA307" s="998"/>
      <c r="AB307" s="998"/>
      <c r="AC307" s="998"/>
      <c r="AD307" s="998"/>
      <c r="AE307" s="998"/>
      <c r="AF307" s="998"/>
      <c r="AG307" s="998"/>
      <c r="AH307" s="998"/>
      <c r="AI307" s="998"/>
      <c r="AJ307" s="998"/>
      <c r="AK307" s="998"/>
      <c r="AL307" s="998"/>
      <c r="AM307" s="998"/>
      <c r="AN307" s="998"/>
      <c r="AO307" s="998"/>
      <c r="AP307" s="998"/>
      <c r="AQ307" s="998"/>
      <c r="AR307" s="998"/>
      <c r="AS307" s="998"/>
      <c r="AT307" s="998"/>
      <c r="AU307" s="998"/>
      <c r="AV307" s="998"/>
      <c r="AW307" s="998"/>
      <c r="AX307" s="998"/>
    </row>
    <row r="308" spans="1:50">
      <c r="A308" s="998"/>
      <c r="B308" s="1015"/>
      <c r="C308" s="1015"/>
      <c r="D308" s="1015"/>
      <c r="E308" s="1015"/>
      <c r="F308" s="998"/>
      <c r="G308" s="1015"/>
      <c r="H308" s="998"/>
      <c r="M308" s="1015"/>
      <c r="N308" s="1015"/>
      <c r="O308" s="998"/>
      <c r="P308" s="998"/>
      <c r="Q308" s="998"/>
      <c r="R308" s="998"/>
      <c r="S308" s="998"/>
      <c r="T308" s="998"/>
      <c r="U308" s="998"/>
      <c r="V308" s="998"/>
      <c r="W308" s="998"/>
      <c r="X308" s="998"/>
      <c r="Y308" s="998"/>
      <c r="Z308" s="998"/>
      <c r="AA308" s="998"/>
      <c r="AB308" s="998"/>
      <c r="AC308" s="998"/>
      <c r="AD308" s="998"/>
      <c r="AE308" s="998"/>
      <c r="AF308" s="998"/>
      <c r="AG308" s="998"/>
      <c r="AH308" s="998"/>
      <c r="AI308" s="998"/>
      <c r="AJ308" s="998"/>
      <c r="AK308" s="998"/>
      <c r="AL308" s="998"/>
      <c r="AM308" s="998"/>
      <c r="AN308" s="998"/>
      <c r="AO308" s="998"/>
      <c r="AP308" s="998"/>
      <c r="AQ308" s="998"/>
      <c r="AR308" s="998"/>
      <c r="AS308" s="998"/>
      <c r="AT308" s="998"/>
      <c r="AU308" s="998"/>
      <c r="AV308" s="998"/>
      <c r="AW308" s="998"/>
      <c r="AX308" s="998"/>
    </row>
    <row r="309" spans="1:50">
      <c r="A309" s="998"/>
      <c r="B309" s="1015"/>
      <c r="C309" s="1015"/>
      <c r="D309" s="1015"/>
      <c r="E309" s="1015"/>
      <c r="F309" s="998"/>
      <c r="G309" s="1015"/>
      <c r="H309" s="998"/>
      <c r="M309" s="1015"/>
      <c r="N309" s="1015"/>
      <c r="O309" s="998"/>
      <c r="P309" s="998"/>
      <c r="Q309" s="998"/>
      <c r="R309" s="998"/>
      <c r="S309" s="998"/>
      <c r="T309" s="998"/>
      <c r="U309" s="998"/>
      <c r="V309" s="998"/>
      <c r="W309" s="998"/>
      <c r="X309" s="998"/>
      <c r="Y309" s="998"/>
      <c r="Z309" s="998"/>
      <c r="AA309" s="998"/>
      <c r="AB309" s="998"/>
      <c r="AC309" s="998"/>
      <c r="AD309" s="998"/>
      <c r="AE309" s="998"/>
      <c r="AF309" s="998"/>
      <c r="AG309" s="998"/>
      <c r="AH309" s="998"/>
      <c r="AI309" s="998"/>
      <c r="AJ309" s="998"/>
      <c r="AK309" s="998"/>
      <c r="AL309" s="998"/>
      <c r="AM309" s="998"/>
      <c r="AN309" s="998"/>
      <c r="AO309" s="998"/>
      <c r="AP309" s="998"/>
      <c r="AQ309" s="998"/>
      <c r="AR309" s="998"/>
      <c r="AS309" s="998"/>
      <c r="AT309" s="998"/>
      <c r="AU309" s="998"/>
      <c r="AV309" s="998"/>
      <c r="AW309" s="998"/>
      <c r="AX309" s="998"/>
    </row>
    <row r="310" spans="1:50">
      <c r="A310" s="998"/>
      <c r="B310" s="1015"/>
      <c r="C310" s="1015"/>
      <c r="D310" s="1015"/>
      <c r="E310" s="1015"/>
      <c r="F310" s="998"/>
      <c r="G310" s="1015"/>
      <c r="H310" s="998"/>
      <c r="M310" s="1015"/>
      <c r="N310" s="1015"/>
      <c r="O310" s="998"/>
      <c r="P310" s="998"/>
      <c r="Q310" s="998"/>
      <c r="R310" s="998"/>
      <c r="S310" s="998"/>
      <c r="T310" s="998"/>
      <c r="U310" s="998"/>
      <c r="V310" s="998"/>
      <c r="W310" s="998"/>
      <c r="X310" s="998"/>
      <c r="Y310" s="998"/>
      <c r="Z310" s="998"/>
      <c r="AA310" s="998"/>
      <c r="AB310" s="998"/>
      <c r="AC310" s="998"/>
      <c r="AD310" s="998"/>
      <c r="AE310" s="998"/>
      <c r="AF310" s="998"/>
      <c r="AG310" s="998"/>
      <c r="AH310" s="998"/>
      <c r="AI310" s="998"/>
      <c r="AJ310" s="998"/>
      <c r="AK310" s="998"/>
      <c r="AL310" s="998"/>
      <c r="AM310" s="998"/>
      <c r="AN310" s="998"/>
      <c r="AO310" s="998"/>
      <c r="AP310" s="998"/>
      <c r="AQ310" s="998"/>
      <c r="AR310" s="998"/>
      <c r="AS310" s="998"/>
      <c r="AT310" s="998"/>
      <c r="AU310" s="998"/>
      <c r="AV310" s="998"/>
      <c r="AW310" s="998"/>
      <c r="AX310" s="998"/>
    </row>
    <row r="311" spans="1:50">
      <c r="A311" s="998"/>
      <c r="B311" s="1015"/>
      <c r="C311" s="1015"/>
      <c r="D311" s="1015"/>
      <c r="E311" s="1015"/>
      <c r="F311" s="998"/>
      <c r="G311" s="1015"/>
      <c r="H311" s="998"/>
      <c r="M311" s="1015"/>
      <c r="N311" s="1015"/>
      <c r="O311" s="998"/>
      <c r="P311" s="998"/>
      <c r="Q311" s="998"/>
      <c r="R311" s="998"/>
      <c r="S311" s="998"/>
      <c r="T311" s="998"/>
      <c r="U311" s="998"/>
      <c r="V311" s="998"/>
      <c r="W311" s="998"/>
      <c r="X311" s="998"/>
      <c r="Y311" s="998"/>
      <c r="Z311" s="998"/>
      <c r="AA311" s="998"/>
      <c r="AB311" s="998"/>
      <c r="AC311" s="998"/>
      <c r="AD311" s="998"/>
      <c r="AE311" s="998"/>
      <c r="AF311" s="998"/>
      <c r="AG311" s="998"/>
      <c r="AH311" s="998"/>
      <c r="AI311" s="998"/>
      <c r="AJ311" s="998"/>
      <c r="AK311" s="998"/>
      <c r="AL311" s="998"/>
      <c r="AM311" s="998"/>
      <c r="AN311" s="998"/>
      <c r="AO311" s="998"/>
      <c r="AP311" s="998"/>
      <c r="AQ311" s="998"/>
      <c r="AR311" s="998"/>
      <c r="AS311" s="998"/>
      <c r="AT311" s="998"/>
      <c r="AU311" s="998"/>
      <c r="AV311" s="998"/>
      <c r="AW311" s="998"/>
      <c r="AX311" s="998"/>
    </row>
    <row r="312" spans="1:50">
      <c r="A312" s="998"/>
      <c r="B312" s="1015"/>
      <c r="C312" s="1015"/>
      <c r="D312" s="1015"/>
      <c r="E312" s="1015"/>
      <c r="F312" s="998"/>
      <c r="G312" s="1015"/>
      <c r="H312" s="998"/>
      <c r="M312" s="1015"/>
      <c r="N312" s="1015"/>
      <c r="O312" s="998"/>
      <c r="P312" s="998"/>
      <c r="Q312" s="998"/>
      <c r="R312" s="998"/>
      <c r="S312" s="998"/>
      <c r="T312" s="998"/>
      <c r="U312" s="998"/>
      <c r="V312" s="998"/>
      <c r="W312" s="998"/>
      <c r="X312" s="998"/>
      <c r="Y312" s="998"/>
      <c r="Z312" s="998"/>
      <c r="AA312" s="998"/>
      <c r="AB312" s="998"/>
      <c r="AC312" s="998"/>
      <c r="AD312" s="998"/>
      <c r="AE312" s="998"/>
      <c r="AF312" s="998"/>
      <c r="AG312" s="998"/>
      <c r="AH312" s="998"/>
      <c r="AI312" s="998"/>
      <c r="AJ312" s="998"/>
      <c r="AK312" s="998"/>
      <c r="AL312" s="998"/>
      <c r="AM312" s="998"/>
      <c r="AN312" s="998"/>
      <c r="AO312" s="998"/>
      <c r="AP312" s="998"/>
      <c r="AQ312" s="998"/>
      <c r="AR312" s="998"/>
      <c r="AS312" s="998"/>
      <c r="AT312" s="998"/>
      <c r="AU312" s="998"/>
      <c r="AV312" s="998"/>
      <c r="AW312" s="998"/>
      <c r="AX312" s="998"/>
    </row>
    <row r="313" spans="1:50">
      <c r="A313" s="998"/>
      <c r="B313" s="1015"/>
      <c r="C313" s="1015"/>
      <c r="D313" s="1015"/>
      <c r="E313" s="1015"/>
      <c r="F313" s="998"/>
      <c r="G313" s="1015"/>
      <c r="H313" s="998"/>
      <c r="M313" s="1015"/>
      <c r="N313" s="1015"/>
      <c r="O313" s="998"/>
      <c r="P313" s="998"/>
      <c r="Q313" s="998"/>
      <c r="R313" s="998"/>
      <c r="S313" s="998"/>
      <c r="T313" s="998"/>
      <c r="U313" s="998"/>
      <c r="V313" s="998"/>
      <c r="W313" s="998"/>
      <c r="X313" s="998"/>
      <c r="Y313" s="998"/>
      <c r="Z313" s="998"/>
      <c r="AA313" s="998"/>
      <c r="AB313" s="998"/>
      <c r="AC313" s="998"/>
      <c r="AD313" s="998"/>
      <c r="AE313" s="998"/>
      <c r="AF313" s="998"/>
      <c r="AG313" s="998"/>
      <c r="AH313" s="998"/>
      <c r="AI313" s="998"/>
      <c r="AJ313" s="998"/>
      <c r="AK313" s="998"/>
      <c r="AL313" s="998"/>
      <c r="AM313" s="998"/>
      <c r="AN313" s="998"/>
      <c r="AO313" s="998"/>
      <c r="AP313" s="998"/>
      <c r="AQ313" s="998"/>
      <c r="AR313" s="998"/>
      <c r="AS313" s="998"/>
      <c r="AT313" s="998"/>
      <c r="AU313" s="998"/>
      <c r="AV313" s="998"/>
      <c r="AW313" s="998"/>
      <c r="AX313" s="998"/>
    </row>
    <row r="314" spans="1:50">
      <c r="A314" s="998"/>
      <c r="B314" s="1015"/>
      <c r="C314" s="1015"/>
      <c r="D314" s="1015"/>
      <c r="E314" s="1015"/>
      <c r="F314" s="998"/>
      <c r="G314" s="1015"/>
      <c r="H314" s="998"/>
      <c r="M314" s="1015"/>
      <c r="N314" s="1015"/>
      <c r="O314" s="998"/>
      <c r="P314" s="998"/>
      <c r="Q314" s="998"/>
      <c r="R314" s="998"/>
      <c r="S314" s="998"/>
      <c r="T314" s="998"/>
      <c r="U314" s="998"/>
      <c r="V314" s="998"/>
      <c r="W314" s="998"/>
      <c r="X314" s="998"/>
      <c r="Y314" s="998"/>
      <c r="Z314" s="998"/>
      <c r="AA314" s="998"/>
      <c r="AB314" s="998"/>
      <c r="AC314" s="998"/>
      <c r="AD314" s="998"/>
      <c r="AE314" s="998"/>
      <c r="AF314" s="998"/>
      <c r="AG314" s="998"/>
      <c r="AH314" s="998"/>
      <c r="AI314" s="998"/>
      <c r="AJ314" s="998"/>
      <c r="AK314" s="998"/>
      <c r="AL314" s="998"/>
      <c r="AM314" s="998"/>
      <c r="AN314" s="998"/>
      <c r="AO314" s="998"/>
      <c r="AP314" s="998"/>
      <c r="AQ314" s="998"/>
      <c r="AR314" s="998"/>
      <c r="AS314" s="998"/>
      <c r="AT314" s="998"/>
      <c r="AU314" s="998"/>
      <c r="AV314" s="998"/>
      <c r="AW314" s="998"/>
      <c r="AX314" s="998"/>
    </row>
    <row r="315" spans="1:50">
      <c r="A315" s="998"/>
      <c r="B315" s="1015"/>
      <c r="C315" s="1015"/>
      <c r="D315" s="1015"/>
      <c r="E315" s="1015"/>
      <c r="F315" s="998"/>
      <c r="G315" s="1015"/>
      <c r="H315" s="998"/>
      <c r="M315" s="1015"/>
      <c r="N315" s="1015"/>
      <c r="O315" s="998"/>
      <c r="P315" s="998"/>
      <c r="Q315" s="998"/>
      <c r="R315" s="998"/>
      <c r="S315" s="998"/>
      <c r="T315" s="998"/>
      <c r="U315" s="998"/>
      <c r="V315" s="998"/>
      <c r="W315" s="998"/>
      <c r="X315" s="998"/>
      <c r="Y315" s="998"/>
      <c r="Z315" s="998"/>
      <c r="AA315" s="998"/>
      <c r="AB315" s="998"/>
      <c r="AC315" s="998"/>
      <c r="AD315" s="998"/>
      <c r="AE315" s="998"/>
      <c r="AF315" s="998"/>
      <c r="AG315" s="998"/>
      <c r="AH315" s="998"/>
      <c r="AI315" s="998"/>
      <c r="AJ315" s="998"/>
      <c r="AK315" s="998"/>
      <c r="AL315" s="998"/>
      <c r="AM315" s="998"/>
      <c r="AN315" s="998"/>
      <c r="AO315" s="998"/>
      <c r="AP315" s="998"/>
      <c r="AQ315" s="998"/>
      <c r="AR315" s="998"/>
      <c r="AS315" s="998"/>
      <c r="AT315" s="998"/>
      <c r="AU315" s="998"/>
      <c r="AV315" s="998"/>
      <c r="AW315" s="998"/>
      <c r="AX315" s="998"/>
    </row>
    <row r="316" spans="1:50">
      <c r="A316" s="998"/>
      <c r="B316" s="1015"/>
      <c r="C316" s="1015"/>
      <c r="D316" s="1015"/>
      <c r="E316" s="1015"/>
      <c r="F316" s="998"/>
      <c r="G316" s="1015"/>
      <c r="H316" s="998"/>
      <c r="M316" s="1015"/>
      <c r="N316" s="1015"/>
      <c r="O316" s="998"/>
      <c r="P316" s="998"/>
      <c r="Q316" s="998"/>
      <c r="R316" s="998"/>
      <c r="S316" s="998"/>
      <c r="T316" s="998"/>
      <c r="U316" s="998"/>
      <c r="V316" s="998"/>
      <c r="W316" s="998"/>
      <c r="X316" s="998"/>
      <c r="Y316" s="998"/>
      <c r="Z316" s="998"/>
      <c r="AA316" s="998"/>
      <c r="AB316" s="998"/>
      <c r="AC316" s="998"/>
      <c r="AD316" s="998"/>
      <c r="AE316" s="998"/>
      <c r="AF316" s="998"/>
      <c r="AG316" s="998"/>
      <c r="AH316" s="998"/>
      <c r="AI316" s="998"/>
      <c r="AJ316" s="998"/>
      <c r="AK316" s="998"/>
      <c r="AL316" s="998"/>
      <c r="AM316" s="998"/>
      <c r="AN316" s="998"/>
      <c r="AO316" s="998"/>
      <c r="AP316" s="998"/>
      <c r="AQ316" s="998"/>
      <c r="AR316" s="998"/>
      <c r="AS316" s="998"/>
      <c r="AT316" s="998"/>
      <c r="AU316" s="998"/>
      <c r="AV316" s="998"/>
      <c r="AW316" s="998"/>
      <c r="AX316" s="998"/>
    </row>
    <row r="317" spans="1:50">
      <c r="A317" s="998"/>
      <c r="B317" s="1015"/>
      <c r="C317" s="1015"/>
      <c r="D317" s="1015"/>
      <c r="E317" s="1015"/>
      <c r="F317" s="998"/>
      <c r="G317" s="1015"/>
      <c r="H317" s="998"/>
      <c r="M317" s="1015"/>
      <c r="N317" s="1015"/>
      <c r="O317" s="998"/>
      <c r="P317" s="998"/>
      <c r="Q317" s="998"/>
      <c r="R317" s="998"/>
      <c r="S317" s="998"/>
      <c r="T317" s="998"/>
      <c r="U317" s="998"/>
      <c r="V317" s="998"/>
      <c r="W317" s="998"/>
      <c r="X317" s="998"/>
      <c r="Y317" s="998"/>
      <c r="Z317" s="998"/>
      <c r="AA317" s="998"/>
      <c r="AB317" s="998"/>
      <c r="AC317" s="998"/>
      <c r="AD317" s="998"/>
      <c r="AE317" s="998"/>
      <c r="AF317" s="998"/>
      <c r="AG317" s="998"/>
      <c r="AH317" s="998"/>
      <c r="AI317" s="998"/>
      <c r="AJ317" s="998"/>
      <c r="AK317" s="998"/>
      <c r="AL317" s="998"/>
      <c r="AM317" s="998"/>
      <c r="AN317" s="998"/>
      <c r="AO317" s="998"/>
      <c r="AP317" s="998"/>
      <c r="AQ317" s="998"/>
      <c r="AR317" s="998"/>
      <c r="AS317" s="998"/>
      <c r="AT317" s="998"/>
      <c r="AU317" s="998"/>
      <c r="AV317" s="998"/>
      <c r="AW317" s="998"/>
      <c r="AX317" s="998"/>
    </row>
    <row r="318" spans="1:50">
      <c r="A318" s="998"/>
      <c r="B318" s="1015"/>
      <c r="C318" s="1015"/>
      <c r="D318" s="1015"/>
      <c r="E318" s="1015"/>
      <c r="F318" s="998"/>
      <c r="G318" s="1015"/>
      <c r="H318" s="998"/>
      <c r="M318" s="1015"/>
      <c r="N318" s="1015"/>
      <c r="O318" s="998"/>
      <c r="P318" s="998"/>
      <c r="Q318" s="998"/>
      <c r="R318" s="998"/>
      <c r="S318" s="998"/>
      <c r="T318" s="998"/>
      <c r="U318" s="998"/>
      <c r="V318" s="998"/>
      <c r="W318" s="998"/>
      <c r="X318" s="998"/>
      <c r="Y318" s="998"/>
      <c r="Z318" s="998"/>
      <c r="AA318" s="998"/>
      <c r="AB318" s="998"/>
      <c r="AC318" s="998"/>
      <c r="AD318" s="998"/>
      <c r="AE318" s="998"/>
      <c r="AF318" s="998"/>
      <c r="AG318" s="998"/>
      <c r="AH318" s="998"/>
      <c r="AI318" s="998"/>
      <c r="AJ318" s="998"/>
      <c r="AK318" s="998"/>
      <c r="AL318" s="998"/>
      <c r="AM318" s="998"/>
      <c r="AN318" s="998"/>
      <c r="AO318" s="998"/>
      <c r="AP318" s="998"/>
      <c r="AQ318" s="998"/>
      <c r="AR318" s="998"/>
      <c r="AS318" s="998"/>
      <c r="AT318" s="998"/>
      <c r="AU318" s="998"/>
      <c r="AV318" s="998"/>
      <c r="AW318" s="998"/>
      <c r="AX318" s="998"/>
    </row>
    <row r="319" spans="1:50">
      <c r="A319" s="998"/>
      <c r="B319" s="1015"/>
      <c r="C319" s="1015"/>
      <c r="D319" s="1015"/>
      <c r="E319" s="1015"/>
      <c r="F319" s="998"/>
      <c r="G319" s="1015"/>
      <c r="H319" s="998"/>
      <c r="M319" s="1015"/>
      <c r="N319" s="1015"/>
      <c r="O319" s="998"/>
      <c r="P319" s="998"/>
      <c r="Q319" s="998"/>
      <c r="R319" s="998"/>
      <c r="S319" s="998"/>
      <c r="T319" s="998"/>
      <c r="U319" s="998"/>
      <c r="V319" s="998"/>
      <c r="W319" s="998"/>
      <c r="X319" s="998"/>
      <c r="Y319" s="998"/>
      <c r="Z319" s="998"/>
      <c r="AA319" s="998"/>
      <c r="AB319" s="998"/>
      <c r="AC319" s="998"/>
      <c r="AD319" s="998"/>
      <c r="AE319" s="998"/>
      <c r="AF319" s="998"/>
      <c r="AG319" s="998"/>
      <c r="AH319" s="998"/>
      <c r="AI319" s="998"/>
      <c r="AJ319" s="998"/>
      <c r="AK319" s="998"/>
      <c r="AL319" s="998"/>
      <c r="AM319" s="998"/>
      <c r="AN319" s="998"/>
      <c r="AO319" s="998"/>
      <c r="AP319" s="998"/>
      <c r="AQ319" s="998"/>
      <c r="AR319" s="998"/>
      <c r="AS319" s="998"/>
      <c r="AT319" s="998"/>
      <c r="AU319" s="998"/>
      <c r="AV319" s="998"/>
      <c r="AW319" s="998"/>
      <c r="AX319" s="998"/>
    </row>
    <row r="320" spans="1:50">
      <c r="A320" s="998"/>
      <c r="B320" s="1015"/>
      <c r="C320" s="1015"/>
      <c r="D320" s="1015"/>
      <c r="E320" s="1015"/>
      <c r="F320" s="998"/>
      <c r="G320" s="1015"/>
      <c r="H320" s="998"/>
      <c r="M320" s="1015"/>
      <c r="N320" s="1015"/>
      <c r="O320" s="998"/>
      <c r="P320" s="998"/>
      <c r="Q320" s="998"/>
      <c r="R320" s="998"/>
      <c r="S320" s="998"/>
      <c r="T320" s="998"/>
      <c r="U320" s="998"/>
      <c r="V320" s="998"/>
      <c r="W320" s="998"/>
      <c r="X320" s="998"/>
      <c r="Y320" s="998"/>
      <c r="Z320" s="998"/>
      <c r="AA320" s="998"/>
      <c r="AB320" s="998"/>
      <c r="AC320" s="998"/>
      <c r="AD320" s="998"/>
      <c r="AE320" s="998"/>
      <c r="AF320" s="998"/>
      <c r="AG320" s="998"/>
      <c r="AH320" s="998"/>
      <c r="AI320" s="998"/>
      <c r="AJ320" s="998"/>
      <c r="AK320" s="998"/>
      <c r="AL320" s="998"/>
      <c r="AM320" s="998"/>
      <c r="AN320" s="998"/>
      <c r="AO320" s="998"/>
      <c r="AP320" s="998"/>
      <c r="AQ320" s="998"/>
      <c r="AR320" s="998"/>
      <c r="AS320" s="998"/>
      <c r="AT320" s="998"/>
      <c r="AU320" s="998"/>
      <c r="AV320" s="998"/>
      <c r="AW320" s="998"/>
      <c r="AX320" s="998"/>
    </row>
    <row r="321" spans="1:50">
      <c r="A321" s="998"/>
      <c r="B321" s="1015"/>
      <c r="C321" s="1015"/>
      <c r="D321" s="1015"/>
      <c r="E321" s="1015"/>
      <c r="F321" s="998"/>
      <c r="G321" s="1015"/>
      <c r="H321" s="998"/>
      <c r="M321" s="1015"/>
      <c r="N321" s="1015"/>
      <c r="O321" s="998"/>
      <c r="P321" s="998"/>
      <c r="Q321" s="998"/>
      <c r="R321" s="998"/>
      <c r="S321" s="998"/>
      <c r="T321" s="998"/>
      <c r="U321" s="998"/>
      <c r="V321" s="998"/>
      <c r="W321" s="998"/>
      <c r="X321" s="998"/>
      <c r="Y321" s="998"/>
      <c r="Z321" s="998"/>
      <c r="AA321" s="998"/>
      <c r="AB321" s="998"/>
      <c r="AC321" s="998"/>
      <c r="AD321" s="998"/>
      <c r="AE321" s="998"/>
      <c r="AF321" s="998"/>
      <c r="AG321" s="998"/>
      <c r="AH321" s="998"/>
      <c r="AI321" s="998"/>
      <c r="AJ321" s="998"/>
      <c r="AK321" s="998"/>
      <c r="AL321" s="998"/>
      <c r="AM321" s="998"/>
      <c r="AN321" s="998"/>
      <c r="AO321" s="998"/>
      <c r="AP321" s="998"/>
      <c r="AQ321" s="998"/>
      <c r="AR321" s="998"/>
      <c r="AS321" s="998"/>
      <c r="AT321" s="998"/>
      <c r="AU321" s="998"/>
      <c r="AV321" s="998"/>
      <c r="AW321" s="998"/>
      <c r="AX321" s="998"/>
    </row>
    <row r="322" spans="1:50">
      <c r="A322" s="998"/>
      <c r="B322" s="1015"/>
      <c r="C322" s="1015"/>
      <c r="D322" s="1015"/>
      <c r="E322" s="1015"/>
      <c r="F322" s="998"/>
      <c r="G322" s="1015"/>
      <c r="H322" s="998"/>
      <c r="M322" s="1015"/>
      <c r="N322" s="1015"/>
      <c r="O322" s="998"/>
      <c r="P322" s="998"/>
      <c r="Q322" s="998"/>
      <c r="R322" s="998"/>
      <c r="S322" s="998"/>
      <c r="T322" s="998"/>
      <c r="U322" s="998"/>
      <c r="V322" s="998"/>
      <c r="W322" s="998"/>
      <c r="X322" s="998"/>
      <c r="Y322" s="998"/>
      <c r="Z322" s="998"/>
      <c r="AA322" s="998"/>
      <c r="AB322" s="998"/>
      <c r="AC322" s="998"/>
      <c r="AD322" s="998"/>
      <c r="AE322" s="998"/>
      <c r="AF322" s="998"/>
      <c r="AG322" s="998"/>
      <c r="AH322" s="998"/>
      <c r="AI322" s="998"/>
      <c r="AJ322" s="998"/>
      <c r="AK322" s="998"/>
      <c r="AL322" s="998"/>
      <c r="AM322" s="998"/>
      <c r="AN322" s="998"/>
      <c r="AO322" s="998"/>
      <c r="AP322" s="998"/>
      <c r="AQ322" s="998"/>
      <c r="AR322" s="998"/>
      <c r="AS322" s="998"/>
      <c r="AT322" s="998"/>
      <c r="AU322" s="998"/>
      <c r="AV322" s="998"/>
      <c r="AW322" s="998"/>
      <c r="AX322" s="998"/>
    </row>
    <row r="323" spans="1:50">
      <c r="A323" s="998"/>
      <c r="B323" s="1015"/>
      <c r="C323" s="1015"/>
      <c r="D323" s="1015"/>
      <c r="E323" s="1015"/>
      <c r="F323" s="998"/>
      <c r="G323" s="1015"/>
      <c r="H323" s="998"/>
      <c r="M323" s="1015"/>
      <c r="N323" s="1015"/>
      <c r="O323" s="998"/>
      <c r="P323" s="998"/>
      <c r="Q323" s="998"/>
      <c r="R323" s="998"/>
      <c r="S323" s="998"/>
      <c r="T323" s="998"/>
      <c r="U323" s="998"/>
      <c r="V323" s="998"/>
      <c r="W323" s="998"/>
      <c r="X323" s="998"/>
      <c r="Y323" s="998"/>
      <c r="Z323" s="998"/>
      <c r="AA323" s="998"/>
      <c r="AB323" s="998"/>
      <c r="AC323" s="998"/>
      <c r="AD323" s="998"/>
      <c r="AE323" s="998"/>
      <c r="AF323" s="998"/>
      <c r="AG323" s="998"/>
      <c r="AH323" s="998"/>
      <c r="AI323" s="998"/>
      <c r="AJ323" s="998"/>
      <c r="AK323" s="998"/>
      <c r="AL323" s="998"/>
      <c r="AM323" s="998"/>
      <c r="AN323" s="998"/>
      <c r="AO323" s="998"/>
      <c r="AP323" s="998"/>
      <c r="AQ323" s="998"/>
      <c r="AR323" s="998"/>
      <c r="AS323" s="998"/>
      <c r="AT323" s="998"/>
      <c r="AU323" s="998"/>
      <c r="AV323" s="998"/>
      <c r="AW323" s="998"/>
      <c r="AX323" s="998"/>
    </row>
    <row r="324" spans="1:50">
      <c r="A324" s="998"/>
      <c r="B324" s="1015"/>
      <c r="C324" s="1015"/>
      <c r="D324" s="1015"/>
      <c r="E324" s="1015"/>
      <c r="F324" s="998"/>
      <c r="G324" s="1015"/>
      <c r="H324" s="998"/>
      <c r="M324" s="1015"/>
      <c r="N324" s="1015"/>
      <c r="O324" s="998"/>
      <c r="P324" s="998"/>
      <c r="Q324" s="998"/>
      <c r="R324" s="998"/>
      <c r="S324" s="998"/>
      <c r="T324" s="998"/>
      <c r="U324" s="998"/>
      <c r="V324" s="998"/>
      <c r="W324" s="998"/>
      <c r="X324" s="998"/>
      <c r="Y324" s="998"/>
      <c r="Z324" s="998"/>
      <c r="AA324" s="998"/>
      <c r="AB324" s="998"/>
      <c r="AC324" s="998"/>
      <c r="AD324" s="998"/>
      <c r="AE324" s="998"/>
      <c r="AF324" s="998"/>
      <c r="AG324" s="998"/>
      <c r="AH324" s="998"/>
      <c r="AI324" s="998"/>
      <c r="AJ324" s="998"/>
      <c r="AK324" s="998"/>
      <c r="AL324" s="998"/>
      <c r="AM324" s="998"/>
      <c r="AN324" s="998"/>
      <c r="AO324" s="998"/>
      <c r="AP324" s="998"/>
      <c r="AQ324" s="998"/>
      <c r="AR324" s="998"/>
      <c r="AS324" s="998"/>
      <c r="AT324" s="998"/>
      <c r="AU324" s="998"/>
      <c r="AV324" s="998"/>
      <c r="AW324" s="998"/>
      <c r="AX324" s="998"/>
    </row>
    <row r="325" spans="1:50">
      <c r="A325" s="998"/>
      <c r="B325" s="1015"/>
      <c r="C325" s="1015"/>
      <c r="D325" s="1015"/>
      <c r="E325" s="1015"/>
      <c r="F325" s="998"/>
      <c r="G325" s="1015"/>
      <c r="H325" s="998"/>
      <c r="M325" s="1015"/>
      <c r="N325" s="1015"/>
      <c r="O325" s="998"/>
      <c r="P325" s="998"/>
      <c r="Q325" s="998"/>
      <c r="R325" s="998"/>
      <c r="S325" s="998"/>
      <c r="T325" s="998"/>
      <c r="U325" s="998"/>
      <c r="V325" s="998"/>
      <c r="W325" s="998"/>
      <c r="X325" s="998"/>
      <c r="Y325" s="998"/>
      <c r="Z325" s="998"/>
      <c r="AA325" s="998"/>
      <c r="AB325" s="998"/>
      <c r="AC325" s="998"/>
      <c r="AD325" s="998"/>
      <c r="AE325" s="998"/>
      <c r="AF325" s="998"/>
      <c r="AG325" s="998"/>
      <c r="AH325" s="998"/>
      <c r="AI325" s="998"/>
      <c r="AJ325" s="998"/>
      <c r="AK325" s="998"/>
      <c r="AL325" s="998"/>
      <c r="AM325" s="998"/>
      <c r="AN325" s="998"/>
      <c r="AO325" s="998"/>
      <c r="AP325" s="998"/>
      <c r="AQ325" s="998"/>
      <c r="AR325" s="998"/>
      <c r="AS325" s="998"/>
      <c r="AT325" s="998"/>
      <c r="AU325" s="998"/>
      <c r="AV325" s="998"/>
      <c r="AW325" s="998"/>
      <c r="AX325" s="998"/>
    </row>
    <row r="326" spans="1:50">
      <c r="A326" s="998"/>
      <c r="B326" s="1015"/>
      <c r="C326" s="1015"/>
      <c r="D326" s="1015"/>
      <c r="E326" s="1015"/>
      <c r="F326" s="998"/>
      <c r="G326" s="1015"/>
      <c r="H326" s="998"/>
      <c r="M326" s="1015"/>
      <c r="N326" s="1015"/>
      <c r="O326" s="998"/>
      <c r="P326" s="998"/>
      <c r="Q326" s="998"/>
      <c r="R326" s="998"/>
      <c r="S326" s="998"/>
      <c r="T326" s="998"/>
      <c r="U326" s="998"/>
      <c r="V326" s="998"/>
      <c r="W326" s="998"/>
      <c r="X326" s="998"/>
      <c r="Y326" s="998"/>
      <c r="Z326" s="998"/>
      <c r="AA326" s="998"/>
      <c r="AB326" s="998"/>
      <c r="AC326" s="998"/>
      <c r="AD326" s="998"/>
      <c r="AE326" s="998"/>
      <c r="AF326" s="998"/>
      <c r="AG326" s="998"/>
      <c r="AH326" s="998"/>
      <c r="AI326" s="998"/>
      <c r="AJ326" s="998"/>
      <c r="AK326" s="998"/>
      <c r="AL326" s="998"/>
      <c r="AM326" s="998"/>
      <c r="AN326" s="998"/>
      <c r="AO326" s="998"/>
      <c r="AP326" s="998"/>
      <c r="AQ326" s="998"/>
      <c r="AR326" s="998"/>
      <c r="AS326" s="998"/>
      <c r="AT326" s="998"/>
      <c r="AU326" s="998"/>
      <c r="AV326" s="998"/>
      <c r="AW326" s="998"/>
      <c r="AX326" s="998"/>
    </row>
    <row r="327" spans="1:50">
      <c r="A327" s="998"/>
      <c r="B327" s="1015"/>
      <c r="C327" s="1015"/>
      <c r="D327" s="1015"/>
      <c r="E327" s="1015"/>
      <c r="F327" s="998"/>
      <c r="G327" s="1015"/>
      <c r="H327" s="998"/>
      <c r="M327" s="1015"/>
      <c r="N327" s="1015"/>
      <c r="O327" s="998"/>
      <c r="P327" s="998"/>
      <c r="Q327" s="998"/>
      <c r="R327" s="998"/>
      <c r="S327" s="998"/>
      <c r="T327" s="998"/>
      <c r="U327" s="998"/>
      <c r="V327" s="998"/>
      <c r="W327" s="998"/>
      <c r="X327" s="998"/>
      <c r="Y327" s="998"/>
      <c r="Z327" s="998"/>
      <c r="AA327" s="998"/>
      <c r="AB327" s="998"/>
      <c r="AC327" s="998"/>
      <c r="AD327" s="998"/>
      <c r="AE327" s="998"/>
      <c r="AF327" s="998"/>
      <c r="AG327" s="998"/>
      <c r="AH327" s="998"/>
      <c r="AI327" s="998"/>
      <c r="AJ327" s="998"/>
      <c r="AK327" s="998"/>
      <c r="AL327" s="998"/>
      <c r="AM327" s="998"/>
      <c r="AN327" s="998"/>
      <c r="AO327" s="998"/>
      <c r="AP327" s="998"/>
      <c r="AQ327" s="998"/>
      <c r="AR327" s="998"/>
      <c r="AS327" s="998"/>
      <c r="AT327" s="998"/>
      <c r="AU327" s="998"/>
      <c r="AV327" s="998"/>
      <c r="AW327" s="998"/>
      <c r="AX327" s="998"/>
    </row>
    <row r="328" spans="1:50">
      <c r="A328" s="998"/>
      <c r="B328" s="1015"/>
      <c r="C328" s="1015"/>
      <c r="D328" s="1015"/>
      <c r="E328" s="1015"/>
      <c r="F328" s="998"/>
      <c r="G328" s="1015"/>
      <c r="H328" s="998"/>
      <c r="M328" s="1015"/>
      <c r="N328" s="1015"/>
      <c r="O328" s="998"/>
      <c r="P328" s="998"/>
      <c r="Q328" s="998"/>
      <c r="R328" s="998"/>
      <c r="S328" s="998"/>
      <c r="T328" s="998"/>
      <c r="U328" s="998"/>
      <c r="V328" s="998"/>
      <c r="W328" s="998"/>
      <c r="X328" s="998"/>
      <c r="Y328" s="998"/>
      <c r="Z328" s="998"/>
      <c r="AA328" s="998"/>
      <c r="AB328" s="998"/>
      <c r="AC328" s="998"/>
      <c r="AD328" s="998"/>
      <c r="AE328" s="998"/>
      <c r="AF328" s="998"/>
      <c r="AG328" s="998"/>
      <c r="AH328" s="998"/>
      <c r="AI328" s="998"/>
      <c r="AJ328" s="998"/>
      <c r="AK328" s="998"/>
      <c r="AL328" s="998"/>
      <c r="AM328" s="998"/>
      <c r="AN328" s="998"/>
      <c r="AO328" s="998"/>
      <c r="AP328" s="998"/>
      <c r="AQ328" s="998"/>
      <c r="AR328" s="998"/>
      <c r="AS328" s="998"/>
      <c r="AT328" s="998"/>
      <c r="AU328" s="998"/>
      <c r="AV328" s="998"/>
      <c r="AW328" s="998"/>
      <c r="AX328" s="998"/>
    </row>
    <row r="329" spans="1:50">
      <c r="A329" s="998"/>
      <c r="B329" s="1015"/>
      <c r="C329" s="1015"/>
      <c r="D329" s="1015"/>
      <c r="E329" s="1015"/>
      <c r="F329" s="998"/>
      <c r="G329" s="1015"/>
      <c r="H329" s="998"/>
      <c r="M329" s="1015"/>
      <c r="N329" s="1015"/>
      <c r="O329" s="998"/>
      <c r="P329" s="998"/>
      <c r="Q329" s="998"/>
      <c r="R329" s="998"/>
      <c r="S329" s="998"/>
      <c r="T329" s="998"/>
      <c r="U329" s="998"/>
      <c r="V329" s="998"/>
      <c r="W329" s="998"/>
      <c r="X329" s="998"/>
      <c r="Y329" s="998"/>
      <c r="Z329" s="998"/>
      <c r="AA329" s="998"/>
      <c r="AB329" s="998"/>
      <c r="AC329" s="998"/>
      <c r="AD329" s="998"/>
      <c r="AE329" s="998"/>
      <c r="AF329" s="998"/>
      <c r="AG329" s="998"/>
      <c r="AH329" s="998"/>
      <c r="AI329" s="998"/>
      <c r="AJ329" s="998"/>
      <c r="AK329" s="998"/>
      <c r="AL329" s="998"/>
      <c r="AM329" s="998"/>
      <c r="AN329" s="998"/>
      <c r="AO329" s="998"/>
      <c r="AP329" s="998"/>
      <c r="AQ329" s="998"/>
      <c r="AR329" s="998"/>
      <c r="AS329" s="998"/>
      <c r="AT329" s="998"/>
      <c r="AU329" s="998"/>
      <c r="AV329" s="998"/>
      <c r="AW329" s="998"/>
      <c r="AX329" s="998"/>
    </row>
    <row r="330" spans="1:50">
      <c r="A330" s="998"/>
      <c r="B330" s="1015"/>
      <c r="C330" s="1015"/>
      <c r="D330" s="1015"/>
      <c r="E330" s="1015"/>
      <c r="F330" s="998"/>
      <c r="G330" s="1015"/>
      <c r="H330" s="998"/>
      <c r="M330" s="1015"/>
      <c r="N330" s="1015"/>
      <c r="O330" s="998"/>
      <c r="P330" s="998"/>
      <c r="Q330" s="998"/>
      <c r="R330" s="998"/>
      <c r="S330" s="998"/>
      <c r="T330" s="998"/>
      <c r="U330" s="998"/>
      <c r="V330" s="998"/>
      <c r="W330" s="998"/>
      <c r="X330" s="998"/>
      <c r="Y330" s="998"/>
      <c r="Z330" s="998"/>
      <c r="AA330" s="998"/>
      <c r="AB330" s="998"/>
      <c r="AC330" s="998"/>
      <c r="AD330" s="998"/>
      <c r="AE330" s="998"/>
      <c r="AF330" s="998"/>
      <c r="AG330" s="998"/>
      <c r="AH330" s="998"/>
      <c r="AI330" s="998"/>
      <c r="AJ330" s="998"/>
      <c r="AK330" s="998"/>
      <c r="AL330" s="998"/>
      <c r="AM330" s="998"/>
      <c r="AN330" s="998"/>
      <c r="AO330" s="998"/>
      <c r="AP330" s="998"/>
      <c r="AQ330" s="998"/>
      <c r="AR330" s="998"/>
      <c r="AS330" s="998"/>
      <c r="AT330" s="998"/>
      <c r="AU330" s="998"/>
      <c r="AV330" s="998"/>
      <c r="AW330" s="998"/>
      <c r="AX330" s="998"/>
    </row>
    <row r="331" spans="1:50">
      <c r="A331" s="998"/>
      <c r="B331" s="1015"/>
      <c r="C331" s="1015"/>
      <c r="D331" s="1015"/>
      <c r="E331" s="1015"/>
      <c r="F331" s="998"/>
      <c r="G331" s="1015"/>
      <c r="H331" s="998"/>
      <c r="M331" s="1015"/>
      <c r="N331" s="1015"/>
      <c r="O331" s="998"/>
      <c r="P331" s="998"/>
      <c r="Q331" s="998"/>
      <c r="R331" s="998"/>
      <c r="S331" s="998"/>
      <c r="T331" s="998"/>
      <c r="U331" s="998"/>
      <c r="V331" s="998"/>
      <c r="W331" s="998"/>
      <c r="X331" s="998"/>
      <c r="Y331" s="998"/>
      <c r="Z331" s="998"/>
      <c r="AA331" s="998"/>
      <c r="AB331" s="998"/>
      <c r="AC331" s="998"/>
      <c r="AD331" s="998"/>
      <c r="AE331" s="998"/>
      <c r="AF331" s="998"/>
      <c r="AG331" s="998"/>
      <c r="AH331" s="998"/>
      <c r="AI331" s="998"/>
      <c r="AJ331" s="998"/>
      <c r="AK331" s="998"/>
      <c r="AL331" s="998"/>
      <c r="AM331" s="998"/>
      <c r="AN331" s="998"/>
      <c r="AO331" s="998"/>
      <c r="AP331" s="998"/>
      <c r="AQ331" s="998"/>
      <c r="AR331" s="998"/>
      <c r="AS331" s="998"/>
      <c r="AT331" s="998"/>
      <c r="AU331" s="998"/>
      <c r="AV331" s="998"/>
      <c r="AW331" s="998"/>
      <c r="AX331" s="998"/>
    </row>
    <row r="332" spans="1:50">
      <c r="A332" s="998"/>
      <c r="B332" s="1015"/>
      <c r="C332" s="1015"/>
      <c r="D332" s="1015"/>
      <c r="E332" s="1015"/>
      <c r="F332" s="998"/>
      <c r="G332" s="1015"/>
      <c r="H332" s="998"/>
      <c r="M332" s="1015"/>
      <c r="N332" s="1015"/>
      <c r="O332" s="998"/>
      <c r="P332" s="998"/>
      <c r="Q332" s="998"/>
      <c r="R332" s="998"/>
      <c r="S332" s="998"/>
      <c r="T332" s="998"/>
      <c r="U332" s="998"/>
      <c r="V332" s="998"/>
      <c r="W332" s="998"/>
      <c r="X332" s="998"/>
      <c r="Y332" s="998"/>
      <c r="Z332" s="998"/>
      <c r="AA332" s="998"/>
      <c r="AB332" s="998"/>
      <c r="AC332" s="998"/>
      <c r="AD332" s="998"/>
      <c r="AE332" s="998"/>
      <c r="AF332" s="998"/>
      <c r="AG332" s="998"/>
      <c r="AH332" s="998"/>
      <c r="AI332" s="998"/>
      <c r="AJ332" s="998"/>
      <c r="AK332" s="998"/>
      <c r="AL332" s="998"/>
      <c r="AM332" s="998"/>
      <c r="AN332" s="998"/>
      <c r="AO332" s="998"/>
      <c r="AP332" s="998"/>
      <c r="AQ332" s="998"/>
      <c r="AR332" s="998"/>
      <c r="AS332" s="998"/>
      <c r="AT332" s="998"/>
      <c r="AU332" s="998"/>
      <c r="AV332" s="998"/>
      <c r="AW332" s="998"/>
      <c r="AX332" s="998"/>
    </row>
    <row r="333" spans="1:50">
      <c r="A333" s="998"/>
      <c r="B333" s="1015"/>
      <c r="C333" s="1015"/>
      <c r="D333" s="1015"/>
      <c r="E333" s="1015"/>
      <c r="F333" s="998"/>
      <c r="G333" s="1015"/>
      <c r="H333" s="998"/>
      <c r="M333" s="1015"/>
      <c r="N333" s="1015"/>
      <c r="O333" s="998"/>
      <c r="P333" s="998"/>
      <c r="Q333" s="998"/>
      <c r="R333" s="998"/>
      <c r="S333" s="998"/>
      <c r="T333" s="998"/>
      <c r="U333" s="998"/>
      <c r="V333" s="998"/>
      <c r="W333" s="998"/>
      <c r="X333" s="998"/>
      <c r="Y333" s="998"/>
      <c r="Z333" s="998"/>
      <c r="AA333" s="998"/>
      <c r="AB333" s="998"/>
      <c r="AC333" s="998"/>
      <c r="AD333" s="998"/>
      <c r="AE333" s="998"/>
      <c r="AF333" s="998"/>
      <c r="AG333" s="998"/>
      <c r="AH333" s="998"/>
      <c r="AI333" s="998"/>
      <c r="AJ333" s="998"/>
      <c r="AK333" s="998"/>
      <c r="AL333" s="998"/>
      <c r="AM333" s="998"/>
      <c r="AN333" s="998"/>
      <c r="AO333" s="998"/>
      <c r="AP333" s="998"/>
      <c r="AQ333" s="998"/>
      <c r="AR333" s="998"/>
      <c r="AS333" s="998"/>
      <c r="AT333" s="998"/>
      <c r="AU333" s="998"/>
      <c r="AV333" s="998"/>
      <c r="AW333" s="998"/>
      <c r="AX333" s="998"/>
    </row>
    <row r="334" spans="1:50">
      <c r="A334" s="998"/>
      <c r="B334" s="1015"/>
      <c r="C334" s="1015"/>
      <c r="D334" s="1015"/>
      <c r="E334" s="1015"/>
      <c r="F334" s="998"/>
      <c r="G334" s="1015"/>
      <c r="H334" s="998"/>
      <c r="M334" s="1015"/>
      <c r="N334" s="1015"/>
      <c r="O334" s="998"/>
      <c r="P334" s="998"/>
      <c r="Q334" s="998"/>
      <c r="R334" s="998"/>
      <c r="S334" s="998"/>
      <c r="T334" s="998"/>
      <c r="U334" s="998"/>
      <c r="V334" s="998"/>
      <c r="W334" s="998"/>
      <c r="X334" s="998"/>
      <c r="Y334" s="998"/>
      <c r="Z334" s="998"/>
      <c r="AA334" s="998"/>
      <c r="AB334" s="998"/>
      <c r="AC334" s="998"/>
      <c r="AD334" s="998"/>
      <c r="AE334" s="998"/>
      <c r="AF334" s="998"/>
      <c r="AG334" s="998"/>
      <c r="AH334" s="998"/>
      <c r="AI334" s="998"/>
      <c r="AJ334" s="998"/>
      <c r="AK334" s="998"/>
      <c r="AL334" s="998"/>
      <c r="AM334" s="998"/>
      <c r="AN334" s="998"/>
      <c r="AO334" s="998"/>
      <c r="AP334" s="998"/>
      <c r="AQ334" s="998"/>
      <c r="AR334" s="998"/>
      <c r="AS334" s="998"/>
      <c r="AT334" s="998"/>
      <c r="AU334" s="998"/>
      <c r="AV334" s="998"/>
      <c r="AW334" s="998"/>
      <c r="AX334" s="998"/>
    </row>
    <row r="335" spans="1:50">
      <c r="A335" s="998"/>
      <c r="B335" s="1015"/>
      <c r="C335" s="1015"/>
      <c r="D335" s="1015"/>
      <c r="E335" s="1015"/>
      <c r="F335" s="998"/>
      <c r="G335" s="1015"/>
      <c r="H335" s="998"/>
      <c r="M335" s="1015"/>
      <c r="N335" s="1015"/>
      <c r="O335" s="998"/>
      <c r="P335" s="998"/>
      <c r="Q335" s="998"/>
      <c r="R335" s="998"/>
      <c r="S335" s="998"/>
      <c r="T335" s="998"/>
      <c r="U335" s="998"/>
      <c r="V335" s="998"/>
      <c r="W335" s="998"/>
      <c r="X335" s="998"/>
      <c r="Y335" s="998"/>
      <c r="Z335" s="998"/>
      <c r="AA335" s="998"/>
      <c r="AB335" s="998"/>
      <c r="AC335" s="998"/>
      <c r="AD335" s="998"/>
      <c r="AE335" s="998"/>
      <c r="AF335" s="998"/>
      <c r="AG335" s="998"/>
      <c r="AH335" s="998"/>
      <c r="AI335" s="998"/>
      <c r="AJ335" s="998"/>
      <c r="AK335" s="998"/>
      <c r="AL335" s="998"/>
      <c r="AM335" s="998"/>
      <c r="AN335" s="998"/>
      <c r="AO335" s="998"/>
      <c r="AP335" s="998"/>
      <c r="AQ335" s="998"/>
      <c r="AR335" s="998"/>
      <c r="AS335" s="998"/>
      <c r="AT335" s="998"/>
      <c r="AU335" s="998"/>
      <c r="AV335" s="998"/>
      <c r="AW335" s="998"/>
      <c r="AX335" s="998"/>
    </row>
    <row r="336" spans="1:50">
      <c r="A336" s="998"/>
      <c r="B336" s="1015"/>
      <c r="C336" s="1015"/>
      <c r="D336" s="1015"/>
      <c r="E336" s="1015"/>
      <c r="F336" s="998"/>
      <c r="G336" s="1015"/>
      <c r="H336" s="998"/>
      <c r="M336" s="1015"/>
      <c r="N336" s="1015"/>
      <c r="O336" s="998"/>
      <c r="P336" s="998"/>
      <c r="Q336" s="998"/>
      <c r="R336" s="998"/>
      <c r="S336" s="998"/>
      <c r="T336" s="998"/>
      <c r="U336" s="998"/>
      <c r="V336" s="998"/>
      <c r="W336" s="998"/>
      <c r="X336" s="998"/>
      <c r="Y336" s="998"/>
      <c r="Z336" s="998"/>
      <c r="AA336" s="998"/>
      <c r="AB336" s="998"/>
      <c r="AC336" s="998"/>
      <c r="AD336" s="998"/>
      <c r="AE336" s="998"/>
      <c r="AF336" s="998"/>
      <c r="AG336" s="998"/>
      <c r="AH336" s="998"/>
      <c r="AI336" s="998"/>
      <c r="AJ336" s="998"/>
      <c r="AK336" s="998"/>
      <c r="AL336" s="998"/>
      <c r="AM336" s="998"/>
      <c r="AN336" s="998"/>
      <c r="AO336" s="998"/>
      <c r="AP336" s="998"/>
      <c r="AQ336" s="998"/>
      <c r="AR336" s="998"/>
      <c r="AS336" s="998"/>
      <c r="AT336" s="998"/>
      <c r="AU336" s="998"/>
      <c r="AV336" s="998"/>
      <c r="AW336" s="998"/>
      <c r="AX336" s="998"/>
    </row>
    <row r="337" spans="1:50">
      <c r="A337" s="998"/>
      <c r="B337" s="1015"/>
      <c r="C337" s="1015"/>
      <c r="D337" s="1015"/>
      <c r="E337" s="1015"/>
      <c r="F337" s="998"/>
      <c r="G337" s="1015"/>
      <c r="H337" s="998"/>
      <c r="M337" s="1015"/>
      <c r="N337" s="1015"/>
      <c r="O337" s="998"/>
      <c r="P337" s="998"/>
      <c r="Q337" s="998"/>
      <c r="R337" s="998"/>
      <c r="S337" s="998"/>
      <c r="T337" s="998"/>
      <c r="U337" s="998"/>
      <c r="V337" s="998"/>
      <c r="W337" s="998"/>
      <c r="X337" s="998"/>
      <c r="Y337" s="998"/>
      <c r="Z337" s="998"/>
      <c r="AA337" s="998"/>
      <c r="AB337" s="998"/>
      <c r="AC337" s="998"/>
      <c r="AD337" s="998"/>
      <c r="AE337" s="998"/>
      <c r="AF337" s="998"/>
      <c r="AG337" s="998"/>
      <c r="AH337" s="998"/>
      <c r="AI337" s="998"/>
      <c r="AJ337" s="998"/>
      <c r="AK337" s="998"/>
      <c r="AL337" s="998"/>
      <c r="AM337" s="998"/>
      <c r="AN337" s="998"/>
      <c r="AO337" s="998"/>
      <c r="AP337" s="998"/>
      <c r="AQ337" s="998"/>
      <c r="AR337" s="998"/>
      <c r="AS337" s="998"/>
      <c r="AT337" s="998"/>
      <c r="AU337" s="998"/>
      <c r="AV337" s="998"/>
      <c r="AW337" s="998"/>
      <c r="AX337" s="998"/>
    </row>
    <row r="338" spans="1:50">
      <c r="A338" s="998"/>
      <c r="B338" s="1015"/>
      <c r="C338" s="1015"/>
      <c r="D338" s="1015"/>
      <c r="E338" s="1015"/>
      <c r="F338" s="998"/>
      <c r="G338" s="1015"/>
      <c r="H338" s="998"/>
      <c r="M338" s="1015"/>
      <c r="N338" s="1015"/>
      <c r="O338" s="998"/>
      <c r="P338" s="998"/>
      <c r="Q338" s="998"/>
      <c r="R338" s="998"/>
      <c r="S338" s="998"/>
      <c r="T338" s="998"/>
      <c r="U338" s="998"/>
      <c r="V338" s="998"/>
      <c r="W338" s="998"/>
      <c r="X338" s="998"/>
      <c r="Y338" s="998"/>
      <c r="Z338" s="998"/>
      <c r="AA338" s="998"/>
      <c r="AB338" s="998"/>
      <c r="AC338" s="998"/>
      <c r="AD338" s="998"/>
      <c r="AE338" s="998"/>
      <c r="AF338" s="998"/>
      <c r="AG338" s="998"/>
      <c r="AH338" s="998"/>
      <c r="AI338" s="998"/>
      <c r="AJ338" s="998"/>
      <c r="AK338" s="998"/>
      <c r="AL338" s="998"/>
      <c r="AM338" s="998"/>
      <c r="AN338" s="998"/>
      <c r="AO338" s="998"/>
      <c r="AP338" s="998"/>
      <c r="AQ338" s="998"/>
      <c r="AR338" s="998"/>
      <c r="AS338" s="998"/>
      <c r="AT338" s="998"/>
      <c r="AU338" s="998"/>
      <c r="AV338" s="998"/>
      <c r="AW338" s="998"/>
      <c r="AX338" s="998"/>
    </row>
    <row r="339" spans="1:50">
      <c r="A339" s="998"/>
      <c r="B339" s="1015"/>
      <c r="C339" s="1015"/>
      <c r="D339" s="1015"/>
      <c r="E339" s="1015"/>
      <c r="F339" s="998"/>
      <c r="G339" s="1015"/>
      <c r="H339" s="998"/>
      <c r="M339" s="1015"/>
      <c r="N339" s="1015"/>
      <c r="O339" s="998"/>
      <c r="P339" s="998"/>
      <c r="Q339" s="998"/>
      <c r="R339" s="998"/>
      <c r="S339" s="998"/>
      <c r="T339" s="998"/>
      <c r="U339" s="998"/>
      <c r="V339" s="998"/>
      <c r="W339" s="998"/>
      <c r="X339" s="998"/>
      <c r="Y339" s="998"/>
      <c r="Z339" s="998"/>
      <c r="AA339" s="998"/>
      <c r="AB339" s="998"/>
      <c r="AC339" s="998"/>
      <c r="AD339" s="998"/>
      <c r="AE339" s="998"/>
      <c r="AF339" s="998"/>
      <c r="AG339" s="998"/>
      <c r="AH339" s="998"/>
      <c r="AI339" s="998"/>
      <c r="AJ339" s="998"/>
      <c r="AK339" s="998"/>
      <c r="AL339" s="998"/>
      <c r="AM339" s="998"/>
      <c r="AN339" s="998"/>
      <c r="AO339" s="998"/>
      <c r="AP339" s="998"/>
      <c r="AQ339" s="998"/>
      <c r="AR339" s="998"/>
      <c r="AS339" s="998"/>
      <c r="AT339" s="998"/>
      <c r="AU339" s="998"/>
      <c r="AV339" s="998"/>
      <c r="AW339" s="998"/>
      <c r="AX339" s="998"/>
    </row>
    <row r="340" spans="1:50">
      <c r="A340" s="998"/>
      <c r="B340" s="1015"/>
      <c r="C340" s="1015"/>
      <c r="D340" s="1015"/>
      <c r="E340" s="1015"/>
      <c r="F340" s="998"/>
      <c r="G340" s="1015"/>
      <c r="H340" s="998"/>
      <c r="M340" s="1015"/>
      <c r="N340" s="1015"/>
      <c r="O340" s="998"/>
      <c r="P340" s="998"/>
      <c r="Q340" s="998"/>
      <c r="R340" s="998"/>
      <c r="S340" s="998"/>
      <c r="T340" s="998"/>
      <c r="U340" s="998"/>
      <c r="V340" s="998"/>
      <c r="W340" s="998"/>
      <c r="X340" s="998"/>
      <c r="Y340" s="998"/>
      <c r="Z340" s="998"/>
      <c r="AA340" s="998"/>
      <c r="AB340" s="998"/>
      <c r="AC340" s="998"/>
      <c r="AD340" s="998"/>
      <c r="AE340" s="998"/>
      <c r="AF340" s="998"/>
      <c r="AG340" s="998"/>
      <c r="AH340" s="998"/>
      <c r="AI340" s="998"/>
      <c r="AJ340" s="998"/>
      <c r="AK340" s="998"/>
      <c r="AL340" s="998"/>
      <c r="AM340" s="998"/>
      <c r="AN340" s="998"/>
      <c r="AO340" s="998"/>
      <c r="AP340" s="998"/>
      <c r="AQ340" s="998"/>
      <c r="AR340" s="998"/>
      <c r="AS340" s="998"/>
      <c r="AT340" s="998"/>
      <c r="AU340" s="998"/>
      <c r="AV340" s="998"/>
      <c r="AW340" s="998"/>
      <c r="AX340" s="998"/>
    </row>
    <row r="341" spans="1:50">
      <c r="A341" s="998"/>
      <c r="B341" s="1015"/>
      <c r="C341" s="1015"/>
      <c r="D341" s="1015"/>
      <c r="E341" s="1015"/>
      <c r="F341" s="998"/>
      <c r="G341" s="1015"/>
      <c r="H341" s="998"/>
      <c r="M341" s="1015"/>
      <c r="N341" s="1015"/>
      <c r="O341" s="998"/>
      <c r="P341" s="998"/>
      <c r="Q341" s="998"/>
      <c r="R341" s="998"/>
      <c r="S341" s="998"/>
      <c r="T341" s="998"/>
      <c r="U341" s="998"/>
      <c r="V341" s="998"/>
      <c r="W341" s="998"/>
      <c r="X341" s="998"/>
      <c r="Y341" s="998"/>
      <c r="Z341" s="998"/>
      <c r="AA341" s="998"/>
      <c r="AB341" s="998"/>
      <c r="AC341" s="998"/>
      <c r="AD341" s="998"/>
      <c r="AE341" s="998"/>
      <c r="AF341" s="998"/>
      <c r="AG341" s="998"/>
      <c r="AH341" s="998"/>
      <c r="AI341" s="998"/>
      <c r="AJ341" s="998"/>
      <c r="AK341" s="998"/>
      <c r="AL341" s="998"/>
      <c r="AM341" s="998"/>
      <c r="AN341" s="998"/>
      <c r="AO341" s="998"/>
      <c r="AP341" s="998"/>
      <c r="AQ341" s="998"/>
      <c r="AR341" s="998"/>
      <c r="AS341" s="998"/>
      <c r="AT341" s="998"/>
      <c r="AU341" s="998"/>
      <c r="AV341" s="998"/>
      <c r="AW341" s="998"/>
      <c r="AX341" s="998"/>
    </row>
    <row r="342" spans="1:50">
      <c r="A342" s="998"/>
      <c r="B342" s="1015"/>
      <c r="C342" s="1015"/>
      <c r="D342" s="1015"/>
      <c r="E342" s="1015"/>
      <c r="F342" s="998"/>
      <c r="G342" s="1015"/>
      <c r="H342" s="998"/>
      <c r="M342" s="1015"/>
      <c r="N342" s="1015"/>
      <c r="O342" s="998"/>
      <c r="P342" s="998"/>
      <c r="Q342" s="998"/>
      <c r="R342" s="998"/>
      <c r="S342" s="998"/>
      <c r="T342" s="998"/>
      <c r="U342" s="998"/>
      <c r="V342" s="998"/>
      <c r="W342" s="998"/>
      <c r="X342" s="998"/>
      <c r="Y342" s="998"/>
      <c r="Z342" s="998"/>
      <c r="AA342" s="998"/>
      <c r="AB342" s="998"/>
      <c r="AC342" s="998"/>
      <c r="AD342" s="998"/>
      <c r="AE342" s="998"/>
      <c r="AF342" s="998"/>
      <c r="AG342" s="998"/>
      <c r="AH342" s="998"/>
      <c r="AI342" s="998"/>
      <c r="AJ342" s="998"/>
      <c r="AK342" s="998"/>
      <c r="AL342" s="998"/>
      <c r="AM342" s="998"/>
      <c r="AN342" s="998"/>
      <c r="AO342" s="998"/>
      <c r="AP342" s="998"/>
      <c r="AQ342" s="998"/>
      <c r="AR342" s="998"/>
      <c r="AS342" s="998"/>
      <c r="AT342" s="998"/>
      <c r="AU342" s="998"/>
      <c r="AV342" s="998"/>
      <c r="AW342" s="998"/>
      <c r="AX342" s="998"/>
    </row>
    <row r="343" spans="1:50">
      <c r="A343" s="998"/>
      <c r="B343" s="1015"/>
      <c r="C343" s="1015"/>
      <c r="D343" s="1015"/>
      <c r="E343" s="1015"/>
      <c r="F343" s="998"/>
      <c r="G343" s="1015"/>
      <c r="H343" s="998"/>
      <c r="M343" s="1015"/>
      <c r="N343" s="1015"/>
      <c r="O343" s="998"/>
      <c r="P343" s="998"/>
      <c r="Q343" s="998"/>
      <c r="R343" s="998"/>
      <c r="S343" s="998"/>
      <c r="T343" s="998"/>
      <c r="U343" s="998"/>
      <c r="V343" s="998"/>
      <c r="W343" s="998"/>
      <c r="X343" s="998"/>
      <c r="Y343" s="998"/>
      <c r="Z343" s="998"/>
      <c r="AA343" s="998"/>
      <c r="AB343" s="998"/>
      <c r="AC343" s="998"/>
      <c r="AD343" s="998"/>
      <c r="AE343" s="998"/>
      <c r="AF343" s="998"/>
      <c r="AG343" s="998"/>
      <c r="AH343" s="998"/>
      <c r="AI343" s="998"/>
      <c r="AJ343" s="998"/>
      <c r="AK343" s="998"/>
      <c r="AL343" s="998"/>
      <c r="AM343" s="998"/>
      <c r="AN343" s="998"/>
      <c r="AO343" s="998"/>
      <c r="AP343" s="998"/>
      <c r="AQ343" s="998"/>
      <c r="AR343" s="998"/>
      <c r="AS343" s="998"/>
      <c r="AT343" s="998"/>
      <c r="AU343" s="998"/>
      <c r="AV343" s="998"/>
      <c r="AW343" s="998"/>
      <c r="AX343" s="998"/>
    </row>
    <row r="344" spans="1:50">
      <c r="A344" s="998"/>
      <c r="B344" s="1015"/>
      <c r="C344" s="1015"/>
      <c r="D344" s="1015"/>
      <c r="E344" s="1015"/>
      <c r="F344" s="998"/>
      <c r="G344" s="1015"/>
      <c r="H344" s="998"/>
      <c r="M344" s="1015"/>
      <c r="N344" s="1015"/>
      <c r="O344" s="998"/>
      <c r="P344" s="998"/>
      <c r="Q344" s="998"/>
      <c r="R344" s="998"/>
      <c r="S344" s="998"/>
      <c r="T344" s="998"/>
      <c r="U344" s="998"/>
      <c r="V344" s="998"/>
      <c r="W344" s="998"/>
      <c r="X344" s="998"/>
      <c r="Y344" s="998"/>
      <c r="Z344" s="998"/>
      <c r="AA344" s="998"/>
      <c r="AB344" s="998"/>
      <c r="AC344" s="998"/>
      <c r="AD344" s="998"/>
      <c r="AE344" s="998"/>
      <c r="AF344" s="998"/>
      <c r="AG344" s="998"/>
      <c r="AH344" s="998"/>
      <c r="AI344" s="998"/>
      <c r="AJ344" s="998"/>
      <c r="AK344" s="998"/>
      <c r="AL344" s="998"/>
      <c r="AM344" s="998"/>
      <c r="AN344" s="998"/>
      <c r="AO344" s="998"/>
      <c r="AP344" s="998"/>
      <c r="AQ344" s="998"/>
      <c r="AR344" s="998"/>
      <c r="AS344" s="998"/>
      <c r="AT344" s="998"/>
      <c r="AU344" s="998"/>
      <c r="AV344" s="998"/>
      <c r="AW344" s="998"/>
      <c r="AX344" s="998"/>
    </row>
    <row r="345" spans="1:50">
      <c r="A345" s="998"/>
      <c r="B345" s="1015"/>
      <c r="C345" s="1015"/>
      <c r="D345" s="1015"/>
      <c r="E345" s="1015"/>
      <c r="F345" s="998"/>
      <c r="G345" s="1015"/>
      <c r="H345" s="998"/>
      <c r="M345" s="1015"/>
      <c r="N345" s="1015"/>
      <c r="O345" s="998"/>
      <c r="P345" s="998"/>
      <c r="Q345" s="998"/>
      <c r="R345" s="998"/>
      <c r="S345" s="998"/>
      <c r="T345" s="998"/>
      <c r="U345" s="998"/>
      <c r="V345" s="998"/>
      <c r="W345" s="998"/>
      <c r="X345" s="998"/>
      <c r="Y345" s="998"/>
      <c r="Z345" s="998"/>
      <c r="AA345" s="998"/>
      <c r="AB345" s="998"/>
      <c r="AC345" s="998"/>
      <c r="AD345" s="998"/>
      <c r="AE345" s="998"/>
      <c r="AF345" s="998"/>
      <c r="AG345" s="998"/>
      <c r="AH345" s="998"/>
      <c r="AI345" s="998"/>
      <c r="AJ345" s="998"/>
      <c r="AK345" s="998"/>
      <c r="AL345" s="998"/>
      <c r="AM345" s="998"/>
      <c r="AN345" s="998"/>
      <c r="AO345" s="998"/>
      <c r="AP345" s="998"/>
      <c r="AQ345" s="998"/>
      <c r="AR345" s="998"/>
      <c r="AS345" s="998"/>
      <c r="AT345" s="998"/>
      <c r="AU345" s="998"/>
      <c r="AV345" s="998"/>
      <c r="AW345" s="998"/>
      <c r="AX345" s="998"/>
    </row>
    <row r="346" spans="1:50">
      <c r="A346" s="998"/>
      <c r="B346" s="1015"/>
      <c r="C346" s="1015"/>
      <c r="D346" s="1015"/>
      <c r="E346" s="1015"/>
      <c r="F346" s="998"/>
      <c r="G346" s="1015"/>
      <c r="H346" s="998"/>
      <c r="M346" s="1015"/>
      <c r="N346" s="1015"/>
      <c r="O346" s="998"/>
      <c r="P346" s="998"/>
      <c r="Q346" s="998"/>
      <c r="R346" s="998"/>
      <c r="S346" s="998"/>
      <c r="T346" s="998"/>
      <c r="U346" s="998"/>
      <c r="V346" s="998"/>
      <c r="W346" s="998"/>
      <c r="X346" s="998"/>
      <c r="Y346" s="998"/>
      <c r="Z346" s="998"/>
      <c r="AA346" s="998"/>
      <c r="AB346" s="998"/>
      <c r="AC346" s="998"/>
      <c r="AD346" s="998"/>
      <c r="AE346" s="998"/>
      <c r="AF346" s="998"/>
      <c r="AG346" s="998"/>
      <c r="AH346" s="998"/>
      <c r="AI346" s="998"/>
      <c r="AJ346" s="998"/>
      <c r="AK346" s="998"/>
      <c r="AL346" s="998"/>
      <c r="AM346" s="998"/>
      <c r="AN346" s="998"/>
      <c r="AO346" s="998"/>
      <c r="AP346" s="998"/>
      <c r="AQ346" s="998"/>
      <c r="AR346" s="998"/>
      <c r="AS346" s="998"/>
      <c r="AT346" s="998"/>
      <c r="AU346" s="998"/>
      <c r="AV346" s="998"/>
      <c r="AW346" s="998"/>
      <c r="AX346" s="998"/>
    </row>
    <row r="347" spans="1:50">
      <c r="A347" s="998"/>
      <c r="B347" s="1015"/>
      <c r="C347" s="1015"/>
      <c r="D347" s="1015"/>
      <c r="E347" s="1015"/>
      <c r="F347" s="998"/>
      <c r="G347" s="1015"/>
      <c r="H347" s="998"/>
      <c r="M347" s="1015"/>
      <c r="N347" s="1015"/>
      <c r="O347" s="998"/>
      <c r="P347" s="998"/>
      <c r="Q347" s="998"/>
      <c r="R347" s="998"/>
      <c r="S347" s="998"/>
      <c r="T347" s="998"/>
      <c r="U347" s="998"/>
      <c r="V347" s="998"/>
      <c r="W347" s="998"/>
      <c r="X347" s="998"/>
      <c r="Y347" s="998"/>
      <c r="Z347" s="998"/>
      <c r="AA347" s="998"/>
      <c r="AB347" s="998"/>
      <c r="AC347" s="998"/>
      <c r="AD347" s="998"/>
      <c r="AE347" s="998"/>
      <c r="AF347" s="998"/>
      <c r="AG347" s="998"/>
      <c r="AH347" s="998"/>
      <c r="AI347" s="998"/>
      <c r="AJ347" s="998"/>
      <c r="AK347" s="998"/>
      <c r="AL347" s="998"/>
      <c r="AM347" s="998"/>
      <c r="AN347" s="998"/>
      <c r="AO347" s="998"/>
      <c r="AP347" s="998"/>
      <c r="AQ347" s="998"/>
      <c r="AR347" s="998"/>
      <c r="AS347" s="998"/>
      <c r="AT347" s="998"/>
      <c r="AU347" s="998"/>
      <c r="AV347" s="998"/>
      <c r="AW347" s="998"/>
      <c r="AX347" s="998"/>
    </row>
    <row r="348" spans="1:50">
      <c r="A348" s="998"/>
      <c r="B348" s="1015"/>
      <c r="C348" s="1015"/>
      <c r="D348" s="1015"/>
      <c r="E348" s="1015"/>
      <c r="F348" s="998"/>
      <c r="G348" s="1015"/>
      <c r="H348" s="998"/>
      <c r="M348" s="1015"/>
      <c r="N348" s="1015"/>
      <c r="O348" s="998"/>
      <c r="P348" s="998"/>
      <c r="Q348" s="998"/>
      <c r="R348" s="998"/>
      <c r="S348" s="998"/>
      <c r="T348" s="998"/>
      <c r="U348" s="998"/>
      <c r="V348" s="998"/>
      <c r="W348" s="998"/>
      <c r="X348" s="998"/>
      <c r="Y348" s="998"/>
      <c r="Z348" s="998"/>
      <c r="AA348" s="998"/>
      <c r="AB348" s="998"/>
      <c r="AC348" s="998"/>
      <c r="AD348" s="998"/>
      <c r="AE348" s="998"/>
      <c r="AF348" s="998"/>
      <c r="AG348" s="998"/>
      <c r="AH348" s="998"/>
      <c r="AI348" s="998"/>
      <c r="AJ348" s="998"/>
      <c r="AK348" s="998"/>
      <c r="AL348" s="998"/>
      <c r="AM348" s="998"/>
      <c r="AN348" s="998"/>
      <c r="AO348" s="998"/>
      <c r="AP348" s="998"/>
      <c r="AQ348" s="998"/>
      <c r="AR348" s="998"/>
      <c r="AS348" s="998"/>
      <c r="AT348" s="998"/>
      <c r="AU348" s="998"/>
      <c r="AV348" s="998"/>
      <c r="AW348" s="998"/>
      <c r="AX348" s="998"/>
    </row>
    <row r="349" spans="1:50">
      <c r="A349" s="998"/>
      <c r="B349" s="1015"/>
      <c r="C349" s="1015"/>
      <c r="D349" s="1015"/>
      <c r="E349" s="1015"/>
      <c r="F349" s="998"/>
      <c r="G349" s="1015"/>
      <c r="H349" s="998"/>
      <c r="M349" s="1015"/>
      <c r="N349" s="1015"/>
      <c r="O349" s="998"/>
      <c r="P349" s="998"/>
      <c r="Q349" s="998"/>
      <c r="R349" s="998"/>
      <c r="S349" s="998"/>
      <c r="T349" s="998"/>
      <c r="U349" s="998"/>
      <c r="V349" s="998"/>
      <c r="W349" s="998"/>
      <c r="X349" s="998"/>
      <c r="Y349" s="998"/>
      <c r="Z349" s="998"/>
      <c r="AA349" s="998"/>
      <c r="AB349" s="998"/>
      <c r="AC349" s="998"/>
      <c r="AD349" s="998"/>
      <c r="AE349" s="998"/>
      <c r="AF349" s="998"/>
      <c r="AG349" s="998"/>
      <c r="AH349" s="998"/>
      <c r="AI349" s="998"/>
      <c r="AJ349" s="998"/>
      <c r="AK349" s="998"/>
      <c r="AL349" s="998"/>
      <c r="AM349" s="998"/>
      <c r="AN349" s="998"/>
      <c r="AO349" s="998"/>
      <c r="AP349" s="998"/>
      <c r="AQ349" s="998"/>
      <c r="AR349" s="998"/>
      <c r="AS349" s="998"/>
      <c r="AT349" s="998"/>
      <c r="AU349" s="998"/>
      <c r="AV349" s="998"/>
      <c r="AW349" s="998"/>
      <c r="AX349" s="998"/>
    </row>
    <row r="350" spans="1:50">
      <c r="A350" s="998"/>
      <c r="B350" s="1015"/>
      <c r="C350" s="1015"/>
      <c r="D350" s="1015"/>
      <c r="E350" s="1015"/>
      <c r="F350" s="998"/>
      <c r="G350" s="1015"/>
      <c r="H350" s="998"/>
      <c r="M350" s="1015"/>
      <c r="N350" s="1015"/>
      <c r="O350" s="998"/>
      <c r="P350" s="998"/>
      <c r="Q350" s="998"/>
      <c r="R350" s="998"/>
      <c r="S350" s="998"/>
      <c r="T350" s="998"/>
      <c r="U350" s="998"/>
      <c r="V350" s="998"/>
      <c r="W350" s="998"/>
      <c r="X350" s="998"/>
      <c r="Y350" s="998"/>
      <c r="Z350" s="998"/>
      <c r="AA350" s="998"/>
      <c r="AB350" s="998"/>
      <c r="AC350" s="998"/>
      <c r="AD350" s="998"/>
      <c r="AE350" s="998"/>
      <c r="AF350" s="998"/>
      <c r="AG350" s="998"/>
      <c r="AH350" s="998"/>
      <c r="AI350" s="998"/>
      <c r="AJ350" s="998"/>
      <c r="AK350" s="998"/>
      <c r="AL350" s="998"/>
      <c r="AM350" s="998"/>
      <c r="AN350" s="998"/>
      <c r="AO350" s="998"/>
      <c r="AP350" s="998"/>
      <c r="AQ350" s="998"/>
      <c r="AR350" s="998"/>
      <c r="AS350" s="998"/>
      <c r="AT350" s="998"/>
      <c r="AU350" s="998"/>
      <c r="AV350" s="998"/>
      <c r="AW350" s="998"/>
      <c r="AX350" s="998"/>
    </row>
    <row r="351" spans="1:50">
      <c r="A351" s="998"/>
      <c r="B351" s="1015"/>
      <c r="C351" s="1015"/>
      <c r="D351" s="1015"/>
      <c r="E351" s="1015"/>
      <c r="F351" s="998"/>
      <c r="G351" s="1015"/>
      <c r="H351" s="998"/>
      <c r="M351" s="1015"/>
      <c r="N351" s="1015"/>
      <c r="O351" s="998"/>
      <c r="P351" s="998"/>
      <c r="Q351" s="998"/>
      <c r="R351" s="998"/>
      <c r="S351" s="998"/>
      <c r="T351" s="998"/>
      <c r="U351" s="998"/>
      <c r="V351" s="998"/>
      <c r="W351" s="998"/>
      <c r="X351" s="998"/>
      <c r="Y351" s="998"/>
      <c r="Z351" s="998"/>
      <c r="AA351" s="998"/>
      <c r="AB351" s="998"/>
      <c r="AC351" s="998"/>
      <c r="AD351" s="998"/>
      <c r="AE351" s="998"/>
      <c r="AF351" s="998"/>
      <c r="AG351" s="998"/>
      <c r="AH351" s="998"/>
      <c r="AI351" s="998"/>
      <c r="AJ351" s="998"/>
      <c r="AK351" s="998"/>
      <c r="AL351" s="998"/>
      <c r="AM351" s="998"/>
      <c r="AN351" s="998"/>
      <c r="AO351" s="998"/>
      <c r="AP351" s="998"/>
      <c r="AQ351" s="998"/>
      <c r="AR351" s="998"/>
      <c r="AS351" s="998"/>
      <c r="AT351" s="998"/>
      <c r="AU351" s="998"/>
      <c r="AV351" s="998"/>
      <c r="AW351" s="998"/>
      <c r="AX351" s="998"/>
    </row>
    <row r="352" spans="1:50">
      <c r="A352" s="998"/>
      <c r="B352" s="1015"/>
      <c r="C352" s="1015"/>
      <c r="D352" s="1015"/>
      <c r="E352" s="1015"/>
      <c r="F352" s="998"/>
      <c r="G352" s="1015"/>
      <c r="H352" s="998"/>
      <c r="M352" s="1015"/>
      <c r="N352" s="1015"/>
      <c r="O352" s="998"/>
      <c r="P352" s="998"/>
      <c r="Q352" s="998"/>
      <c r="R352" s="998"/>
      <c r="S352" s="998"/>
      <c r="T352" s="998"/>
      <c r="U352" s="998"/>
      <c r="V352" s="998"/>
      <c r="W352" s="998"/>
      <c r="X352" s="998"/>
      <c r="Y352" s="998"/>
      <c r="Z352" s="998"/>
      <c r="AA352" s="998"/>
      <c r="AB352" s="998"/>
      <c r="AC352" s="998"/>
      <c r="AD352" s="998"/>
      <c r="AE352" s="998"/>
      <c r="AF352" s="998"/>
      <c r="AG352" s="998"/>
      <c r="AH352" s="998"/>
      <c r="AI352" s="998"/>
      <c r="AJ352" s="998"/>
      <c r="AK352" s="998"/>
      <c r="AL352" s="998"/>
      <c r="AM352" s="998"/>
      <c r="AN352" s="998"/>
      <c r="AO352" s="998"/>
      <c r="AP352" s="998"/>
      <c r="AQ352" s="998"/>
      <c r="AR352" s="998"/>
      <c r="AS352" s="998"/>
      <c r="AT352" s="998"/>
      <c r="AU352" s="998"/>
      <c r="AV352" s="998"/>
      <c r="AW352" s="998"/>
      <c r="AX352" s="998"/>
    </row>
    <row r="353" spans="1:50">
      <c r="A353" s="998"/>
      <c r="B353" s="1015"/>
      <c r="C353" s="1015"/>
      <c r="D353" s="1015"/>
      <c r="E353" s="1015"/>
      <c r="F353" s="998"/>
      <c r="G353" s="1015"/>
      <c r="H353" s="998"/>
      <c r="M353" s="1015"/>
      <c r="N353" s="1015"/>
      <c r="O353" s="998"/>
      <c r="P353" s="998"/>
      <c r="Q353" s="998"/>
      <c r="R353" s="998"/>
      <c r="S353" s="998"/>
      <c r="T353" s="998"/>
      <c r="U353" s="998"/>
      <c r="V353" s="998"/>
      <c r="W353" s="998"/>
      <c r="X353" s="998"/>
      <c r="Y353" s="998"/>
      <c r="Z353" s="998"/>
      <c r="AA353" s="998"/>
      <c r="AB353" s="998"/>
      <c r="AC353" s="998"/>
      <c r="AD353" s="998"/>
      <c r="AE353" s="998"/>
      <c r="AF353" s="998"/>
      <c r="AG353" s="998"/>
      <c r="AH353" s="998"/>
      <c r="AI353" s="998"/>
      <c r="AJ353" s="998"/>
      <c r="AK353" s="998"/>
      <c r="AL353" s="998"/>
      <c r="AM353" s="998"/>
      <c r="AN353" s="998"/>
      <c r="AO353" s="998"/>
      <c r="AP353" s="998"/>
      <c r="AQ353" s="998"/>
      <c r="AR353" s="998"/>
      <c r="AS353" s="998"/>
      <c r="AT353" s="998"/>
      <c r="AU353" s="998"/>
      <c r="AV353" s="998"/>
      <c r="AW353" s="998"/>
      <c r="AX353" s="998"/>
    </row>
    <row r="354" spans="1:50">
      <c r="A354" s="998"/>
      <c r="B354" s="1015"/>
      <c r="C354" s="1015"/>
      <c r="D354" s="1015"/>
      <c r="E354" s="1015"/>
      <c r="F354" s="998"/>
      <c r="G354" s="1015"/>
      <c r="H354" s="998"/>
      <c r="M354" s="1015"/>
      <c r="N354" s="1015"/>
      <c r="O354" s="998"/>
      <c r="P354" s="998"/>
      <c r="Q354" s="998"/>
      <c r="R354" s="998"/>
      <c r="S354" s="998"/>
      <c r="T354" s="998"/>
      <c r="U354" s="998"/>
      <c r="V354" s="998"/>
      <c r="W354" s="998"/>
      <c r="X354" s="998"/>
      <c r="Y354" s="998"/>
      <c r="Z354" s="998"/>
      <c r="AA354" s="998"/>
      <c r="AB354" s="998"/>
      <c r="AC354" s="998"/>
      <c r="AD354" s="998"/>
      <c r="AE354" s="998"/>
      <c r="AF354" s="998"/>
      <c r="AG354" s="998"/>
      <c r="AH354" s="998"/>
      <c r="AI354" s="998"/>
      <c r="AJ354" s="998"/>
      <c r="AK354" s="998"/>
      <c r="AL354" s="998"/>
      <c r="AM354" s="998"/>
      <c r="AN354" s="998"/>
      <c r="AO354" s="998"/>
      <c r="AP354" s="998"/>
      <c r="AQ354" s="998"/>
      <c r="AR354" s="998"/>
      <c r="AS354" s="998"/>
      <c r="AT354" s="998"/>
      <c r="AU354" s="998"/>
      <c r="AV354" s="998"/>
      <c r="AW354" s="998"/>
      <c r="AX354" s="998"/>
    </row>
    <row r="355" spans="1:50">
      <c r="A355" s="998"/>
      <c r="B355" s="1015"/>
      <c r="C355" s="1015"/>
      <c r="D355" s="1015"/>
      <c r="E355" s="1015"/>
      <c r="F355" s="998"/>
      <c r="G355" s="1015"/>
      <c r="H355" s="998"/>
      <c r="M355" s="1015"/>
      <c r="N355" s="1015"/>
      <c r="O355" s="998"/>
      <c r="P355" s="998"/>
      <c r="Q355" s="998"/>
      <c r="R355" s="998"/>
      <c r="S355" s="998"/>
      <c r="T355" s="998"/>
      <c r="U355" s="998"/>
      <c r="V355" s="998"/>
      <c r="W355" s="998"/>
      <c r="X355" s="998"/>
      <c r="Y355" s="998"/>
      <c r="Z355" s="998"/>
      <c r="AA355" s="998"/>
      <c r="AB355" s="998"/>
      <c r="AC355" s="998"/>
      <c r="AD355" s="998"/>
      <c r="AE355" s="998"/>
      <c r="AF355" s="998"/>
      <c r="AG355" s="998"/>
      <c r="AH355" s="998"/>
      <c r="AI355" s="998"/>
      <c r="AJ355" s="998"/>
      <c r="AK355" s="998"/>
      <c r="AL355" s="998"/>
      <c r="AM355" s="998"/>
      <c r="AN355" s="998"/>
      <c r="AO355" s="998"/>
      <c r="AP355" s="998"/>
      <c r="AQ355" s="998"/>
      <c r="AR355" s="998"/>
      <c r="AS355" s="998"/>
      <c r="AT355" s="998"/>
      <c r="AU355" s="998"/>
      <c r="AV355" s="998"/>
      <c r="AW355" s="998"/>
      <c r="AX355" s="998"/>
    </row>
    <row r="356" spans="1:50">
      <c r="A356" s="998"/>
      <c r="B356" s="1015"/>
      <c r="C356" s="1015"/>
      <c r="D356" s="1015"/>
      <c r="E356" s="1015"/>
      <c r="F356" s="998"/>
      <c r="G356" s="1015"/>
      <c r="H356" s="998"/>
      <c r="M356" s="1015"/>
      <c r="N356" s="1015"/>
      <c r="O356" s="998"/>
      <c r="P356" s="998"/>
      <c r="Q356" s="998"/>
      <c r="R356" s="998"/>
      <c r="S356" s="998"/>
      <c r="T356" s="998"/>
      <c r="U356" s="998"/>
      <c r="V356" s="998"/>
      <c r="W356" s="998"/>
      <c r="X356" s="998"/>
      <c r="Y356" s="998"/>
      <c r="Z356" s="998"/>
      <c r="AA356" s="998"/>
      <c r="AB356" s="998"/>
      <c r="AC356" s="998"/>
      <c r="AD356" s="998"/>
      <c r="AE356" s="998"/>
      <c r="AF356" s="998"/>
      <c r="AG356" s="998"/>
      <c r="AH356" s="998"/>
      <c r="AI356" s="998"/>
      <c r="AJ356" s="998"/>
      <c r="AK356" s="998"/>
      <c r="AL356" s="998"/>
      <c r="AM356" s="998"/>
      <c r="AN356" s="998"/>
      <c r="AO356" s="998"/>
      <c r="AP356" s="998"/>
      <c r="AQ356" s="998"/>
      <c r="AR356" s="998"/>
      <c r="AS356" s="998"/>
      <c r="AT356" s="998"/>
      <c r="AU356" s="998"/>
      <c r="AV356" s="998"/>
      <c r="AW356" s="998"/>
      <c r="AX356" s="998"/>
    </row>
    <row r="357" spans="1:50">
      <c r="A357" s="998"/>
      <c r="B357" s="1015"/>
      <c r="C357" s="1015"/>
      <c r="D357" s="1015"/>
      <c r="E357" s="1015"/>
      <c r="F357" s="998"/>
      <c r="G357" s="1015"/>
      <c r="H357" s="998"/>
      <c r="M357" s="1015"/>
      <c r="N357" s="1015"/>
      <c r="O357" s="998"/>
      <c r="P357" s="998"/>
      <c r="Q357" s="998"/>
      <c r="R357" s="998"/>
      <c r="S357" s="998"/>
      <c r="T357" s="998"/>
      <c r="U357" s="998"/>
      <c r="V357" s="998"/>
      <c r="W357" s="998"/>
      <c r="X357" s="998"/>
      <c r="Y357" s="998"/>
      <c r="Z357" s="998"/>
      <c r="AA357" s="998"/>
      <c r="AB357" s="998"/>
      <c r="AC357" s="998"/>
      <c r="AD357" s="998"/>
      <c r="AE357" s="998"/>
      <c r="AF357" s="998"/>
      <c r="AG357" s="998"/>
      <c r="AH357" s="998"/>
      <c r="AI357" s="998"/>
      <c r="AJ357" s="998"/>
      <c r="AK357" s="998"/>
      <c r="AL357" s="998"/>
      <c r="AM357" s="998"/>
      <c r="AN357" s="998"/>
      <c r="AO357" s="998"/>
      <c r="AP357" s="998"/>
      <c r="AQ357" s="998"/>
      <c r="AR357" s="998"/>
      <c r="AS357" s="998"/>
      <c r="AT357" s="998"/>
      <c r="AU357" s="998"/>
      <c r="AV357" s="998"/>
      <c r="AW357" s="998"/>
      <c r="AX357" s="998"/>
    </row>
    <row r="358" spans="1:50">
      <c r="A358" s="998"/>
      <c r="B358" s="1015"/>
      <c r="C358" s="1015"/>
      <c r="D358" s="1015"/>
      <c r="E358" s="1015"/>
      <c r="F358" s="998"/>
      <c r="G358" s="1015"/>
      <c r="H358" s="998"/>
      <c r="M358" s="1015"/>
      <c r="N358" s="1015"/>
      <c r="O358" s="998"/>
      <c r="P358" s="998"/>
      <c r="Q358" s="998"/>
      <c r="R358" s="998"/>
      <c r="S358" s="998"/>
      <c r="T358" s="998"/>
      <c r="U358" s="998"/>
      <c r="V358" s="998"/>
      <c r="W358" s="998"/>
      <c r="X358" s="998"/>
      <c r="Y358" s="998"/>
      <c r="Z358" s="998"/>
      <c r="AA358" s="998"/>
      <c r="AB358" s="998"/>
      <c r="AC358" s="998"/>
      <c r="AD358" s="998"/>
      <c r="AE358" s="998"/>
      <c r="AF358" s="998"/>
      <c r="AG358" s="998"/>
      <c r="AH358" s="998"/>
      <c r="AI358" s="998"/>
      <c r="AJ358" s="998"/>
      <c r="AK358" s="998"/>
      <c r="AL358" s="998"/>
      <c r="AM358" s="998"/>
      <c r="AN358" s="998"/>
      <c r="AO358" s="998"/>
      <c r="AP358" s="998"/>
      <c r="AQ358" s="998"/>
      <c r="AR358" s="998"/>
      <c r="AS358" s="998"/>
      <c r="AT358" s="998"/>
      <c r="AU358" s="998"/>
      <c r="AV358" s="998"/>
      <c r="AW358" s="998"/>
      <c r="AX358" s="998"/>
    </row>
    <row r="359" spans="1:50">
      <c r="A359" s="998"/>
      <c r="B359" s="1015"/>
      <c r="C359" s="1015"/>
      <c r="D359" s="1015"/>
      <c r="E359" s="1015"/>
      <c r="F359" s="998"/>
      <c r="G359" s="1015"/>
      <c r="H359" s="998"/>
      <c r="M359" s="1015"/>
      <c r="N359" s="1015"/>
      <c r="O359" s="998"/>
      <c r="P359" s="998"/>
      <c r="Q359" s="998"/>
      <c r="R359" s="998"/>
      <c r="S359" s="998"/>
      <c r="T359" s="998"/>
      <c r="U359" s="998"/>
      <c r="V359" s="998"/>
      <c r="W359" s="998"/>
      <c r="X359" s="998"/>
      <c r="Y359" s="998"/>
      <c r="Z359" s="998"/>
      <c r="AA359" s="998"/>
      <c r="AB359" s="998"/>
      <c r="AC359" s="998"/>
      <c r="AD359" s="998"/>
      <c r="AE359" s="998"/>
      <c r="AF359" s="998"/>
      <c r="AG359" s="998"/>
      <c r="AH359" s="998"/>
      <c r="AI359" s="998"/>
      <c r="AJ359" s="998"/>
      <c r="AK359" s="998"/>
      <c r="AL359" s="998"/>
      <c r="AM359" s="998"/>
      <c r="AN359" s="998"/>
      <c r="AO359" s="998"/>
      <c r="AP359" s="998"/>
      <c r="AQ359" s="998"/>
      <c r="AR359" s="998"/>
      <c r="AS359" s="998"/>
      <c r="AT359" s="998"/>
      <c r="AU359" s="998"/>
      <c r="AV359" s="998"/>
      <c r="AW359" s="998"/>
      <c r="AX359" s="998"/>
    </row>
    <row r="360" spans="1:50">
      <c r="A360" s="998"/>
      <c r="B360" s="1015"/>
      <c r="C360" s="1015"/>
      <c r="D360" s="1015"/>
      <c r="E360" s="1015"/>
      <c r="F360" s="998"/>
      <c r="G360" s="1015"/>
      <c r="H360" s="998"/>
      <c r="M360" s="1015"/>
      <c r="N360" s="1015"/>
      <c r="O360" s="998"/>
      <c r="P360" s="998"/>
      <c r="Q360" s="998"/>
      <c r="R360" s="998"/>
      <c r="S360" s="998"/>
      <c r="T360" s="998"/>
      <c r="U360" s="998"/>
      <c r="V360" s="998"/>
      <c r="W360" s="998"/>
      <c r="X360" s="998"/>
      <c r="Y360" s="998"/>
      <c r="Z360" s="998"/>
      <c r="AA360" s="998"/>
      <c r="AB360" s="998"/>
      <c r="AC360" s="998"/>
      <c r="AD360" s="998"/>
      <c r="AE360" s="998"/>
      <c r="AF360" s="998"/>
      <c r="AG360" s="998"/>
      <c r="AH360" s="998"/>
      <c r="AI360" s="998"/>
      <c r="AJ360" s="998"/>
      <c r="AK360" s="998"/>
      <c r="AL360" s="998"/>
      <c r="AM360" s="998"/>
      <c r="AN360" s="998"/>
      <c r="AO360" s="998"/>
      <c r="AP360" s="998"/>
      <c r="AQ360" s="998"/>
      <c r="AR360" s="998"/>
      <c r="AS360" s="998"/>
      <c r="AT360" s="998"/>
      <c r="AU360" s="998"/>
      <c r="AV360" s="998"/>
      <c r="AW360" s="998"/>
      <c r="AX360" s="998"/>
    </row>
    <row r="361" spans="1:50">
      <c r="A361" s="998"/>
      <c r="B361" s="1015"/>
      <c r="C361" s="1015"/>
      <c r="D361" s="1015"/>
      <c r="E361" s="1015"/>
      <c r="F361" s="998"/>
      <c r="G361" s="1015"/>
      <c r="H361" s="998"/>
      <c r="M361" s="1015"/>
      <c r="N361" s="1015"/>
      <c r="O361" s="998"/>
      <c r="P361" s="998"/>
      <c r="Q361" s="998"/>
      <c r="R361" s="998"/>
      <c r="S361" s="998"/>
      <c r="T361" s="998"/>
      <c r="U361" s="998"/>
      <c r="V361" s="998"/>
      <c r="W361" s="998"/>
      <c r="X361" s="998"/>
      <c r="Y361" s="998"/>
      <c r="Z361" s="998"/>
      <c r="AA361" s="998"/>
      <c r="AB361" s="998"/>
      <c r="AC361" s="998"/>
      <c r="AD361" s="998"/>
      <c r="AE361" s="998"/>
      <c r="AF361" s="998"/>
      <c r="AG361" s="998"/>
      <c r="AH361" s="998"/>
      <c r="AI361" s="998"/>
      <c r="AJ361" s="998"/>
      <c r="AK361" s="998"/>
      <c r="AL361" s="998"/>
      <c r="AM361" s="998"/>
      <c r="AN361" s="998"/>
      <c r="AO361" s="998"/>
      <c r="AP361" s="998"/>
      <c r="AQ361" s="998"/>
      <c r="AR361" s="998"/>
      <c r="AS361" s="998"/>
      <c r="AT361" s="998"/>
      <c r="AU361" s="998"/>
      <c r="AV361" s="998"/>
      <c r="AW361" s="998"/>
      <c r="AX361" s="998"/>
    </row>
    <row r="362" spans="1:50">
      <c r="A362" s="998"/>
      <c r="B362" s="1015"/>
      <c r="C362" s="1015"/>
      <c r="D362" s="1015"/>
      <c r="E362" s="1015"/>
      <c r="F362" s="998"/>
      <c r="G362" s="1015"/>
      <c r="H362" s="998"/>
      <c r="M362" s="1015"/>
      <c r="N362" s="1015"/>
      <c r="O362" s="998"/>
      <c r="P362" s="998"/>
      <c r="Q362" s="998"/>
      <c r="R362" s="998"/>
      <c r="S362" s="998"/>
      <c r="T362" s="998"/>
      <c r="U362" s="998"/>
      <c r="V362" s="998"/>
      <c r="W362" s="998"/>
      <c r="X362" s="998"/>
      <c r="Y362" s="998"/>
      <c r="Z362" s="998"/>
      <c r="AA362" s="998"/>
      <c r="AB362" s="998"/>
      <c r="AC362" s="998"/>
      <c r="AD362" s="998"/>
      <c r="AE362" s="998"/>
      <c r="AF362" s="998"/>
      <c r="AG362" s="998"/>
      <c r="AH362" s="998"/>
      <c r="AI362" s="998"/>
      <c r="AJ362" s="998"/>
      <c r="AK362" s="998"/>
      <c r="AL362" s="998"/>
      <c r="AM362" s="998"/>
      <c r="AN362" s="998"/>
      <c r="AO362" s="998"/>
      <c r="AP362" s="998"/>
      <c r="AQ362" s="998"/>
      <c r="AR362" s="998"/>
      <c r="AS362" s="998"/>
      <c r="AT362" s="998"/>
      <c r="AU362" s="998"/>
      <c r="AV362" s="998"/>
      <c r="AW362" s="998"/>
      <c r="AX362" s="998"/>
    </row>
    <row r="363" spans="1:50">
      <c r="A363" s="998"/>
      <c r="B363" s="1015"/>
      <c r="C363" s="1015"/>
      <c r="D363" s="1015"/>
      <c r="E363" s="1015"/>
      <c r="F363" s="998"/>
      <c r="G363" s="1015"/>
      <c r="H363" s="998"/>
      <c r="M363" s="1015"/>
      <c r="N363" s="1015"/>
      <c r="O363" s="998"/>
      <c r="P363" s="998"/>
      <c r="Q363" s="998"/>
      <c r="R363" s="998"/>
      <c r="S363" s="998"/>
      <c r="T363" s="998"/>
      <c r="U363" s="998"/>
      <c r="V363" s="998"/>
      <c r="W363" s="998"/>
      <c r="X363" s="998"/>
      <c r="Y363" s="998"/>
      <c r="Z363" s="998"/>
      <c r="AA363" s="998"/>
      <c r="AB363" s="998"/>
      <c r="AC363" s="998"/>
      <c r="AD363" s="998"/>
      <c r="AE363" s="998"/>
      <c r="AF363" s="998"/>
      <c r="AG363" s="998"/>
      <c r="AH363" s="998"/>
      <c r="AI363" s="998"/>
      <c r="AJ363" s="998"/>
      <c r="AK363" s="998"/>
      <c r="AL363" s="998"/>
      <c r="AM363" s="998"/>
      <c r="AN363" s="998"/>
      <c r="AO363" s="998"/>
      <c r="AP363" s="998"/>
      <c r="AQ363" s="998"/>
      <c r="AR363" s="998"/>
      <c r="AS363" s="998"/>
      <c r="AT363" s="998"/>
      <c r="AU363" s="998"/>
      <c r="AV363" s="998"/>
      <c r="AW363" s="998"/>
      <c r="AX363" s="998"/>
    </row>
    <row r="364" spans="1:50">
      <c r="A364" s="998"/>
      <c r="B364" s="1015"/>
      <c r="C364" s="1015"/>
      <c r="D364" s="1015"/>
      <c r="E364" s="1015"/>
      <c r="F364" s="998"/>
      <c r="G364" s="1015"/>
      <c r="H364" s="998"/>
      <c r="M364" s="1015"/>
      <c r="N364" s="1015"/>
      <c r="O364" s="998"/>
      <c r="P364" s="998"/>
      <c r="Q364" s="998"/>
      <c r="R364" s="998"/>
      <c r="S364" s="998"/>
      <c r="T364" s="998"/>
      <c r="U364" s="998"/>
      <c r="V364" s="998"/>
      <c r="W364" s="998"/>
      <c r="X364" s="998"/>
      <c r="Y364" s="998"/>
      <c r="Z364" s="998"/>
      <c r="AA364" s="998"/>
      <c r="AB364" s="998"/>
      <c r="AC364" s="998"/>
      <c r="AD364" s="998"/>
      <c r="AE364" s="998"/>
      <c r="AF364" s="998"/>
      <c r="AG364" s="998"/>
      <c r="AH364" s="998"/>
      <c r="AI364" s="998"/>
      <c r="AJ364" s="998"/>
      <c r="AK364" s="998"/>
      <c r="AL364" s="998"/>
      <c r="AM364" s="998"/>
      <c r="AN364" s="998"/>
      <c r="AO364" s="998"/>
      <c r="AP364" s="998"/>
      <c r="AQ364" s="998"/>
      <c r="AR364" s="998"/>
      <c r="AS364" s="998"/>
      <c r="AT364" s="998"/>
      <c r="AU364" s="998"/>
      <c r="AV364" s="998"/>
      <c r="AW364" s="998"/>
      <c r="AX364" s="998"/>
    </row>
    <row r="365" spans="1:50">
      <c r="A365" s="998"/>
      <c r="B365" s="1015"/>
      <c r="C365" s="1015"/>
      <c r="D365" s="1015"/>
      <c r="E365" s="1015"/>
      <c r="F365" s="998"/>
      <c r="G365" s="1015"/>
      <c r="H365" s="998"/>
      <c r="M365" s="1015"/>
      <c r="N365" s="1015"/>
      <c r="O365" s="998"/>
      <c r="P365" s="998"/>
      <c r="Q365" s="998"/>
      <c r="R365" s="998"/>
      <c r="S365" s="998"/>
      <c r="T365" s="998"/>
      <c r="U365" s="998"/>
      <c r="V365" s="998"/>
      <c r="W365" s="998"/>
      <c r="X365" s="998"/>
      <c r="Y365" s="998"/>
      <c r="Z365" s="998"/>
      <c r="AA365" s="998"/>
      <c r="AB365" s="998"/>
      <c r="AC365" s="998"/>
      <c r="AD365" s="998"/>
      <c r="AE365" s="998"/>
      <c r="AF365" s="998"/>
      <c r="AG365" s="998"/>
      <c r="AH365" s="998"/>
      <c r="AI365" s="998"/>
      <c r="AJ365" s="998"/>
      <c r="AK365" s="998"/>
      <c r="AL365" s="998"/>
      <c r="AM365" s="998"/>
      <c r="AN365" s="998"/>
      <c r="AO365" s="998"/>
      <c r="AP365" s="998"/>
      <c r="AQ365" s="998"/>
      <c r="AR365" s="998"/>
      <c r="AS365" s="998"/>
      <c r="AT365" s="998"/>
      <c r="AU365" s="998"/>
      <c r="AV365" s="998"/>
      <c r="AW365" s="998"/>
      <c r="AX365" s="998"/>
    </row>
    <row r="366" spans="1:50">
      <c r="A366" s="998"/>
      <c r="B366" s="1015"/>
      <c r="C366" s="1015"/>
      <c r="D366" s="1015"/>
      <c r="E366" s="1015"/>
      <c r="F366" s="998"/>
      <c r="G366" s="1015"/>
      <c r="H366" s="998"/>
      <c r="M366" s="1015"/>
      <c r="N366" s="1015"/>
      <c r="O366" s="998"/>
      <c r="P366" s="998"/>
      <c r="Q366" s="998"/>
      <c r="R366" s="998"/>
      <c r="S366" s="998"/>
      <c r="T366" s="998"/>
      <c r="U366" s="998"/>
      <c r="V366" s="998"/>
      <c r="W366" s="998"/>
      <c r="X366" s="998"/>
      <c r="Y366" s="998"/>
      <c r="Z366" s="998"/>
      <c r="AA366" s="998"/>
      <c r="AB366" s="998"/>
      <c r="AC366" s="998"/>
      <c r="AD366" s="998"/>
      <c r="AE366" s="998"/>
      <c r="AF366" s="998"/>
      <c r="AG366" s="998"/>
      <c r="AH366" s="998"/>
      <c r="AI366" s="998"/>
      <c r="AJ366" s="998"/>
      <c r="AK366" s="998"/>
      <c r="AL366" s="998"/>
      <c r="AM366" s="998"/>
      <c r="AN366" s="998"/>
      <c r="AO366" s="998"/>
      <c r="AP366" s="998"/>
      <c r="AQ366" s="998"/>
      <c r="AR366" s="998"/>
      <c r="AS366" s="998"/>
      <c r="AT366" s="998"/>
      <c r="AU366" s="998"/>
      <c r="AV366" s="998"/>
      <c r="AW366" s="998"/>
      <c r="AX366" s="998"/>
    </row>
    <row r="367" spans="1:50">
      <c r="A367" s="998"/>
      <c r="B367" s="1015"/>
      <c r="C367" s="1015"/>
      <c r="D367" s="1015"/>
      <c r="E367" s="1015"/>
      <c r="F367" s="998"/>
      <c r="G367" s="1015"/>
      <c r="H367" s="998"/>
      <c r="M367" s="1015"/>
      <c r="N367" s="1015"/>
      <c r="O367" s="998"/>
      <c r="P367" s="998"/>
      <c r="Q367" s="998"/>
      <c r="R367" s="998"/>
      <c r="S367" s="998"/>
      <c r="T367" s="998"/>
      <c r="U367" s="998"/>
      <c r="V367" s="998"/>
      <c r="W367" s="998"/>
      <c r="X367" s="998"/>
      <c r="Y367" s="998"/>
      <c r="Z367" s="998"/>
      <c r="AA367" s="998"/>
      <c r="AB367" s="998"/>
      <c r="AC367" s="998"/>
      <c r="AD367" s="998"/>
      <c r="AE367" s="998"/>
      <c r="AF367" s="998"/>
      <c r="AG367" s="998"/>
      <c r="AH367" s="998"/>
      <c r="AI367" s="998"/>
      <c r="AJ367" s="998"/>
      <c r="AK367" s="998"/>
      <c r="AL367" s="998"/>
      <c r="AM367" s="998"/>
      <c r="AN367" s="998"/>
      <c r="AO367" s="998"/>
      <c r="AP367" s="998"/>
      <c r="AQ367" s="998"/>
      <c r="AR367" s="998"/>
      <c r="AS367" s="998"/>
      <c r="AT367" s="998"/>
      <c r="AU367" s="998"/>
      <c r="AV367" s="998"/>
      <c r="AW367" s="998"/>
      <c r="AX367" s="998"/>
    </row>
    <row r="368" spans="1:50">
      <c r="A368" s="998"/>
      <c r="B368" s="1015"/>
      <c r="C368" s="1015"/>
      <c r="D368" s="1015"/>
      <c r="E368" s="1015"/>
      <c r="F368" s="998"/>
      <c r="G368" s="1015"/>
      <c r="H368" s="998"/>
      <c r="M368" s="1015"/>
      <c r="N368" s="1015"/>
      <c r="O368" s="998"/>
      <c r="P368" s="998"/>
      <c r="Q368" s="998"/>
      <c r="R368" s="998"/>
      <c r="S368" s="998"/>
      <c r="T368" s="998"/>
      <c r="U368" s="998"/>
      <c r="V368" s="998"/>
      <c r="W368" s="998"/>
      <c r="X368" s="998"/>
      <c r="Y368" s="998"/>
      <c r="Z368" s="998"/>
      <c r="AA368" s="998"/>
      <c r="AB368" s="998"/>
      <c r="AC368" s="998"/>
      <c r="AD368" s="998"/>
      <c r="AE368" s="998"/>
      <c r="AF368" s="998"/>
      <c r="AG368" s="998"/>
      <c r="AH368" s="998"/>
      <c r="AI368" s="998"/>
      <c r="AJ368" s="998"/>
      <c r="AK368" s="998"/>
      <c r="AL368" s="998"/>
      <c r="AM368" s="998"/>
      <c r="AN368" s="998"/>
      <c r="AO368" s="998"/>
      <c r="AP368" s="998"/>
      <c r="AQ368" s="998"/>
      <c r="AR368" s="998"/>
      <c r="AS368" s="998"/>
      <c r="AT368" s="998"/>
      <c r="AU368" s="998"/>
      <c r="AV368" s="998"/>
      <c r="AW368" s="998"/>
      <c r="AX368" s="998"/>
    </row>
    <row r="369" spans="1:50">
      <c r="A369" s="998"/>
      <c r="B369" s="1015"/>
      <c r="C369" s="1015"/>
      <c r="D369" s="1015"/>
      <c r="E369" s="1015"/>
      <c r="F369" s="998"/>
      <c r="G369" s="1015"/>
      <c r="H369" s="998"/>
      <c r="M369" s="1015"/>
      <c r="N369" s="1015"/>
      <c r="O369" s="998"/>
      <c r="P369" s="998"/>
      <c r="Q369" s="998"/>
      <c r="R369" s="998"/>
      <c r="S369" s="998"/>
      <c r="T369" s="998"/>
      <c r="U369" s="998"/>
      <c r="V369" s="998"/>
      <c r="W369" s="998"/>
      <c r="X369" s="998"/>
      <c r="Y369" s="998"/>
      <c r="Z369" s="998"/>
      <c r="AA369" s="998"/>
      <c r="AB369" s="998"/>
      <c r="AC369" s="998"/>
      <c r="AD369" s="998"/>
      <c r="AE369" s="998"/>
      <c r="AF369" s="998"/>
      <c r="AG369" s="998"/>
      <c r="AH369" s="998"/>
      <c r="AI369" s="998"/>
      <c r="AJ369" s="998"/>
      <c r="AK369" s="998"/>
      <c r="AL369" s="998"/>
      <c r="AM369" s="998"/>
      <c r="AN369" s="998"/>
      <c r="AO369" s="998"/>
      <c r="AP369" s="998"/>
      <c r="AQ369" s="998"/>
      <c r="AR369" s="998"/>
      <c r="AS369" s="998"/>
      <c r="AT369" s="998"/>
      <c r="AU369" s="998"/>
      <c r="AV369" s="998"/>
      <c r="AW369" s="998"/>
      <c r="AX369" s="998"/>
    </row>
    <row r="370" spans="1:50">
      <c r="A370" s="998"/>
      <c r="B370" s="1015"/>
      <c r="C370" s="1015"/>
      <c r="D370" s="1015"/>
      <c r="E370" s="1015"/>
      <c r="F370" s="998"/>
      <c r="G370" s="1015"/>
      <c r="H370" s="998"/>
      <c r="M370" s="1015"/>
      <c r="N370" s="1015"/>
      <c r="O370" s="998"/>
      <c r="P370" s="998"/>
      <c r="Q370" s="998"/>
      <c r="R370" s="998"/>
      <c r="S370" s="998"/>
      <c r="T370" s="998"/>
      <c r="U370" s="998"/>
      <c r="V370" s="998"/>
      <c r="W370" s="998"/>
      <c r="X370" s="998"/>
      <c r="Y370" s="998"/>
      <c r="Z370" s="998"/>
      <c r="AA370" s="998"/>
      <c r="AB370" s="998"/>
      <c r="AC370" s="998"/>
      <c r="AD370" s="998"/>
      <c r="AE370" s="998"/>
      <c r="AF370" s="998"/>
      <c r="AG370" s="998"/>
      <c r="AH370" s="998"/>
      <c r="AI370" s="998"/>
      <c r="AJ370" s="998"/>
      <c r="AK370" s="998"/>
      <c r="AL370" s="998"/>
      <c r="AM370" s="998"/>
      <c r="AN370" s="998"/>
      <c r="AO370" s="998"/>
      <c r="AP370" s="998"/>
      <c r="AQ370" s="998"/>
      <c r="AR370" s="998"/>
      <c r="AS370" s="998"/>
      <c r="AT370" s="998"/>
      <c r="AU370" s="998"/>
      <c r="AV370" s="998"/>
      <c r="AW370" s="998"/>
      <c r="AX370" s="998"/>
    </row>
    <row r="371" spans="1:50">
      <c r="A371" s="998"/>
      <c r="B371" s="1015"/>
      <c r="C371" s="1015"/>
      <c r="D371" s="1015"/>
      <c r="E371" s="1015"/>
      <c r="F371" s="998"/>
      <c r="G371" s="1015"/>
      <c r="H371" s="998"/>
      <c r="M371" s="1015"/>
      <c r="N371" s="1015"/>
      <c r="O371" s="998"/>
      <c r="P371" s="998"/>
      <c r="Q371" s="998"/>
      <c r="R371" s="998"/>
      <c r="S371" s="998"/>
      <c r="T371" s="998"/>
      <c r="U371" s="998"/>
      <c r="V371" s="998"/>
      <c r="W371" s="998"/>
      <c r="X371" s="998"/>
      <c r="Y371" s="998"/>
      <c r="Z371" s="998"/>
      <c r="AA371" s="998"/>
      <c r="AB371" s="998"/>
      <c r="AC371" s="998"/>
      <c r="AD371" s="998"/>
      <c r="AE371" s="998"/>
      <c r="AF371" s="998"/>
      <c r="AG371" s="998"/>
      <c r="AH371" s="998"/>
      <c r="AI371" s="998"/>
      <c r="AJ371" s="998"/>
      <c r="AK371" s="998"/>
      <c r="AL371" s="998"/>
      <c r="AM371" s="998"/>
      <c r="AN371" s="998"/>
      <c r="AO371" s="998"/>
      <c r="AP371" s="998"/>
      <c r="AQ371" s="998"/>
      <c r="AR371" s="998"/>
      <c r="AS371" s="998"/>
      <c r="AT371" s="998"/>
      <c r="AU371" s="998"/>
      <c r="AV371" s="998"/>
      <c r="AW371" s="998"/>
      <c r="AX371" s="998"/>
    </row>
    <row r="372" spans="1:50">
      <c r="A372" s="998"/>
      <c r="B372" s="1015"/>
      <c r="C372" s="1015"/>
      <c r="D372" s="1015"/>
      <c r="E372" s="1015"/>
      <c r="F372" s="998"/>
      <c r="G372" s="1015"/>
      <c r="H372" s="998"/>
      <c r="M372" s="1015"/>
      <c r="N372" s="1015"/>
      <c r="O372" s="998"/>
      <c r="P372" s="998"/>
      <c r="Q372" s="998"/>
      <c r="R372" s="998"/>
      <c r="S372" s="998"/>
      <c r="T372" s="998"/>
      <c r="U372" s="998"/>
      <c r="V372" s="998"/>
      <c r="W372" s="998"/>
      <c r="X372" s="998"/>
      <c r="Y372" s="998"/>
      <c r="Z372" s="998"/>
      <c r="AA372" s="998"/>
      <c r="AB372" s="998"/>
      <c r="AC372" s="998"/>
      <c r="AD372" s="998"/>
      <c r="AE372" s="998"/>
      <c r="AF372" s="998"/>
      <c r="AG372" s="998"/>
      <c r="AH372" s="998"/>
      <c r="AI372" s="998"/>
      <c r="AJ372" s="998"/>
      <c r="AK372" s="998"/>
      <c r="AL372" s="998"/>
      <c r="AM372" s="998"/>
      <c r="AN372" s="998"/>
      <c r="AO372" s="998"/>
      <c r="AP372" s="998"/>
      <c r="AQ372" s="998"/>
      <c r="AR372" s="998"/>
      <c r="AS372" s="998"/>
      <c r="AT372" s="998"/>
      <c r="AU372" s="998"/>
      <c r="AV372" s="998"/>
      <c r="AW372" s="998"/>
      <c r="AX372" s="998"/>
    </row>
    <row r="373" spans="1:50">
      <c r="A373" s="998"/>
      <c r="B373" s="1015"/>
      <c r="C373" s="1015"/>
      <c r="D373" s="1015"/>
      <c r="E373" s="1015"/>
      <c r="F373" s="998"/>
      <c r="G373" s="1015"/>
      <c r="H373" s="998"/>
      <c r="M373" s="1015"/>
      <c r="N373" s="1015"/>
      <c r="O373" s="998"/>
      <c r="P373" s="998"/>
      <c r="Q373" s="998"/>
      <c r="R373" s="998"/>
      <c r="S373" s="998"/>
      <c r="T373" s="998"/>
      <c r="U373" s="998"/>
      <c r="V373" s="998"/>
      <c r="W373" s="998"/>
      <c r="X373" s="998"/>
      <c r="Y373" s="998"/>
      <c r="Z373" s="998"/>
      <c r="AA373" s="998"/>
      <c r="AB373" s="998"/>
      <c r="AC373" s="998"/>
      <c r="AD373" s="998"/>
      <c r="AE373" s="998"/>
      <c r="AF373" s="998"/>
      <c r="AG373" s="998"/>
      <c r="AH373" s="998"/>
      <c r="AI373" s="998"/>
      <c r="AJ373" s="998"/>
      <c r="AK373" s="998"/>
      <c r="AL373" s="998"/>
      <c r="AM373" s="998"/>
      <c r="AN373" s="998"/>
      <c r="AO373" s="998"/>
      <c r="AP373" s="998"/>
      <c r="AQ373" s="998"/>
      <c r="AR373" s="998"/>
      <c r="AS373" s="998"/>
      <c r="AT373" s="998"/>
      <c r="AU373" s="998"/>
      <c r="AV373" s="998"/>
      <c r="AW373" s="998"/>
      <c r="AX373" s="998"/>
    </row>
    <row r="374" spans="1:50">
      <c r="A374" s="998"/>
      <c r="B374" s="1015"/>
      <c r="C374" s="1015"/>
      <c r="D374" s="1015"/>
      <c r="E374" s="1015"/>
      <c r="F374" s="998"/>
      <c r="G374" s="1015"/>
      <c r="H374" s="998"/>
      <c r="M374" s="1015"/>
      <c r="N374" s="1015"/>
      <c r="O374" s="998"/>
      <c r="P374" s="998"/>
      <c r="Q374" s="998"/>
      <c r="R374" s="998"/>
      <c r="S374" s="998"/>
      <c r="T374" s="998"/>
      <c r="U374" s="998"/>
      <c r="V374" s="998"/>
      <c r="W374" s="998"/>
      <c r="X374" s="998"/>
      <c r="Y374" s="998"/>
      <c r="Z374" s="998"/>
      <c r="AA374" s="998"/>
      <c r="AB374" s="998"/>
      <c r="AC374" s="998"/>
      <c r="AD374" s="998"/>
      <c r="AE374" s="998"/>
      <c r="AF374" s="998"/>
      <c r="AG374" s="998"/>
      <c r="AH374" s="998"/>
      <c r="AI374" s="998"/>
      <c r="AJ374" s="998"/>
      <c r="AK374" s="998"/>
      <c r="AL374" s="998"/>
      <c r="AM374" s="998"/>
      <c r="AN374" s="998"/>
      <c r="AO374" s="998"/>
      <c r="AP374" s="998"/>
      <c r="AQ374" s="998"/>
      <c r="AR374" s="998"/>
      <c r="AS374" s="998"/>
      <c r="AT374" s="998"/>
      <c r="AU374" s="998"/>
      <c r="AV374" s="998"/>
      <c r="AW374" s="998"/>
      <c r="AX374" s="998"/>
    </row>
    <row r="375" spans="1:50">
      <c r="A375" s="998"/>
      <c r="B375" s="1015"/>
      <c r="C375" s="1015"/>
      <c r="D375" s="1015"/>
      <c r="E375" s="1015"/>
      <c r="F375" s="998"/>
      <c r="G375" s="1015"/>
      <c r="H375" s="998"/>
      <c r="M375" s="1015"/>
      <c r="N375" s="1015"/>
      <c r="O375" s="998"/>
      <c r="P375" s="998"/>
      <c r="Q375" s="998"/>
      <c r="R375" s="998"/>
      <c r="S375" s="998"/>
      <c r="T375" s="998"/>
      <c r="U375" s="998"/>
      <c r="V375" s="998"/>
      <c r="W375" s="998"/>
      <c r="X375" s="998"/>
      <c r="Y375" s="998"/>
      <c r="Z375" s="998"/>
      <c r="AA375" s="998"/>
      <c r="AB375" s="998"/>
      <c r="AC375" s="998"/>
      <c r="AD375" s="998"/>
      <c r="AE375" s="998"/>
      <c r="AF375" s="998"/>
      <c r="AG375" s="998"/>
      <c r="AH375" s="998"/>
      <c r="AI375" s="998"/>
      <c r="AJ375" s="998"/>
      <c r="AK375" s="998"/>
      <c r="AL375" s="998"/>
      <c r="AM375" s="998"/>
      <c r="AN375" s="998"/>
      <c r="AO375" s="998"/>
      <c r="AP375" s="998"/>
      <c r="AQ375" s="998"/>
      <c r="AR375" s="998"/>
      <c r="AS375" s="998"/>
      <c r="AT375" s="998"/>
      <c r="AU375" s="998"/>
      <c r="AV375" s="998"/>
      <c r="AW375" s="998"/>
      <c r="AX375" s="998"/>
    </row>
    <row r="376" spans="1:50">
      <c r="A376" s="998"/>
      <c r="B376" s="1015"/>
      <c r="C376" s="1015"/>
      <c r="D376" s="1015"/>
      <c r="E376" s="1015"/>
      <c r="F376" s="998"/>
      <c r="G376" s="1015"/>
      <c r="H376" s="998"/>
      <c r="M376" s="1015"/>
      <c r="N376" s="1015"/>
      <c r="O376" s="998"/>
      <c r="P376" s="998"/>
      <c r="Q376" s="998"/>
      <c r="R376" s="998"/>
      <c r="S376" s="998"/>
      <c r="T376" s="998"/>
      <c r="U376" s="998"/>
      <c r="V376" s="998"/>
      <c r="W376" s="998"/>
      <c r="X376" s="998"/>
      <c r="Y376" s="998"/>
      <c r="Z376" s="998"/>
      <c r="AA376" s="998"/>
      <c r="AB376" s="998"/>
      <c r="AC376" s="998"/>
      <c r="AD376" s="998"/>
      <c r="AE376" s="998"/>
      <c r="AF376" s="998"/>
      <c r="AG376" s="998"/>
      <c r="AH376" s="998"/>
      <c r="AI376" s="998"/>
      <c r="AJ376" s="998"/>
      <c r="AK376" s="998"/>
      <c r="AL376" s="998"/>
      <c r="AM376" s="998"/>
      <c r="AN376" s="998"/>
      <c r="AO376" s="998"/>
      <c r="AP376" s="998"/>
      <c r="AQ376" s="998"/>
      <c r="AR376" s="998"/>
      <c r="AS376" s="998"/>
      <c r="AT376" s="998"/>
      <c r="AU376" s="998"/>
      <c r="AV376" s="998"/>
      <c r="AW376" s="998"/>
      <c r="AX376" s="998"/>
    </row>
    <row r="377" spans="1:50">
      <c r="A377" s="998"/>
      <c r="B377" s="1015"/>
      <c r="C377" s="1015"/>
      <c r="D377" s="1015"/>
      <c r="E377" s="1015"/>
      <c r="F377" s="998"/>
      <c r="G377" s="1015"/>
      <c r="H377" s="998"/>
      <c r="M377" s="1015"/>
      <c r="N377" s="1015"/>
      <c r="O377" s="998"/>
      <c r="P377" s="998"/>
      <c r="Q377" s="998"/>
      <c r="R377" s="998"/>
      <c r="S377" s="998"/>
      <c r="T377" s="998"/>
      <c r="U377" s="998"/>
      <c r="V377" s="998"/>
      <c r="W377" s="998"/>
      <c r="X377" s="998"/>
      <c r="Y377" s="998"/>
      <c r="Z377" s="998"/>
      <c r="AA377" s="998"/>
      <c r="AB377" s="998"/>
      <c r="AC377" s="998"/>
      <c r="AD377" s="998"/>
      <c r="AE377" s="998"/>
      <c r="AF377" s="998"/>
      <c r="AG377" s="998"/>
      <c r="AH377" s="998"/>
      <c r="AI377" s="998"/>
      <c r="AJ377" s="998"/>
      <c r="AK377" s="998"/>
      <c r="AL377" s="998"/>
      <c r="AM377" s="998"/>
      <c r="AN377" s="998"/>
      <c r="AO377" s="998"/>
      <c r="AP377" s="998"/>
      <c r="AQ377" s="998"/>
      <c r="AR377" s="998"/>
      <c r="AS377" s="998"/>
      <c r="AT377" s="998"/>
      <c r="AU377" s="998"/>
      <c r="AV377" s="998"/>
      <c r="AW377" s="998"/>
      <c r="AX377" s="998"/>
    </row>
    <row r="378" spans="1:50">
      <c r="A378" s="998"/>
      <c r="B378" s="1015"/>
      <c r="C378" s="1015"/>
      <c r="D378" s="1015"/>
      <c r="E378" s="1015"/>
      <c r="F378" s="998"/>
      <c r="G378" s="1015"/>
      <c r="H378" s="998"/>
      <c r="M378" s="1015"/>
      <c r="N378" s="1015"/>
      <c r="O378" s="998"/>
      <c r="P378" s="998"/>
      <c r="Q378" s="998"/>
      <c r="R378" s="998"/>
      <c r="S378" s="998"/>
      <c r="T378" s="998"/>
      <c r="U378" s="998"/>
      <c r="V378" s="998"/>
      <c r="W378" s="998"/>
      <c r="X378" s="998"/>
      <c r="Y378" s="998"/>
      <c r="Z378" s="998"/>
      <c r="AA378" s="998"/>
      <c r="AB378" s="998"/>
      <c r="AC378" s="998"/>
      <c r="AD378" s="998"/>
      <c r="AE378" s="998"/>
      <c r="AF378" s="998"/>
      <c r="AG378" s="998"/>
      <c r="AH378" s="998"/>
      <c r="AI378" s="998"/>
      <c r="AJ378" s="998"/>
      <c r="AK378" s="998"/>
      <c r="AL378" s="998"/>
      <c r="AM378" s="998"/>
      <c r="AN378" s="998"/>
      <c r="AO378" s="998"/>
      <c r="AP378" s="998"/>
      <c r="AQ378" s="998"/>
      <c r="AR378" s="998"/>
      <c r="AS378" s="998"/>
      <c r="AT378" s="998"/>
      <c r="AU378" s="998"/>
      <c r="AV378" s="998"/>
      <c r="AW378" s="998"/>
      <c r="AX378" s="998"/>
    </row>
    <row r="379" spans="1:50">
      <c r="A379" s="998"/>
      <c r="B379" s="1015"/>
      <c r="C379" s="1015"/>
      <c r="D379" s="1015"/>
      <c r="E379" s="1015"/>
      <c r="F379" s="998"/>
      <c r="G379" s="1015"/>
      <c r="H379" s="998"/>
      <c r="M379" s="1015"/>
      <c r="N379" s="1015"/>
      <c r="O379" s="998"/>
      <c r="P379" s="998"/>
      <c r="Q379" s="998"/>
      <c r="R379" s="998"/>
      <c r="S379" s="998"/>
      <c r="T379" s="998"/>
      <c r="U379" s="998"/>
      <c r="V379" s="998"/>
      <c r="W379" s="998"/>
      <c r="X379" s="998"/>
      <c r="Y379" s="998"/>
      <c r="Z379" s="998"/>
      <c r="AA379" s="998"/>
      <c r="AB379" s="998"/>
      <c r="AC379" s="998"/>
      <c r="AD379" s="998"/>
      <c r="AE379" s="998"/>
      <c r="AF379" s="998"/>
      <c r="AG379" s="998"/>
      <c r="AH379" s="998"/>
      <c r="AI379" s="998"/>
      <c r="AJ379" s="998"/>
      <c r="AK379" s="998"/>
      <c r="AL379" s="998"/>
      <c r="AM379" s="998"/>
      <c r="AN379" s="998"/>
      <c r="AO379" s="998"/>
      <c r="AP379" s="998"/>
      <c r="AQ379" s="998"/>
      <c r="AR379" s="998"/>
      <c r="AS379" s="998"/>
      <c r="AT379" s="998"/>
      <c r="AU379" s="998"/>
      <c r="AV379" s="998"/>
      <c r="AW379" s="998"/>
      <c r="AX379" s="998"/>
    </row>
    <row r="380" spans="1:50">
      <c r="A380" s="998"/>
      <c r="B380" s="1015"/>
      <c r="C380" s="1015"/>
      <c r="D380" s="1015"/>
      <c r="E380" s="1015"/>
      <c r="F380" s="998"/>
      <c r="G380" s="1015"/>
      <c r="H380" s="998"/>
      <c r="M380" s="1015"/>
      <c r="N380" s="1015"/>
      <c r="O380" s="998"/>
      <c r="P380" s="998"/>
      <c r="Q380" s="998"/>
      <c r="R380" s="998"/>
      <c r="S380" s="998"/>
      <c r="T380" s="998"/>
      <c r="U380" s="998"/>
      <c r="V380" s="998"/>
      <c r="W380" s="998"/>
      <c r="X380" s="998"/>
      <c r="Y380" s="998"/>
      <c r="Z380" s="998"/>
      <c r="AA380" s="998"/>
      <c r="AB380" s="998"/>
      <c r="AC380" s="998"/>
      <c r="AD380" s="998"/>
      <c r="AE380" s="998"/>
      <c r="AF380" s="998"/>
      <c r="AG380" s="998"/>
      <c r="AH380" s="998"/>
      <c r="AI380" s="998"/>
      <c r="AJ380" s="998"/>
      <c r="AK380" s="998"/>
      <c r="AL380" s="998"/>
      <c r="AM380" s="998"/>
      <c r="AN380" s="998"/>
      <c r="AO380" s="998"/>
      <c r="AP380" s="998"/>
      <c r="AQ380" s="998"/>
      <c r="AR380" s="998"/>
      <c r="AS380" s="998"/>
      <c r="AT380" s="998"/>
      <c r="AU380" s="998"/>
      <c r="AV380" s="998"/>
      <c r="AW380" s="998"/>
      <c r="AX380" s="998"/>
    </row>
    <row r="381" spans="1:50">
      <c r="A381" s="998"/>
      <c r="B381" s="1015"/>
      <c r="C381" s="1015"/>
      <c r="D381" s="1015"/>
      <c r="E381" s="1015"/>
      <c r="F381" s="998"/>
      <c r="G381" s="1015"/>
      <c r="H381" s="998"/>
      <c r="M381" s="1015"/>
      <c r="N381" s="1015"/>
      <c r="O381" s="998"/>
      <c r="P381" s="998"/>
      <c r="Q381" s="998"/>
      <c r="R381" s="998"/>
      <c r="S381" s="998"/>
      <c r="T381" s="998"/>
      <c r="U381" s="998"/>
      <c r="V381" s="998"/>
      <c r="W381" s="998"/>
      <c r="X381" s="998"/>
      <c r="Y381" s="998"/>
      <c r="Z381" s="998"/>
      <c r="AA381" s="998"/>
      <c r="AB381" s="998"/>
      <c r="AC381" s="998"/>
      <c r="AD381" s="998"/>
      <c r="AE381" s="998"/>
      <c r="AF381" s="998"/>
      <c r="AG381" s="998"/>
      <c r="AH381" s="998"/>
      <c r="AI381" s="998"/>
      <c r="AJ381" s="998"/>
      <c r="AK381" s="998"/>
      <c r="AL381" s="998"/>
      <c r="AM381" s="998"/>
      <c r="AN381" s="998"/>
      <c r="AO381" s="998"/>
      <c r="AP381" s="998"/>
      <c r="AQ381" s="998"/>
      <c r="AR381" s="998"/>
      <c r="AS381" s="998"/>
      <c r="AT381" s="998"/>
      <c r="AU381" s="998"/>
      <c r="AV381" s="998"/>
      <c r="AW381" s="998"/>
      <c r="AX381" s="998"/>
    </row>
  </sheetData>
  <autoFilter ref="A1:R26" xr:uid="{7EC10CA2-F30C-480F-8BCA-4B793AD7B1A8}">
    <filterColumn colId="8" showButton="0"/>
    <filterColumn colId="9" showButton="0"/>
    <filterColumn colId="10" showButton="0"/>
    <filterColumn colId="15" showButton="0"/>
    <filterColumn colId="16" showButton="0"/>
  </autoFilter>
  <mergeCells count="126">
    <mergeCell ref="P28:R28"/>
    <mergeCell ref="P25:R25"/>
    <mergeCell ref="P21:R21"/>
    <mergeCell ref="P22:R22"/>
    <mergeCell ref="P13:R13"/>
    <mergeCell ref="I10:L10"/>
    <mergeCell ref="I11:L11"/>
    <mergeCell ref="I9:L9"/>
    <mergeCell ref="P9:R9"/>
    <mergeCell ref="P10:R10"/>
    <mergeCell ref="I14:L14"/>
    <mergeCell ref="P15:R15"/>
    <mergeCell ref="P14:R14"/>
    <mergeCell ref="P19:R19"/>
    <mergeCell ref="I16:L16"/>
    <mergeCell ref="I15:L15"/>
    <mergeCell ref="P16:R16"/>
    <mergeCell ref="P18:R18"/>
    <mergeCell ref="P17:R17"/>
    <mergeCell ref="I18:L18"/>
    <mergeCell ref="I12:L12"/>
    <mergeCell ref="I13:L13"/>
    <mergeCell ref="P11:R11"/>
    <mergeCell ref="P12:R12"/>
    <mergeCell ref="I1:L1"/>
    <mergeCell ref="P1:R1"/>
    <mergeCell ref="I2:L2"/>
    <mergeCell ref="P2:R2"/>
    <mergeCell ref="I3:L3"/>
    <mergeCell ref="I4:L4"/>
    <mergeCell ref="I5:L5"/>
    <mergeCell ref="I6:L6"/>
    <mergeCell ref="I8:L8"/>
    <mergeCell ref="P3:R3"/>
    <mergeCell ref="P4:R4"/>
    <mergeCell ref="P5:R5"/>
    <mergeCell ref="I7:L7"/>
    <mergeCell ref="P6:R6"/>
    <mergeCell ref="P7:R7"/>
    <mergeCell ref="P8:R8"/>
    <mergeCell ref="I28:L28"/>
    <mergeCell ref="I27:L27"/>
    <mergeCell ref="I26:L26"/>
    <mergeCell ref="I17:L17"/>
    <mergeCell ref="I20:L20"/>
    <mergeCell ref="I21:L21"/>
    <mergeCell ref="I25:L25"/>
    <mergeCell ref="I24:L24"/>
    <mergeCell ref="I23:L23"/>
    <mergeCell ref="I22:L22"/>
    <mergeCell ref="P20:R20"/>
    <mergeCell ref="I19:L19"/>
    <mergeCell ref="I76:L76"/>
    <mergeCell ref="I52:L52"/>
    <mergeCell ref="I41:L41"/>
    <mergeCell ref="I42:L42"/>
    <mergeCell ref="I43:L43"/>
    <mergeCell ref="I44:L44"/>
    <mergeCell ref="I45:L45"/>
    <mergeCell ref="I46:L46"/>
    <mergeCell ref="I47:L47"/>
    <mergeCell ref="I48:L48"/>
    <mergeCell ref="I49:L49"/>
    <mergeCell ref="I50:L50"/>
    <mergeCell ref="I51:L51"/>
    <mergeCell ref="I74:L74"/>
    <mergeCell ref="I75:L75"/>
    <mergeCell ref="I64:L64"/>
    <mergeCell ref="I53:L53"/>
    <mergeCell ref="I54:L54"/>
    <mergeCell ref="I55:L55"/>
    <mergeCell ref="I56:L56"/>
    <mergeCell ref="I73:L73"/>
    <mergeCell ref="I60:L60"/>
    <mergeCell ref="I95:L95"/>
    <mergeCell ref="I96:L96"/>
    <mergeCell ref="I97:L97"/>
    <mergeCell ref="I89:L89"/>
    <mergeCell ref="I90:L90"/>
    <mergeCell ref="I91:L91"/>
    <mergeCell ref="I92:L92"/>
    <mergeCell ref="I93:L93"/>
    <mergeCell ref="I94:L94"/>
    <mergeCell ref="I65:L65"/>
    <mergeCell ref="I66:L66"/>
    <mergeCell ref="I88:L88"/>
    <mergeCell ref="I77:L77"/>
    <mergeCell ref="I78:L78"/>
    <mergeCell ref="I79:L79"/>
    <mergeCell ref="I80:L80"/>
    <mergeCell ref="I81:L81"/>
    <mergeCell ref="I82:L82"/>
    <mergeCell ref="I83:L83"/>
    <mergeCell ref="I84:L84"/>
    <mergeCell ref="I85:L85"/>
    <mergeCell ref="I86:L86"/>
    <mergeCell ref="I87:L87"/>
    <mergeCell ref="I71:L71"/>
    <mergeCell ref="I67:L67"/>
    <mergeCell ref="I68:L68"/>
    <mergeCell ref="I69:L69"/>
    <mergeCell ref="I70:L70"/>
    <mergeCell ref="P29:R29"/>
    <mergeCell ref="P27:R27"/>
    <mergeCell ref="P24:R24"/>
    <mergeCell ref="P23:R23"/>
    <mergeCell ref="P26:R26"/>
    <mergeCell ref="I57:L57"/>
    <mergeCell ref="I58:L58"/>
    <mergeCell ref="I59:L59"/>
    <mergeCell ref="I72:L72"/>
    <mergeCell ref="I40:L40"/>
    <mergeCell ref="I29:L29"/>
    <mergeCell ref="I30:L30"/>
    <mergeCell ref="I31:L31"/>
    <mergeCell ref="I32:L32"/>
    <mergeCell ref="I33:L33"/>
    <mergeCell ref="I34:L34"/>
    <mergeCell ref="I35:L35"/>
    <mergeCell ref="I36:L36"/>
    <mergeCell ref="I37:L37"/>
    <mergeCell ref="I38:L38"/>
    <mergeCell ref="I39:L39"/>
    <mergeCell ref="I61:L61"/>
    <mergeCell ref="I62:L62"/>
    <mergeCell ref="I63:L63"/>
  </mergeCells>
  <phoneticPr fontId="256" type="noConversion"/>
  <conditionalFormatting sqref="B2:C2">
    <cfRule type="duplicateValues" dxfId="138" priority="17562"/>
    <cfRule type="duplicateValues" dxfId="137" priority="17563"/>
    <cfRule type="duplicateValues" dxfId="136" priority="17564"/>
  </conditionalFormatting>
  <conditionalFormatting sqref="B2:C1048576">
    <cfRule type="duplicateValues" dxfId="135" priority="17565"/>
  </conditionalFormatting>
  <conditionalFormatting sqref="B83:C84">
    <cfRule type="duplicateValues" dxfId="134" priority="17007" stopIfTrue="1"/>
    <cfRule type="duplicateValues" dxfId="133" priority="17008" stopIfTrue="1"/>
    <cfRule type="duplicateValues" dxfId="132" priority="17009" stopIfTrue="1"/>
    <cfRule type="expression" dxfId="131" priority="17010" stopIfTrue="1">
      <formula>AND(COUNTIF($F$3:$F$65383, B83)+COUNTIF(#REF!, B83)+COUNTIF(#REF!, B83)+COUNTIF(#REF!, B83)+COUNTIF(#REF!, B83)+COUNTIF(#REF!, B83)+COUNTIF(#REF!, B83)+COUNTIF(#REF!, B83)+COUNTIF(#REF!, B83)+COUNTIF($F$1:$F$2, B83)+COUNTIF(#REF!, B83)+COUNTIF(#REF!, B83)+COUNTIF(#REF!, B83)+COUNTIF(#REF!, B83)&gt;1,NOT(ISBLANK(B83)))</formula>
    </cfRule>
    <cfRule type="expression" dxfId="130" priority="17011" stopIfTrue="1">
      <formula>AND(COUNTIF($F$3:$F$65383, B83)+COUNTIF(#REF!, B83)+COUNTIF(#REF!, B83)+COUNTIF(#REF!, B83)+COUNTIF(#REF!, B83)+COUNTIF(#REF!, B83)+COUNTIF(#REF!, B83)+COUNTIF(#REF!, B83)+COUNTIF($F$1:$F$2, B83)+COUNTIF(#REF!, B83)+COUNTIF(#REF!, B83)+COUNTIF(#REF!, B83)+COUNTIF(#REF!, B83)&gt;1,NOT(ISBLANK(B83)))</formula>
    </cfRule>
    <cfRule type="expression" dxfId="129" priority="17012" stopIfTrue="1">
      <formula>AND(COUNTIF($F$3:$F$65383, B83)+COUNTIF($F$1:$F$2, B83)+COUNTIF(#REF!, B83)+COUNTIF(#REF!, B83)+COUNTIF(#REF!, B83)+COUNTIF(#REF!, B83)+COUNTIF(#REF!, B83)&gt;1,NOT(ISBLANK(B83)))</formula>
    </cfRule>
    <cfRule type="duplicateValues" dxfId="128" priority="17013" stopIfTrue="1"/>
    <cfRule type="duplicateValues" dxfId="127" priority="17014" stopIfTrue="1"/>
    <cfRule type="duplicateValues" dxfId="126" priority="17015" stopIfTrue="1"/>
    <cfRule type="expression" dxfId="125" priority="17016" stopIfTrue="1">
      <formula>AND(COUNTIF(#REF!, B83)+COUNTIF(#REF!, B83)&gt;1,NOT(ISBLANK(B83)))</formula>
    </cfRule>
    <cfRule type="expression" dxfId="124" priority="17017" stopIfTrue="1">
      <formula>AND(COUNTIF($F$3:$F$65386, B83)+COUNTIF(#REF!, B83)+COUNTIF(#REF!, B83)+COUNTIF(#REF!, B83)+COUNTIF(#REF!, B83)+COUNTIF(#REF!, B83)+COUNTIF(#REF!, B83)+COUNTIF(#REF!, B83)+COUNTIF(#REF!, B83)+COUNTIF($F$1:$F$2, B83)+COUNTIF(#REF!, B83)+COUNTIF(#REF!, B83)+COUNTIF(#REF!, B83)+COUNTIF(#REF!, B83)&gt;1,NOT(ISBLANK(B83)))</formula>
    </cfRule>
    <cfRule type="expression" dxfId="123" priority="17018" stopIfTrue="1">
      <formula>AND(COUNTIF($F$3:$F$65386, B83)+COUNTIF(#REF!, B83)+COUNTIF(#REF!, B83)+COUNTIF(#REF!, B83)+COUNTIF(#REF!, B83)+COUNTIF(#REF!, B83)+COUNTIF(#REF!, B83)+COUNTIF(#REF!, B83)+COUNTIF($F$1:$F$2, B83)+COUNTIF(#REF!, B83)+COUNTIF(#REF!, B83)+COUNTIF(#REF!, B83)+COUNTIF(#REF!, B83)&gt;1,NOT(ISBLANK(B83)))</formula>
    </cfRule>
    <cfRule type="expression" dxfId="122" priority="17019" stopIfTrue="1">
      <formula>AND(COUNTIF($F$3:$F$65386, B83)+COUNTIF($F$1:$F$2, B83)+COUNTIF(#REF!, B83)+COUNTIF(#REF!, B83)+COUNTIF(#REF!, B83)+COUNTIF(#REF!, B83)+COUNTIF(#REF!, B83)&gt;1,NOT(ISBLANK(B83)))</formula>
    </cfRule>
  </conditionalFormatting>
  <conditionalFormatting sqref="B89:C89">
    <cfRule type="duplicateValues" dxfId="121" priority="17020" stopIfTrue="1"/>
    <cfRule type="duplicateValues" dxfId="120" priority="17021" stopIfTrue="1"/>
    <cfRule type="duplicateValues" dxfId="119" priority="17022" stopIfTrue="1"/>
    <cfRule type="duplicateValues" dxfId="118" priority="17023" stopIfTrue="1"/>
    <cfRule type="duplicateValues" dxfId="117" priority="17024" stopIfTrue="1"/>
    <cfRule type="duplicateValues" dxfId="116" priority="17025" stopIfTrue="1"/>
    <cfRule type="expression" dxfId="115" priority="17026" stopIfTrue="1">
      <formula>AND(COUNTIF($F$3:$F$65486, B89)+COUNTIF(#REF!, B89)+COUNTIF(#REF!, B89)+COUNTIF(#REF!, B89)+COUNTIF(#REF!, B89)+COUNTIF(#REF!, B89)+COUNTIF(#REF!, B89)+COUNTIF(#REF!, B89)+COUNTIF(#REF!, B89)+COUNTIF($F$1:$F$2, B89)+COUNTIF(#REF!, B89)+COUNTIF(#REF!, B89)+COUNTIF(#REF!, B89)+COUNTIF(#REF!, B89)&gt;1,NOT(ISBLANK(B89)))</formula>
    </cfRule>
    <cfRule type="expression" dxfId="114" priority="17027" stopIfTrue="1">
      <formula>AND(COUNTIF($F$3:$F$65486, B89)+COUNTIF(#REF!, B89)+COUNTIF(#REF!, B89)+COUNTIF(#REF!, B89)+COUNTIF(#REF!, B89)+COUNTIF(#REF!, B89)+COUNTIF(#REF!, B89)+COUNTIF(#REF!, B89)+COUNTIF($F$1:$F$2, B89)+COUNTIF(#REF!, B89)+COUNTIF(#REF!, B89)+COUNTIF(#REF!, B89)+COUNTIF(#REF!, B89)&gt;1,NOT(ISBLANK(B89)))</formula>
    </cfRule>
    <cfRule type="expression" dxfId="113" priority="17028" stopIfTrue="1">
      <formula>AND(COUNTIF($F$3:$F$65486, B89)+COUNTIF($F$1:$F$2, B89)+COUNTIF(#REF!, B89)+COUNTIF(#REF!, B89)+COUNTIF(#REF!, B89)+COUNTIF(#REF!, B89)+COUNTIF(#REF!, B89)&gt;1,NOT(ISBLANK(B89)))</formula>
    </cfRule>
    <cfRule type="expression" dxfId="112" priority="17029" stopIfTrue="1">
      <formula>AND(COUNTIF(#REF!, B89)+COUNTIF(#REF!, B89)&gt;1,NOT(ISBLANK(B89)))</formula>
    </cfRule>
    <cfRule type="expression" dxfId="111" priority="17030" stopIfTrue="1">
      <formula>AND(COUNTIF($F$3:$F$65489, B89)+COUNTIF(#REF!, B89)+COUNTIF(#REF!, B89)+COUNTIF(#REF!, B89)+COUNTIF(#REF!, B89)+COUNTIF(#REF!, B89)+COUNTIF(#REF!, B89)+COUNTIF(#REF!, B89)+COUNTIF(#REF!, B89)+COUNTIF($F$1:$F$2, B89)+COUNTIF(#REF!, B89)+COUNTIF(#REF!, B89)+COUNTIF(#REF!, B89)+COUNTIF(#REF!, B89)&gt;1,NOT(ISBLANK(B89)))</formula>
    </cfRule>
    <cfRule type="expression" dxfId="110" priority="17031" stopIfTrue="1">
      <formula>AND(COUNTIF($F$3:$F$65489, B89)+COUNTIF(#REF!, B89)+COUNTIF(#REF!, B89)+COUNTIF(#REF!, B89)+COUNTIF(#REF!, B89)+COUNTIF(#REF!, B89)+COUNTIF(#REF!, B89)+COUNTIF(#REF!, B89)+COUNTIF($F$1:$F$2, B89)+COUNTIF(#REF!, B89)+COUNTIF(#REF!, B89)+COUNTIF(#REF!, B89)+COUNTIF(#REF!, B89)&gt;1,NOT(ISBLANK(B89)))</formula>
    </cfRule>
    <cfRule type="expression" dxfId="109" priority="17032" stopIfTrue="1">
      <formula>AND(COUNTIF($F$3:$F$65489, B89)+COUNTIF($F$1:$F$2, B89)+COUNTIF(#REF!, B89)+COUNTIF(#REF!, B89)+COUNTIF(#REF!, B89)+COUNTIF(#REF!, B89)+COUNTIF(#REF!, B89)&gt;1,NOT(ISBLANK(B89)))</formula>
    </cfRule>
  </conditionalFormatting>
  <pageMargins left="0.7" right="0.7" top="0.75" bottom="0.75" header="0.3" footer="0.3"/>
  <pageSetup scale="6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115" zoomScaleNormal="115" zoomScaleSheetLayoutView="115" workbookViewId="0">
      <selection activeCell="D9" sqref="D9"/>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494" t="s">
        <v>47</v>
      </c>
      <c r="B1" s="1495"/>
      <c r="C1" s="1495"/>
      <c r="D1" s="1495"/>
      <c r="E1" s="1495"/>
      <c r="F1" s="1495"/>
      <c r="G1" s="1496"/>
      <c r="H1" s="1150"/>
    </row>
    <row r="2" spans="1:8" ht="15.65" customHeight="1">
      <c r="A2" s="1497" t="s">
        <v>48</v>
      </c>
      <c r="B2" s="1498"/>
      <c r="C2" s="1498"/>
      <c r="D2" s="1498"/>
      <c r="E2" s="1498"/>
      <c r="F2" s="1498"/>
      <c r="G2" s="1499"/>
      <c r="H2" s="1151"/>
    </row>
    <row r="3" spans="1:8" ht="15.65" customHeight="1">
      <c r="A3" s="1497" t="s">
        <v>49</v>
      </c>
      <c r="B3" s="1498"/>
      <c r="C3" s="1498"/>
      <c r="D3" s="1498"/>
      <c r="E3" s="1498"/>
      <c r="F3" s="1498"/>
      <c r="G3" s="1499"/>
      <c r="H3" s="1151"/>
    </row>
    <row r="4" spans="1:8">
      <c r="A4" s="1152"/>
      <c r="B4" s="314"/>
      <c r="C4" s="314"/>
      <c r="D4" s="314"/>
      <c r="E4" s="314"/>
      <c r="F4" s="314"/>
      <c r="G4" s="1153"/>
    </row>
    <row r="5" spans="1:8" ht="14.4" customHeight="1">
      <c r="A5" s="1554" t="s">
        <v>166</v>
      </c>
      <c r="B5" s="1378" t="s">
        <v>167</v>
      </c>
      <c r="C5" s="1378" t="s">
        <v>1838</v>
      </c>
      <c r="D5" s="1378" t="s">
        <v>168</v>
      </c>
      <c r="E5" s="1378" t="s">
        <v>184</v>
      </c>
      <c r="F5" s="1556" t="s">
        <v>171</v>
      </c>
      <c r="G5" s="1552" t="s">
        <v>20</v>
      </c>
    </row>
    <row r="6" spans="1:8" ht="27.65" customHeight="1">
      <c r="A6" s="1555"/>
      <c r="B6" s="1379"/>
      <c r="C6" s="1379"/>
      <c r="D6" s="1379"/>
      <c r="E6" s="1379"/>
      <c r="F6" s="1557"/>
      <c r="G6" s="1553"/>
    </row>
    <row r="7" spans="1:8">
      <c r="A7" s="314">
        <v>1</v>
      </c>
      <c r="B7" s="1148" t="s">
        <v>1811</v>
      </c>
      <c r="C7" s="320" t="s">
        <v>1604</v>
      </c>
      <c r="D7" s="1155" t="s">
        <v>1818</v>
      </c>
      <c r="E7" s="1143" t="s">
        <v>255</v>
      </c>
      <c r="F7" s="1158">
        <v>46073</v>
      </c>
      <c r="G7" s="314"/>
    </row>
    <row r="8" spans="1:8">
      <c r="A8" s="314">
        <v>2</v>
      </c>
      <c r="B8" s="1148" t="s">
        <v>1812</v>
      </c>
      <c r="C8" s="320" t="s">
        <v>1604</v>
      </c>
      <c r="D8" s="1155" t="s">
        <v>1818</v>
      </c>
      <c r="E8" s="1143" t="s">
        <v>255</v>
      </c>
      <c r="F8" s="1158">
        <v>46073</v>
      </c>
      <c r="G8" s="314"/>
    </row>
    <row r="9" spans="1:8">
      <c r="A9" s="314">
        <v>3</v>
      </c>
      <c r="B9" s="1148" t="s">
        <v>1162</v>
      </c>
      <c r="C9" s="320" t="s">
        <v>1603</v>
      </c>
      <c r="D9" s="1155" t="s">
        <v>146</v>
      </c>
      <c r="E9" s="320" t="s">
        <v>255</v>
      </c>
      <c r="F9" s="1158">
        <v>46073</v>
      </c>
      <c r="G9" s="314"/>
    </row>
  </sheetData>
  <mergeCells count="10">
    <mergeCell ref="G5:G6"/>
    <mergeCell ref="C5:C6"/>
    <mergeCell ref="A1:G1"/>
    <mergeCell ref="A2:G2"/>
    <mergeCell ref="A3:G3"/>
    <mergeCell ref="A5:A6"/>
    <mergeCell ref="B5:B6"/>
    <mergeCell ref="D5:D6"/>
    <mergeCell ref="E5:E6"/>
    <mergeCell ref="F5:F6"/>
  </mergeCells>
  <phoneticPr fontId="184" type="noConversion"/>
  <conditionalFormatting sqref="B5:B6 C10:C1048576 C4">
    <cfRule type="duplicateValues" dxfId="108" priority="11"/>
    <cfRule type="duplicateValues" dxfId="107" priority="12"/>
    <cfRule type="duplicateValues" dxfId="106" priority="14"/>
    <cfRule type="duplicateValues" dxfId="105" priority="17651"/>
    <cfRule type="duplicateValues" dxfId="104" priority="17652"/>
    <cfRule type="duplicateValues" dxfId="103" priority="17653"/>
    <cfRule type="duplicateValues" dxfId="102" priority="17622"/>
    <cfRule type="duplicateValues" dxfId="101" priority="17654"/>
    <cfRule type="duplicateValues" dxfId="100" priority="17628"/>
    <cfRule type="duplicateValues" dxfId="99" priority="17629"/>
    <cfRule type="duplicateValues" dxfId="98" priority="17630"/>
    <cfRule type="duplicateValues" dxfId="97" priority="17631"/>
    <cfRule type="duplicateValues" dxfId="96" priority="17640"/>
    <cfRule type="duplicateValues" dxfId="95" priority="17641"/>
    <cfRule type="duplicateValues" dxfId="94" priority="17642"/>
    <cfRule type="duplicateValues" dxfId="93" priority="17643"/>
    <cfRule type="duplicateValues" dxfId="92" priority="17644"/>
    <cfRule type="duplicateValues" dxfId="91" priority="17645"/>
    <cfRule type="duplicateValues" dxfId="90" priority="17646"/>
    <cfRule type="duplicateValues" dxfId="89" priority="17647"/>
    <cfRule type="duplicateValues" dxfId="88" priority="17648"/>
    <cfRule type="duplicateValues" dxfId="87" priority="17649"/>
    <cfRule type="duplicateValues" dxfId="86" priority="17650"/>
  </conditionalFormatting>
  <conditionalFormatting sqref="B5:B6">
    <cfRule type="duplicateValues" dxfId="85" priority="335"/>
    <cfRule type="duplicateValues" dxfId="84" priority="349"/>
    <cfRule type="duplicateValues" dxfId="83" priority="351" stopIfTrue="1"/>
  </conditionalFormatting>
  <conditionalFormatting sqref="B7:B9">
    <cfRule type="duplicateValues" dxfId="82" priority="17745" stopIfTrue="1"/>
    <cfRule type="duplicateValues" dxfId="81" priority="17747"/>
    <cfRule type="duplicateValues" dxfId="80" priority="17748"/>
    <cfRule type="duplicateValues" dxfId="79" priority="17749"/>
    <cfRule type="duplicateValues" dxfId="78" priority="17753"/>
    <cfRule type="duplicateValues" dxfId="77" priority="17754"/>
    <cfRule type="duplicateValues" dxfId="76" priority="17757"/>
    <cfRule type="duplicateValues" dxfId="75" priority="17759"/>
  </conditionalFormatting>
  <conditionalFormatting sqref="C10:C1048576">
    <cfRule type="duplicateValues" dxfId="74" priority="17625"/>
  </conditionalFormatting>
  <conditionalFormatting sqref="D7:D9">
    <cfRule type="duplicateValues" dxfId="73"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C84F-2A5C-4E8A-97E7-CC274C78D991}">
  <dimension ref="A1:O22"/>
  <sheetViews>
    <sheetView workbookViewId="0">
      <selection activeCell="E8" sqref="E8:F9"/>
    </sheetView>
  </sheetViews>
  <sheetFormatPr defaultRowHeight="14.5"/>
  <cols>
    <col min="5" max="5" width="10.1796875" customWidth="1"/>
    <col min="7" max="7" width="10.08984375" bestFit="1" customWidth="1"/>
    <col min="13" max="13" width="27.7265625" bestFit="1" customWidth="1"/>
  </cols>
  <sheetData>
    <row r="1" spans="1:15" ht="15.5">
      <c r="A1" s="1150" t="s">
        <v>47</v>
      </c>
      <c r="B1" s="1150"/>
      <c r="C1" s="1150"/>
      <c r="D1" s="1150"/>
      <c r="E1" s="1150"/>
      <c r="F1" s="1150"/>
      <c r="G1" s="1150"/>
      <c r="H1" s="1150"/>
    </row>
    <row r="2" spans="1:15" ht="15.5">
      <c r="A2" s="1558" t="s">
        <v>48</v>
      </c>
      <c r="B2" s="1558"/>
      <c r="C2" s="1558"/>
      <c r="D2" s="1558"/>
      <c r="E2" s="1558"/>
      <c r="F2" s="1558"/>
      <c r="G2" s="1558"/>
      <c r="H2" s="1558"/>
      <c r="I2" s="1558"/>
    </row>
    <row r="3" spans="1:15" ht="15.5" customHeight="1">
      <c r="A3" s="1559" t="s">
        <v>49</v>
      </c>
      <c r="B3" s="1559"/>
      <c r="C3" s="1559"/>
      <c r="D3" s="1559"/>
      <c r="E3" s="1559"/>
      <c r="F3" s="1559"/>
      <c r="G3" s="1559"/>
      <c r="H3" s="1559"/>
      <c r="I3" s="1559"/>
    </row>
    <row r="4" spans="1:15" ht="31">
      <c r="A4" s="1175" t="s">
        <v>975</v>
      </c>
      <c r="B4" s="1175" t="s">
        <v>466</v>
      </c>
      <c r="C4" s="1175" t="s">
        <v>1838</v>
      </c>
      <c r="D4" s="1175" t="s">
        <v>75</v>
      </c>
      <c r="E4" s="1246" t="s">
        <v>1979</v>
      </c>
      <c r="F4" s="1246" t="s">
        <v>480</v>
      </c>
      <c r="M4" t="s">
        <v>1989</v>
      </c>
    </row>
    <row r="5" spans="1:15">
      <c r="A5" s="1174">
        <v>1</v>
      </c>
      <c r="B5" s="1171" t="s">
        <v>1811</v>
      </c>
      <c r="C5" s="1172" t="s">
        <v>1604</v>
      </c>
      <c r="D5" s="1179" t="s">
        <v>1818</v>
      </c>
      <c r="E5" s="1247" t="s">
        <v>1980</v>
      </c>
      <c r="F5" s="1247" t="s">
        <v>1980</v>
      </c>
      <c r="G5" s="955">
        <v>46196</v>
      </c>
      <c r="M5" t="s">
        <v>1990</v>
      </c>
    </row>
    <row r="6" spans="1:15">
      <c r="A6" s="1180">
        <f>A5+1</f>
        <v>2</v>
      </c>
      <c r="B6" s="1181" t="s">
        <v>1812</v>
      </c>
      <c r="C6" s="1181" t="s">
        <v>1604</v>
      </c>
      <c r="D6" s="1173" t="s">
        <v>1818</v>
      </c>
      <c r="E6" s="1247" t="s">
        <v>1980</v>
      </c>
      <c r="F6" s="1247" t="s">
        <v>1980</v>
      </c>
      <c r="G6" s="955">
        <v>46198</v>
      </c>
      <c r="M6" s="310" t="s">
        <v>1991</v>
      </c>
      <c r="N6" s="310"/>
      <c r="O6" s="310"/>
    </row>
    <row r="7" spans="1:15">
      <c r="A7" s="1180">
        <f>A6+1</f>
        <v>3</v>
      </c>
      <c r="B7" s="1214" t="s">
        <v>1700</v>
      </c>
      <c r="C7" s="1232" t="s">
        <v>1604</v>
      </c>
      <c r="D7" s="1216" t="s">
        <v>146</v>
      </c>
      <c r="E7" s="1247" t="s">
        <v>1980</v>
      </c>
      <c r="F7" s="1247" t="s">
        <v>1980</v>
      </c>
      <c r="G7" s="955">
        <v>46200</v>
      </c>
      <c r="M7" s="310" t="s">
        <v>1992</v>
      </c>
      <c r="N7" s="310"/>
      <c r="O7" s="310"/>
    </row>
    <row r="8" spans="1:15">
      <c r="A8" s="1180">
        <f>A7+1</f>
        <v>4</v>
      </c>
      <c r="B8" s="1241" t="s">
        <v>1813</v>
      </c>
      <c r="C8" s="1241" t="s">
        <v>1604</v>
      </c>
      <c r="D8" s="1242" t="s">
        <v>1818</v>
      </c>
      <c r="E8" s="1247" t="s">
        <v>1980</v>
      </c>
      <c r="F8" s="1247" t="s">
        <v>1980</v>
      </c>
      <c r="G8" s="955">
        <v>46210</v>
      </c>
      <c r="M8" s="310" t="s">
        <v>1993</v>
      </c>
      <c r="N8" s="310"/>
      <c r="O8" s="310"/>
    </row>
    <row r="9" spans="1:15">
      <c r="A9" s="1180">
        <f>A8+1</f>
        <v>5</v>
      </c>
      <c r="B9" s="1311" t="s">
        <v>1161</v>
      </c>
      <c r="C9" s="1244" t="s">
        <v>1978</v>
      </c>
      <c r="D9" s="1245" t="s">
        <v>146</v>
      </c>
      <c r="E9" s="1247" t="s">
        <v>1980</v>
      </c>
      <c r="F9" s="1247" t="s">
        <v>1980</v>
      </c>
      <c r="G9" s="955">
        <v>46214</v>
      </c>
      <c r="M9" s="310" t="s">
        <v>1994</v>
      </c>
      <c r="N9" s="310"/>
      <c r="O9" s="310"/>
    </row>
    <row r="10" spans="1:15">
      <c r="C10" s="1284" t="s">
        <v>1604</v>
      </c>
      <c r="M10" s="310" t="s">
        <v>1995</v>
      </c>
      <c r="N10" s="310"/>
      <c r="O10" s="310"/>
    </row>
    <row r="11" spans="1:15">
      <c r="M11" s="310" t="s">
        <v>1996</v>
      </c>
      <c r="N11" s="310"/>
      <c r="O11" s="310"/>
    </row>
    <row r="12" spans="1:15">
      <c r="M12" s="310" t="s">
        <v>1997</v>
      </c>
      <c r="N12" s="310"/>
      <c r="O12" s="310"/>
    </row>
    <row r="13" spans="1:15">
      <c r="M13" s="310" t="s">
        <v>1998</v>
      </c>
      <c r="N13" s="310"/>
      <c r="O13" s="310"/>
    </row>
    <row r="14" spans="1:15">
      <c r="M14" s="310" t="s">
        <v>1999</v>
      </c>
      <c r="N14" s="310"/>
      <c r="O14" s="310"/>
    </row>
    <row r="16" spans="1:15">
      <c r="M16" t="s">
        <v>2000</v>
      </c>
    </row>
    <row r="18" spans="13:13">
      <c r="M18" t="s">
        <v>2001</v>
      </c>
    </row>
    <row r="19" spans="13:13">
      <c r="M19" t="s">
        <v>2002</v>
      </c>
    </row>
    <row r="20" spans="13:13">
      <c r="M20" t="s">
        <v>2003</v>
      </c>
    </row>
    <row r="21" spans="13:13">
      <c r="M21" t="s">
        <v>2004</v>
      </c>
    </row>
    <row r="22" spans="13:13">
      <c r="M22" t="s">
        <v>2005</v>
      </c>
    </row>
  </sheetData>
  <mergeCells count="2">
    <mergeCell ref="A2:I2"/>
    <mergeCell ref="A3:I3"/>
  </mergeCells>
  <conditionalFormatting sqref="B5:C5">
    <cfRule type="duplicateValues" dxfId="72" priority="30"/>
    <cfRule type="duplicateValues" dxfId="71" priority="31"/>
    <cfRule type="duplicateValues" dxfId="70" priority="32"/>
  </conditionalFormatting>
  <conditionalFormatting sqref="B5:C9">
    <cfRule type="duplicateValues" dxfId="69" priority="33"/>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0" bestFit="1" customWidth="1"/>
    <col min="9" max="9" width="15.08984375" style="1050" bestFit="1" customWidth="1"/>
    <col min="10" max="10" width="13.36328125" bestFit="1" customWidth="1"/>
    <col min="11" max="11" width="14.08984375" bestFit="1" customWidth="1"/>
    <col min="12" max="12" width="15.08984375" style="1050"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0"/>
      <c r="B1" s="1031"/>
      <c r="C1" s="1030"/>
      <c r="D1" s="1089" t="s">
        <v>1782</v>
      </c>
      <c r="E1" s="1090"/>
      <c r="F1" s="1030"/>
      <c r="G1" s="1030"/>
      <c r="H1" s="1030"/>
      <c r="I1" s="1030"/>
      <c r="J1" s="1030"/>
      <c r="K1" s="1030"/>
      <c r="L1" s="1030"/>
      <c r="M1" s="1028"/>
    </row>
    <row r="2" spans="1:17" ht="16" thickBot="1">
      <c r="A2" s="1031"/>
      <c r="B2" s="1031"/>
      <c r="C2" s="1032"/>
      <c r="D2" s="1031"/>
      <c r="E2" s="1032"/>
      <c r="F2" s="1031"/>
      <c r="G2" s="1032"/>
      <c r="H2" s="1033"/>
      <c r="I2" s="1033"/>
      <c r="J2" s="1032"/>
      <c r="K2" s="1031"/>
      <c r="L2" s="1033"/>
      <c r="M2" s="1032"/>
    </row>
    <row r="3" spans="1:17" ht="29.5" thickBot="1">
      <c r="A3" s="1034" t="s">
        <v>1783</v>
      </c>
      <c r="B3" s="1035" t="s">
        <v>1784</v>
      </c>
      <c r="C3" s="1035" t="s">
        <v>1785</v>
      </c>
      <c r="D3" s="1035" t="s">
        <v>1786</v>
      </c>
      <c r="E3" s="1035" t="s">
        <v>1787</v>
      </c>
      <c r="F3" s="1036" t="s">
        <v>1788</v>
      </c>
      <c r="G3" s="1037" t="s">
        <v>1789</v>
      </c>
      <c r="H3" s="1036" t="s">
        <v>1790</v>
      </c>
      <c r="I3" s="1036" t="s">
        <v>1791</v>
      </c>
      <c r="J3" s="1035" t="s">
        <v>1792</v>
      </c>
      <c r="K3" s="1036" t="s">
        <v>1793</v>
      </c>
      <c r="L3" s="1036" t="s">
        <v>1794</v>
      </c>
      <c r="M3" s="1035" t="s">
        <v>266</v>
      </c>
      <c r="N3" s="1035" t="s">
        <v>1779</v>
      </c>
      <c r="O3" s="1035" t="s">
        <v>1624</v>
      </c>
      <c r="P3" s="1035" t="s">
        <v>1795</v>
      </c>
      <c r="Q3" s="1038" t="s">
        <v>20</v>
      </c>
    </row>
    <row r="4" spans="1:17">
      <c r="A4" s="1039"/>
      <c r="B4" s="1040"/>
      <c r="C4" s="1041"/>
      <c r="D4" s="1042"/>
      <c r="E4" s="1043"/>
      <c r="F4" s="1039"/>
      <c r="G4" s="1044"/>
      <c r="H4" s="1045"/>
      <c r="I4" s="1045"/>
      <c r="J4" s="1043"/>
      <c r="K4" s="1045"/>
      <c r="L4" s="1045"/>
      <c r="M4" s="1043"/>
      <c r="N4" s="1039"/>
      <c r="O4" s="1029"/>
      <c r="P4" s="1039"/>
      <c r="Q4" s="1039"/>
    </row>
    <row r="5" spans="1:17">
      <c r="A5" s="1046"/>
      <c r="B5" s="1046"/>
      <c r="C5" s="1046"/>
      <c r="D5" s="1046" t="s">
        <v>444</v>
      </c>
      <c r="E5" s="1047"/>
      <c r="F5" s="1048"/>
      <c r="G5" s="1088"/>
      <c r="H5" s="1048"/>
      <c r="I5" s="1048"/>
      <c r="J5" s="1048"/>
      <c r="K5" s="1048"/>
      <c r="L5" s="1048"/>
      <c r="M5" s="1048"/>
      <c r="N5" s="1048"/>
      <c r="O5" s="1049"/>
      <c r="P5" s="1048"/>
      <c r="Q5" s="1048"/>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328" t="s">
        <v>47</v>
      </c>
      <c r="B1" s="1329"/>
      <c r="C1" s="1329"/>
      <c r="D1" s="1329"/>
      <c r="E1" s="1329"/>
      <c r="F1" s="1329"/>
      <c r="G1" s="1329"/>
      <c r="H1" s="1329"/>
      <c r="I1" s="1329"/>
      <c r="J1" s="1329"/>
      <c r="K1" s="1329"/>
      <c r="L1" s="1329"/>
      <c r="M1" s="1329"/>
      <c r="N1" s="1329"/>
      <c r="O1" s="1329"/>
      <c r="P1" s="1329"/>
      <c r="Q1" s="1329"/>
      <c r="R1" s="1329"/>
      <c r="S1" s="1330"/>
    </row>
    <row r="2" spans="1:19" ht="15.5">
      <c r="A2" s="1331" t="s">
        <v>48</v>
      </c>
      <c r="B2" s="1332"/>
      <c r="C2" s="1332"/>
      <c r="D2" s="1332"/>
      <c r="E2" s="1332"/>
      <c r="F2" s="1332"/>
      <c r="G2" s="1332"/>
      <c r="H2" s="1332"/>
      <c r="I2" s="1332"/>
      <c r="J2" s="1332"/>
      <c r="K2" s="1332"/>
      <c r="L2" s="1332"/>
      <c r="M2" s="1332"/>
      <c r="N2" s="1332"/>
      <c r="O2" s="1332"/>
      <c r="P2" s="1332"/>
      <c r="Q2" s="1332"/>
      <c r="R2" s="1332"/>
      <c r="S2" s="1333"/>
    </row>
    <row r="3" spans="1:19" ht="15.5">
      <c r="A3" s="1331" t="s">
        <v>49</v>
      </c>
      <c r="B3" s="1332"/>
      <c r="C3" s="1332"/>
      <c r="D3" s="1332"/>
      <c r="E3" s="1332"/>
      <c r="F3" s="1332"/>
      <c r="G3" s="1332"/>
      <c r="H3" s="1332"/>
      <c r="I3" s="1332"/>
      <c r="J3" s="1332"/>
      <c r="K3" s="1332"/>
      <c r="L3" s="1332"/>
      <c r="M3" s="1332"/>
      <c r="N3" s="1332"/>
      <c r="O3" s="1332"/>
      <c r="P3" s="1332"/>
      <c r="Q3" s="1332"/>
      <c r="R3" s="1332"/>
      <c r="S3" s="1333"/>
    </row>
  </sheetData>
  <mergeCells count="3">
    <mergeCell ref="A1:S1"/>
    <mergeCell ref="A2:S2"/>
    <mergeCell ref="A3:S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637" t="s">
        <v>1438</v>
      </c>
      <c r="B1" s="1638"/>
      <c r="C1" s="1638"/>
      <c r="D1" s="1638"/>
      <c r="E1" s="1638"/>
      <c r="F1" s="1638"/>
      <c r="G1" s="1638"/>
      <c r="H1" s="1638"/>
      <c r="I1" s="1638"/>
      <c r="J1" s="1638"/>
      <c r="K1" s="1638"/>
      <c r="L1" s="1638"/>
      <c r="M1" s="1638"/>
      <c r="N1" s="1638"/>
      <c r="O1" s="1638"/>
      <c r="P1" s="1638"/>
      <c r="Q1" s="1638"/>
      <c r="R1" s="1638"/>
      <c r="S1" s="1638"/>
      <c r="T1" s="1638"/>
      <c r="U1" s="1638"/>
      <c r="V1" s="1638"/>
      <c r="W1" s="1638"/>
      <c r="X1" s="1638"/>
      <c r="Y1" s="1638"/>
      <c r="Z1" s="1639"/>
      <c r="AA1" s="1639"/>
      <c r="AB1" s="1639"/>
      <c r="AC1" s="1639"/>
      <c r="AD1" s="1639"/>
      <c r="AE1" s="424"/>
      <c r="AF1" s="424"/>
      <c r="AG1" s="424"/>
    </row>
    <row r="2" spans="1:41" ht="48.5" customHeight="1" thickBot="1">
      <c r="A2" s="1640" t="s">
        <v>1125</v>
      </c>
      <c r="B2" s="1641"/>
      <c r="C2" s="1641"/>
      <c r="D2" s="1641"/>
      <c r="E2" s="1641"/>
      <c r="F2" s="1641"/>
      <c r="G2" s="1641"/>
      <c r="H2" s="1641"/>
      <c r="I2" s="1641"/>
      <c r="J2" s="1641"/>
      <c r="K2" s="1641"/>
      <c r="L2" s="1641"/>
      <c r="M2" s="1641"/>
      <c r="N2" s="1641"/>
      <c r="O2" s="1641"/>
      <c r="P2" s="1641"/>
      <c r="Q2" s="1641"/>
      <c r="R2" s="1641"/>
      <c r="S2" s="1641"/>
      <c r="T2" s="1641"/>
      <c r="U2" s="1641"/>
      <c r="V2" s="1641"/>
      <c r="W2" s="1641"/>
      <c r="X2" s="1641"/>
      <c r="Y2" s="1641"/>
      <c r="Z2" s="1642" t="s">
        <v>1439</v>
      </c>
      <c r="AA2" s="1642"/>
      <c r="AB2" s="1642">
        <f ca="1">NOW()-1</f>
        <v>46245.363660995368</v>
      </c>
      <c r="AC2" s="1642"/>
      <c r="AD2" s="1642"/>
    </row>
    <row r="3" spans="1:41" ht="14.5">
      <c r="A3" s="1643" t="s">
        <v>1126</v>
      </c>
      <c r="B3" s="1644"/>
      <c r="C3" s="1644"/>
      <c r="D3" s="1644"/>
      <c r="E3" s="1644"/>
      <c r="F3" s="1644"/>
      <c r="G3" s="1644"/>
      <c r="H3" s="1644"/>
      <c r="I3" s="1644"/>
      <c r="J3" s="1644"/>
      <c r="K3" s="1644"/>
      <c r="L3" s="1644"/>
      <c r="M3" s="1644"/>
      <c r="N3" s="1644"/>
      <c r="O3" s="1644"/>
      <c r="P3" s="1645"/>
      <c r="Q3" s="607"/>
      <c r="R3" s="607"/>
      <c r="S3" s="1648"/>
      <c r="T3" s="1648"/>
      <c r="U3" s="1648"/>
      <c r="V3" s="608"/>
      <c r="W3" s="1649"/>
      <c r="X3" s="1649"/>
      <c r="Y3" s="1649"/>
      <c r="Z3" s="1650"/>
      <c r="AA3" s="608"/>
      <c r="AB3" s="608"/>
      <c r="AC3" s="609"/>
      <c r="AD3" s="609"/>
    </row>
    <row r="4" spans="1:41" ht="24.5">
      <c r="A4" s="1646"/>
      <c r="B4" s="1621"/>
      <c r="C4" s="1621"/>
      <c r="D4" s="1621"/>
      <c r="E4" s="1621"/>
      <c r="F4" s="1621"/>
      <c r="G4" s="1621"/>
      <c r="H4" s="1621"/>
      <c r="I4" s="1621"/>
      <c r="J4" s="1621"/>
      <c r="K4" s="1621"/>
      <c r="L4" s="1621"/>
      <c r="M4" s="1621"/>
      <c r="N4" s="1621"/>
      <c r="O4" s="1621"/>
      <c r="P4" s="1647"/>
      <c r="Q4" s="607"/>
      <c r="R4" s="607"/>
      <c r="S4" s="1651" t="s">
        <v>1127</v>
      </c>
      <c r="T4" s="1651"/>
      <c r="U4" s="1651"/>
      <c r="V4" s="610"/>
      <c r="W4" s="1652" t="s">
        <v>1128</v>
      </c>
      <c r="X4" s="1652"/>
      <c r="Y4" s="1652"/>
      <c r="Z4" s="1652"/>
      <c r="AA4" s="610"/>
      <c r="AB4" s="610"/>
      <c r="AC4" s="610"/>
      <c r="AD4" s="610"/>
    </row>
    <row r="5" spans="1:41" ht="30.5">
      <c r="A5" s="1616" t="s">
        <v>975</v>
      </c>
      <c r="B5" s="1617"/>
      <c r="C5" s="1617" t="s">
        <v>13</v>
      </c>
      <c r="D5" s="1617"/>
      <c r="E5" s="1617"/>
      <c r="F5" s="1617" t="s">
        <v>1129</v>
      </c>
      <c r="G5" s="1617"/>
      <c r="H5" s="1617" t="s">
        <v>1130</v>
      </c>
      <c r="I5" s="1617"/>
      <c r="J5" s="1617"/>
      <c r="K5" s="1617" t="s">
        <v>1440</v>
      </c>
      <c r="L5" s="1617"/>
      <c r="M5" s="1617"/>
      <c r="N5" s="1617" t="s">
        <v>820</v>
      </c>
      <c r="O5" s="1617"/>
      <c r="P5" s="1636"/>
      <c r="Q5" s="607"/>
      <c r="R5" s="607"/>
      <c r="S5" s="612"/>
      <c r="T5" s="610"/>
      <c r="U5" s="610"/>
      <c r="V5" s="610"/>
      <c r="W5" s="610"/>
      <c r="X5" s="610"/>
      <c r="Y5" s="610"/>
      <c r="Z5" s="610"/>
      <c r="AA5" s="1635" t="s">
        <v>44</v>
      </c>
      <c r="AB5" s="1635"/>
      <c r="AC5" s="1635"/>
      <c r="AD5" s="613"/>
    </row>
    <row r="6" spans="1:41" ht="17">
      <c r="A6" s="1616"/>
      <c r="B6" s="1617"/>
      <c r="C6" s="1617"/>
      <c r="D6" s="1617"/>
      <c r="E6" s="1617"/>
      <c r="F6" s="1617"/>
      <c r="G6" s="1617"/>
      <c r="H6" s="1617"/>
      <c r="I6" s="1617"/>
      <c r="J6" s="1617"/>
      <c r="K6" s="1617"/>
      <c r="L6" s="1617"/>
      <c r="M6" s="1617"/>
      <c r="N6" s="1617"/>
      <c r="O6" s="1617"/>
      <c r="P6" s="1636"/>
      <c r="Q6" s="607"/>
      <c r="R6" s="607"/>
      <c r="S6" s="612"/>
      <c r="T6" s="610"/>
      <c r="U6" s="610"/>
      <c r="V6" s="610"/>
      <c r="W6" s="610"/>
      <c r="X6" s="610"/>
      <c r="Y6" s="610"/>
      <c r="Z6" s="610"/>
      <c r="AA6" s="614"/>
      <c r="AB6" s="614"/>
      <c r="AC6" s="614"/>
      <c r="AD6" s="614"/>
    </row>
    <row r="7" spans="1:41" ht="40" customHeight="1">
      <c r="A7" s="1616">
        <v>1</v>
      </c>
      <c r="B7" s="1617"/>
      <c r="C7" s="1621" t="s">
        <v>1132</v>
      </c>
      <c r="D7" s="1621"/>
      <c r="E7" s="1621"/>
      <c r="F7" s="1617" t="s">
        <v>1028</v>
      </c>
      <c r="G7" s="1617"/>
      <c r="H7" s="1619">
        <v>188.44399999999999</v>
      </c>
      <c r="I7" s="1619"/>
      <c r="J7" s="1619"/>
      <c r="K7" s="1632">
        <v>188.44399999999999</v>
      </c>
      <c r="L7" s="1633"/>
      <c r="M7" s="1634"/>
      <c r="N7" s="1619">
        <f t="shared" ref="N7:N14" si="0">H7-K7</f>
        <v>0</v>
      </c>
      <c r="O7" s="1619"/>
      <c r="P7" s="1620"/>
      <c r="Q7" s="607"/>
      <c r="R7" s="607"/>
      <c r="S7" s="612"/>
      <c r="T7" s="610"/>
      <c r="U7" s="610"/>
      <c r="V7" s="610"/>
      <c r="W7" s="610"/>
      <c r="X7" s="610"/>
      <c r="Y7" s="610"/>
      <c r="Z7" s="610"/>
      <c r="AA7" s="614"/>
      <c r="AB7" s="614"/>
      <c r="AC7" s="614"/>
      <c r="AD7" s="614"/>
    </row>
    <row r="8" spans="1:41" ht="40" customHeight="1">
      <c r="A8" s="1616">
        <f t="shared" ref="A8:A16" si="1">A7+1</f>
        <v>2</v>
      </c>
      <c r="B8" s="1617"/>
      <c r="C8" s="1621" t="s">
        <v>1133</v>
      </c>
      <c r="D8" s="1621"/>
      <c r="E8" s="1621"/>
      <c r="F8" s="1617" t="s">
        <v>1028</v>
      </c>
      <c r="G8" s="1617"/>
      <c r="H8" s="1619">
        <v>188.44399999999999</v>
      </c>
      <c r="I8" s="1619"/>
      <c r="J8" s="1619"/>
      <c r="K8" s="1619">
        <v>178.07499999999999</v>
      </c>
      <c r="L8" s="1619"/>
      <c r="M8" s="1619"/>
      <c r="N8" s="1619">
        <f t="shared" si="0"/>
        <v>10.369</v>
      </c>
      <c r="O8" s="1619"/>
      <c r="P8" s="1620"/>
      <c r="Q8" s="607"/>
      <c r="R8" s="607"/>
      <c r="S8" s="607"/>
      <c r="T8" s="609"/>
      <c r="U8" s="609"/>
      <c r="V8" s="609"/>
      <c r="W8" s="609"/>
      <c r="X8" s="609"/>
      <c r="Y8" s="609"/>
      <c r="Z8" s="609"/>
      <c r="AA8" s="615"/>
      <c r="AB8" s="615"/>
      <c r="AC8" s="615"/>
      <c r="AD8" s="615"/>
    </row>
    <row r="9" spans="1:41" ht="40" customHeight="1">
      <c r="A9" s="1616">
        <f t="shared" si="1"/>
        <v>3</v>
      </c>
      <c r="B9" s="1617"/>
      <c r="C9" s="1621" t="s">
        <v>1441</v>
      </c>
      <c r="D9" s="1621"/>
      <c r="E9" s="1621"/>
      <c r="F9" s="1617" t="s">
        <v>1028</v>
      </c>
      <c r="G9" s="1617"/>
      <c r="H9" s="1619">
        <v>188.44399999999999</v>
      </c>
      <c r="I9" s="1619"/>
      <c r="J9" s="1619"/>
      <c r="K9" s="1632">
        <v>178.07499999999999</v>
      </c>
      <c r="L9" s="1633"/>
      <c r="M9" s="1634"/>
      <c r="N9" s="1619">
        <f t="shared" si="0"/>
        <v>10.369</v>
      </c>
      <c r="O9" s="1619"/>
      <c r="P9" s="1620"/>
      <c r="Q9" s="607"/>
      <c r="R9" s="607"/>
      <c r="S9" s="607"/>
      <c r="T9" s="609"/>
      <c r="U9" s="609"/>
      <c r="V9" s="609"/>
      <c r="W9" s="609"/>
      <c r="X9" s="609"/>
      <c r="Y9" s="609"/>
      <c r="Z9" s="609"/>
      <c r="AA9" s="615"/>
      <c r="AB9" s="615"/>
      <c r="AC9" s="615"/>
      <c r="AD9" s="615"/>
    </row>
    <row r="10" spans="1:41" ht="40" customHeight="1">
      <c r="A10" s="1616">
        <f t="shared" si="1"/>
        <v>4</v>
      </c>
      <c r="B10" s="1617"/>
      <c r="C10" s="1621" t="s">
        <v>1134</v>
      </c>
      <c r="D10" s="1621"/>
      <c r="E10" s="1621"/>
      <c r="F10" s="1622" t="s">
        <v>1135</v>
      </c>
      <c r="G10" s="1623"/>
      <c r="H10" s="1624">
        <v>73</v>
      </c>
      <c r="I10" s="1625"/>
      <c r="J10" s="1626"/>
      <c r="K10" s="1624">
        <v>73</v>
      </c>
      <c r="L10" s="1625"/>
      <c r="M10" s="1626"/>
      <c r="N10" s="1628">
        <f t="shared" si="0"/>
        <v>0</v>
      </c>
      <c r="O10" s="1628"/>
      <c r="P10" s="1629"/>
      <c r="Q10" s="607"/>
      <c r="R10" s="607"/>
      <c r="S10" s="607"/>
      <c r="T10" s="609"/>
      <c r="U10" s="609"/>
      <c r="V10" s="609"/>
      <c r="W10" s="609"/>
      <c r="X10" s="609"/>
      <c r="Y10" s="609"/>
      <c r="Z10" s="609"/>
      <c r="AA10" s="615"/>
      <c r="AB10" s="615"/>
      <c r="AC10" s="615"/>
      <c r="AD10" s="615"/>
    </row>
    <row r="11" spans="1:41" ht="40" customHeight="1">
      <c r="A11" s="1616">
        <f t="shared" si="1"/>
        <v>5</v>
      </c>
      <c r="B11" s="1617"/>
      <c r="C11" s="1621" t="s">
        <v>267</v>
      </c>
      <c r="D11" s="1621"/>
      <c r="E11" s="1621"/>
      <c r="F11" s="1622" t="s">
        <v>1135</v>
      </c>
      <c r="G11" s="1623"/>
      <c r="H11" s="1624">
        <v>512</v>
      </c>
      <c r="I11" s="1625"/>
      <c r="J11" s="1626"/>
      <c r="K11" s="1627">
        <v>208</v>
      </c>
      <c r="L11" s="1627"/>
      <c r="M11" s="1627"/>
      <c r="N11" s="1628">
        <f t="shared" si="0"/>
        <v>304</v>
      </c>
      <c r="O11" s="1628"/>
      <c r="P11" s="1629"/>
      <c r="Q11" s="607"/>
      <c r="R11" s="607"/>
      <c r="S11" s="609"/>
      <c r="T11" s="609"/>
      <c r="U11" s="609"/>
      <c r="V11" s="609"/>
      <c r="W11" s="609"/>
      <c r="X11" s="609"/>
      <c r="Y11" s="609"/>
      <c r="Z11" s="609"/>
      <c r="AA11" s="616" t="s">
        <v>1136</v>
      </c>
      <c r="AB11" s="617"/>
      <c r="AC11" s="615"/>
      <c r="AD11" s="615"/>
    </row>
    <row r="12" spans="1:41" ht="40" customHeight="1">
      <c r="A12" s="1616">
        <f t="shared" si="1"/>
        <v>6</v>
      </c>
      <c r="B12" s="1617"/>
      <c r="C12" s="1621" t="s">
        <v>268</v>
      </c>
      <c r="D12" s="1621"/>
      <c r="E12" s="1621"/>
      <c r="F12" s="1622" t="s">
        <v>1137</v>
      </c>
      <c r="G12" s="1623"/>
      <c r="H12" s="1624">
        <v>514</v>
      </c>
      <c r="I12" s="1625"/>
      <c r="J12" s="1626"/>
      <c r="K12" s="1627">
        <v>190</v>
      </c>
      <c r="L12" s="1627"/>
      <c r="M12" s="1627"/>
      <c r="N12" s="1628">
        <f t="shared" si="0"/>
        <v>324</v>
      </c>
      <c r="O12" s="1628"/>
      <c r="P12" s="1629"/>
      <c r="Q12" s="607"/>
      <c r="R12" s="618"/>
      <c r="S12" s="619" t="s">
        <v>1138</v>
      </c>
      <c r="T12" s="611"/>
      <c r="U12" s="609"/>
      <c r="V12" s="1630" t="s">
        <v>182</v>
      </c>
      <c r="W12" s="1630"/>
      <c r="X12" s="1630"/>
      <c r="Y12" s="609"/>
      <c r="Z12" s="609"/>
      <c r="AA12" s="615"/>
      <c r="AB12" s="620"/>
      <c r="AC12" s="616" t="s">
        <v>1442</v>
      </c>
      <c r="AD12" s="617"/>
    </row>
    <row r="13" spans="1:41" ht="40" customHeight="1">
      <c r="A13" s="1616">
        <f t="shared" si="1"/>
        <v>7</v>
      </c>
      <c r="B13" s="1617"/>
      <c r="C13" s="1621" t="s">
        <v>1140</v>
      </c>
      <c r="D13" s="1621"/>
      <c r="E13" s="1621"/>
      <c r="F13" s="1622" t="s">
        <v>1135</v>
      </c>
      <c r="G13" s="1623"/>
      <c r="H13" s="1624">
        <v>512</v>
      </c>
      <c r="I13" s="1625"/>
      <c r="J13" s="1626"/>
      <c r="K13" s="1627">
        <v>75</v>
      </c>
      <c r="L13" s="1627"/>
      <c r="M13" s="1627"/>
      <c r="N13" s="1628">
        <f t="shared" si="0"/>
        <v>437</v>
      </c>
      <c r="O13" s="1628"/>
      <c r="P13" s="1629"/>
      <c r="Q13" s="607"/>
      <c r="R13" s="618"/>
      <c r="S13" s="611" t="s">
        <v>268</v>
      </c>
      <c r="T13" s="611"/>
      <c r="U13" s="609"/>
      <c r="V13" s="1631"/>
      <c r="W13" s="1631"/>
      <c r="X13" s="1631"/>
      <c r="Y13" s="609"/>
      <c r="Z13" s="609"/>
      <c r="AA13" s="621"/>
      <c r="AB13" s="615"/>
      <c r="AC13" s="615"/>
      <c r="AD13" s="615"/>
    </row>
    <row r="14" spans="1:41" ht="40" customHeight="1">
      <c r="A14" s="1616">
        <f t="shared" si="1"/>
        <v>8</v>
      </c>
      <c r="B14" s="1617"/>
      <c r="C14" s="1621" t="s">
        <v>480</v>
      </c>
      <c r="D14" s="1621"/>
      <c r="E14" s="1621"/>
      <c r="F14" s="1622" t="s">
        <v>1137</v>
      </c>
      <c r="G14" s="1623"/>
      <c r="H14" s="1624">
        <v>512</v>
      </c>
      <c r="I14" s="1625"/>
      <c r="J14" s="1626"/>
      <c r="K14" s="1627"/>
      <c r="L14" s="1627"/>
      <c r="M14" s="1627"/>
      <c r="N14" s="1628">
        <f t="shared" si="0"/>
        <v>512</v>
      </c>
      <c r="O14" s="1628"/>
      <c r="P14" s="1629"/>
      <c r="Q14" s="607"/>
      <c r="R14" s="607"/>
      <c r="S14" s="607"/>
      <c r="T14" s="609"/>
      <c r="U14" s="609"/>
      <c r="V14" s="609"/>
      <c r="W14" s="609"/>
      <c r="X14" s="609"/>
      <c r="Y14" s="609"/>
      <c r="Z14" s="609"/>
      <c r="AA14" s="615"/>
      <c r="AB14" s="615"/>
      <c r="AC14" s="615"/>
      <c r="AD14" s="615"/>
    </row>
    <row r="15" spans="1:41" ht="40" customHeight="1">
      <c r="A15" s="1616">
        <f t="shared" si="1"/>
        <v>9</v>
      </c>
      <c r="B15" s="1617"/>
      <c r="C15" s="1618" t="s">
        <v>1443</v>
      </c>
      <c r="D15" s="1618"/>
      <c r="E15" s="1618"/>
      <c r="F15" s="1617" t="s">
        <v>1028</v>
      </c>
      <c r="G15" s="1617"/>
      <c r="H15" s="1619">
        <v>188.44399999999999</v>
      </c>
      <c r="I15" s="1619"/>
      <c r="J15" s="1619"/>
      <c r="K15" s="1617"/>
      <c r="L15" s="1617"/>
      <c r="M15" s="1617"/>
      <c r="N15" s="1619">
        <v>188.44399999999999</v>
      </c>
      <c r="O15" s="1619"/>
      <c r="P15" s="1620"/>
      <c r="Q15" s="607"/>
      <c r="R15" s="607"/>
      <c r="S15" s="1615" t="s">
        <v>1444</v>
      </c>
      <c r="T15" s="1615"/>
      <c r="U15" s="609"/>
      <c r="V15" s="609"/>
      <c r="W15" s="610"/>
      <c r="X15" s="619" t="s">
        <v>1142</v>
      </c>
      <c r="Y15" s="610"/>
      <c r="Z15" s="610"/>
      <c r="AA15" s="610"/>
      <c r="AB15" s="610"/>
      <c r="AC15" s="610"/>
      <c r="AD15" s="610"/>
      <c r="AO15" s="622"/>
    </row>
    <row r="16" spans="1:41" ht="40" customHeight="1">
      <c r="A16" s="1616">
        <f t="shared" si="1"/>
        <v>10</v>
      </c>
      <c r="B16" s="1617"/>
      <c r="C16" s="1618" t="s">
        <v>1445</v>
      </c>
      <c r="D16" s="1618"/>
      <c r="E16" s="1618"/>
      <c r="F16" s="1617" t="s">
        <v>1028</v>
      </c>
      <c r="G16" s="1617"/>
      <c r="H16" s="1619">
        <v>188.44399999999999</v>
      </c>
      <c r="I16" s="1619"/>
      <c r="J16" s="1619"/>
      <c r="K16" s="1617"/>
      <c r="L16" s="1617"/>
      <c r="M16" s="1617"/>
      <c r="N16" s="1619">
        <v>188.44399999999999</v>
      </c>
      <c r="O16" s="1619"/>
      <c r="P16" s="1620"/>
      <c r="Q16" s="623"/>
      <c r="R16" s="623"/>
      <c r="S16" s="623"/>
      <c r="T16" s="624"/>
      <c r="U16" s="624"/>
      <c r="V16" s="624"/>
      <c r="W16" s="625"/>
      <c r="X16" s="625"/>
      <c r="Y16" s="625"/>
      <c r="Z16" s="626" t="s">
        <v>1446</v>
      </c>
      <c r="AA16" s="627" t="s">
        <v>1447</v>
      </c>
      <c r="AB16" s="1611" t="s">
        <v>1448</v>
      </c>
      <c r="AC16" s="1611"/>
      <c r="AD16" s="1611"/>
    </row>
    <row r="17" spans="1:41" ht="67" customHeight="1">
      <c r="A17" s="1612" t="s">
        <v>1449</v>
      </c>
      <c r="B17" s="1613"/>
      <c r="C17" s="629"/>
      <c r="D17" s="628" t="s">
        <v>483</v>
      </c>
      <c r="E17" s="629"/>
      <c r="F17" s="1614" t="s">
        <v>1450</v>
      </c>
      <c r="G17" s="1614"/>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8">
        <f>COUNTIF(B20:AB20,"U/P")</f>
        <v>0</v>
      </c>
      <c r="AN20" s="808">
        <f>COUNTIF(C20:AC20,"ROW")</f>
        <v>0</v>
      </c>
      <c r="AO20" s="808">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8"/>
      <c r="AN22" s="808"/>
      <c r="AO22" s="808"/>
    </row>
    <row r="23" spans="1:41" ht="29" customHeight="1">
      <c r="A23" s="1607" t="s">
        <v>1587</v>
      </c>
      <c r="B23" s="1602"/>
      <c r="C23" s="1602"/>
      <c r="D23" s="1602"/>
      <c r="E23" s="1602"/>
      <c r="F23" s="1602"/>
      <c r="G23" s="1602"/>
      <c r="H23" s="1602"/>
      <c r="I23" s="1602"/>
      <c r="J23" s="1602"/>
      <c r="K23" s="1602"/>
      <c r="L23" s="1602"/>
      <c r="M23" s="1602"/>
      <c r="N23" s="1602"/>
      <c r="O23" s="1602"/>
      <c r="P23" s="1602"/>
      <c r="Q23" s="1602"/>
      <c r="R23" s="1602"/>
      <c r="S23" s="1602"/>
      <c r="T23" s="1602"/>
      <c r="U23" s="1602"/>
      <c r="V23" s="1602"/>
      <c r="W23" s="1602"/>
      <c r="X23" s="1602"/>
      <c r="Y23" s="1602"/>
      <c r="Z23" s="1602"/>
      <c r="AA23" s="1602"/>
      <c r="AB23" s="1602"/>
      <c r="AC23" s="1602"/>
      <c r="AD23" s="1602"/>
      <c r="AE23" s="1602"/>
      <c r="AF23" s="1602"/>
      <c r="AG23" s="1602"/>
      <c r="AH23" s="1602"/>
      <c r="AI23" s="819"/>
      <c r="AJ23" s="819"/>
      <c r="AK23" s="819"/>
      <c r="AL23" s="819"/>
      <c r="AM23" s="808"/>
      <c r="AN23" s="808"/>
      <c r="AO23" s="808"/>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8"/>
      <c r="AN24" s="808"/>
      <c r="AO24" s="808"/>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8"/>
      <c r="AN25" s="808"/>
      <c r="AO25" s="808"/>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8"/>
      <c r="AN26" s="808"/>
      <c r="AO26" s="808"/>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8">
        <f>COUNTIF(B27:AB27,"U/P")</f>
        <v>0</v>
      </c>
      <c r="AN27" s="808">
        <f>COUNTIF(C27:AC27,"ROW")</f>
        <v>0</v>
      </c>
      <c r="AO27" s="808">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8"/>
      <c r="AN28" s="808"/>
      <c r="AO28" s="808"/>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8"/>
      <c r="AN29" s="808"/>
      <c r="AO29" s="808"/>
    </row>
    <row r="30" spans="1:41" ht="28.5" customHeight="1">
      <c r="A30" s="1607" t="s">
        <v>1587</v>
      </c>
      <c r="B30" s="1602"/>
      <c r="C30" s="1602"/>
      <c r="D30" s="1602"/>
      <c r="E30" s="1602"/>
      <c r="F30" s="1602"/>
      <c r="G30" s="1602"/>
      <c r="H30" s="1602"/>
      <c r="I30" s="1602"/>
      <c r="J30" s="1602"/>
      <c r="K30" s="1602"/>
      <c r="L30" s="1602"/>
      <c r="M30" s="1602"/>
      <c r="N30" s="1602"/>
      <c r="O30" s="1602"/>
      <c r="P30" s="1602"/>
      <c r="Q30" s="1602"/>
      <c r="R30" s="1602"/>
      <c r="S30" s="1602"/>
      <c r="T30" s="1602"/>
      <c r="U30" s="1602"/>
      <c r="V30" s="1602"/>
      <c r="W30" s="1602"/>
      <c r="X30" s="1602"/>
      <c r="Y30" s="1602"/>
      <c r="Z30" s="1602"/>
      <c r="AA30" s="1602"/>
      <c r="AB30" s="1602"/>
      <c r="AC30" s="1602"/>
      <c r="AD30" s="1602"/>
      <c r="AE30" s="1602"/>
      <c r="AF30" s="1602"/>
      <c r="AG30" s="1602"/>
      <c r="AH30" s="1602"/>
      <c r="AI30" s="819"/>
      <c r="AJ30" s="819"/>
      <c r="AK30" s="819"/>
      <c r="AL30" s="819"/>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8">
        <f>COUNTIF(B34:AB34,"U/P")</f>
        <v>0</v>
      </c>
      <c r="AN34" s="808">
        <f>COUNTIF(C34:AC34,"ROW")</f>
        <v>0</v>
      </c>
      <c r="AO34" s="808">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3"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587" t="s">
        <v>1588</v>
      </c>
      <c r="B37" s="1577"/>
      <c r="C37" s="1577"/>
      <c r="D37" s="1577"/>
      <c r="E37" s="1577"/>
      <c r="F37" s="1577"/>
      <c r="G37" s="1577"/>
      <c r="H37" s="1577"/>
      <c r="I37" s="1577"/>
      <c r="J37" s="1577"/>
      <c r="K37" s="1577"/>
      <c r="L37" s="1577"/>
      <c r="M37" s="1577"/>
      <c r="N37" s="1577"/>
      <c r="O37" s="1577"/>
      <c r="P37" s="1577"/>
      <c r="Q37" s="1577"/>
      <c r="R37" s="1577"/>
      <c r="S37" s="1577"/>
      <c r="T37" s="1577"/>
      <c r="U37" s="1577"/>
      <c r="V37" s="1577"/>
      <c r="W37" s="1577"/>
      <c r="X37" s="1577"/>
      <c r="Y37" s="1577"/>
      <c r="Z37" s="1577"/>
      <c r="AA37" s="1577"/>
      <c r="AB37" s="1577"/>
      <c r="AC37" s="1577"/>
      <c r="AD37" s="1577"/>
      <c r="AE37" s="1577"/>
      <c r="AF37" s="1577"/>
      <c r="AG37" s="1577"/>
      <c r="AH37" s="1577"/>
      <c r="AI37" s="819"/>
      <c r="AJ37" s="819"/>
      <c r="AK37" s="819"/>
      <c r="AL37" s="819"/>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8">
        <f>COUNTIF(B41:AB41,"U/P")</f>
        <v>0</v>
      </c>
      <c r="AN41" s="808">
        <f>COUNTIF(C41:AC41,"ROW")</f>
        <v>0</v>
      </c>
      <c r="AO41" s="808">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590" t="s">
        <v>1452</v>
      </c>
      <c r="B44" s="1580"/>
      <c r="C44" s="1580"/>
      <c r="D44" s="1580"/>
      <c r="E44" s="1580"/>
      <c r="F44" s="1580"/>
      <c r="G44" s="1580"/>
      <c r="H44" s="1580"/>
      <c r="I44" s="1580"/>
      <c r="J44" s="1580"/>
      <c r="K44" s="1580"/>
      <c r="L44" s="1580"/>
      <c r="M44" s="1580"/>
      <c r="N44" s="1580"/>
      <c r="O44" s="1580"/>
      <c r="P44" s="1580"/>
      <c r="Q44" s="1580"/>
      <c r="R44" s="1580"/>
      <c r="S44" s="1580"/>
      <c r="T44" s="1580"/>
      <c r="U44" s="1580"/>
      <c r="V44" s="1580"/>
      <c r="W44" s="1580"/>
      <c r="X44" s="1580"/>
      <c r="Y44" s="1580"/>
      <c r="Z44" s="1580"/>
      <c r="AA44" s="1580"/>
      <c r="AB44" s="1580"/>
      <c r="AC44" s="1580"/>
      <c r="AD44" s="1580"/>
      <c r="AE44" s="1580"/>
      <c r="AF44" s="1580"/>
      <c r="AG44" s="1580"/>
      <c r="AH44" s="1580"/>
      <c r="AI44" s="816"/>
      <c r="AJ44" s="816"/>
      <c r="AK44" s="816"/>
      <c r="AL44" s="816"/>
    </row>
    <row r="45" spans="1:41" ht="67" customHeight="1">
      <c r="A45" s="438"/>
      <c r="B45" s="630" t="s">
        <v>1186</v>
      </c>
      <c r="C45" s="629"/>
      <c r="D45" s="630" t="s">
        <v>1187</v>
      </c>
      <c r="E45" s="629"/>
      <c r="F45" s="630" t="s">
        <v>1188</v>
      </c>
      <c r="G45" s="629"/>
      <c r="H45" s="630" t="s">
        <v>1189</v>
      </c>
      <c r="I45" s="629"/>
      <c r="J45" s="630" t="s">
        <v>1190</v>
      </c>
      <c r="K45" s="629"/>
      <c r="L45" s="1610" t="s">
        <v>1191</v>
      </c>
      <c r="M45" s="1610"/>
      <c r="N45" s="1610" t="s">
        <v>1192</v>
      </c>
      <c r="O45" s="1610"/>
      <c r="P45" s="1610" t="s">
        <v>1193</v>
      </c>
      <c r="Q45" s="1610"/>
      <c r="R45" s="1610" t="s">
        <v>1194</v>
      </c>
      <c r="S45" s="1610"/>
      <c r="T45" s="1610" t="s">
        <v>1195</v>
      </c>
      <c r="U45" s="1610"/>
      <c r="V45" s="1610" t="s">
        <v>536</v>
      </c>
      <c r="W45" s="1610"/>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8">
        <f>COUNTIF(B48:AB48,"U/P")</f>
        <v>0</v>
      </c>
      <c r="AN48" s="808">
        <f>COUNTIF(C48:AC48,"ROW")</f>
        <v>0</v>
      </c>
      <c r="AO48" s="808">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587" t="s">
        <v>1452</v>
      </c>
      <c r="B52" s="1577"/>
      <c r="C52" s="1577"/>
      <c r="D52" s="1577"/>
      <c r="E52" s="1577"/>
      <c r="F52" s="1577"/>
      <c r="G52" s="1577"/>
      <c r="H52" s="1577"/>
      <c r="I52" s="1577"/>
      <c r="J52" s="1577"/>
      <c r="K52" s="1577"/>
      <c r="L52" s="1577"/>
      <c r="M52" s="1577"/>
      <c r="N52" s="1577"/>
      <c r="O52" s="1577"/>
      <c r="P52" s="1577"/>
      <c r="Q52" s="1577"/>
      <c r="R52" s="1577"/>
      <c r="S52" s="1577"/>
      <c r="T52" s="1577"/>
      <c r="U52" s="1577"/>
      <c r="V52" s="1577"/>
      <c r="W52" s="1577"/>
      <c r="X52" s="1577"/>
      <c r="Y52" s="1577"/>
      <c r="Z52" s="1577"/>
      <c r="AA52" s="1577"/>
      <c r="AB52" s="1577"/>
      <c r="AC52" s="1577"/>
      <c r="AD52" s="1577"/>
      <c r="AE52" s="1577"/>
      <c r="AF52" s="1577"/>
      <c r="AG52" s="1577"/>
      <c r="AH52" s="1577"/>
      <c r="AI52" s="816"/>
      <c r="AJ52" s="816"/>
      <c r="AK52" s="816"/>
      <c r="AL52" s="816"/>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576" t="s">
        <v>547</v>
      </c>
      <c r="O54" s="1576"/>
      <c r="P54" s="630" t="s">
        <v>1204</v>
      </c>
      <c r="Q54" s="629"/>
      <c r="R54" s="630" t="s">
        <v>1205</v>
      </c>
      <c r="S54" s="629"/>
      <c r="T54" s="630" t="s">
        <v>1206</v>
      </c>
      <c r="U54" s="629"/>
      <c r="V54" s="1576" t="s">
        <v>552</v>
      </c>
      <c r="W54" s="1576"/>
      <c r="X54" s="630" t="s">
        <v>1207</v>
      </c>
      <c r="Y54" s="629"/>
      <c r="Z54" s="1576" t="s">
        <v>553</v>
      </c>
      <c r="AA54" s="1576"/>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8">
        <f>COUNTIF(B57:AB57,"U/P")</f>
        <v>0</v>
      </c>
      <c r="AN57" s="808">
        <f>COUNTIF(C57:AC57,"ROW")</f>
        <v>0</v>
      </c>
      <c r="AO57" s="808">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608" t="s">
        <v>1453</v>
      </c>
      <c r="J60" s="1608"/>
      <c r="K60" s="653"/>
      <c r="L60" s="1609" t="s">
        <v>1454</v>
      </c>
      <c r="M60" s="1609"/>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587" t="s">
        <v>1452</v>
      </c>
      <c r="B61" s="1577"/>
      <c r="C61" s="1577"/>
      <c r="D61" s="1577"/>
      <c r="E61" s="1577"/>
      <c r="F61" s="1577"/>
      <c r="G61" s="1577"/>
      <c r="H61" s="1577"/>
      <c r="I61" s="1577"/>
      <c r="J61" s="1577"/>
      <c r="K61" s="1577"/>
      <c r="L61" s="1577"/>
      <c r="M61" s="1577"/>
      <c r="N61" s="1577"/>
      <c r="O61" s="1577"/>
      <c r="P61" s="1577"/>
      <c r="Q61" s="1577"/>
      <c r="R61" s="1577"/>
      <c r="S61" s="1577"/>
      <c r="T61" s="1577"/>
      <c r="U61" s="1577"/>
      <c r="V61" s="1577"/>
      <c r="W61" s="1577"/>
      <c r="X61" s="1577"/>
      <c r="Y61" s="1577"/>
      <c r="Z61" s="1577"/>
      <c r="AA61" s="1577"/>
      <c r="AB61" s="1577"/>
      <c r="AC61" s="1577"/>
      <c r="AD61" s="1577"/>
      <c r="AE61" s="1577"/>
      <c r="AF61" s="1577"/>
      <c r="AG61" s="1577"/>
      <c r="AH61" s="1577"/>
      <c r="AI61" s="816"/>
      <c r="AJ61" s="816"/>
      <c r="AK61" s="816"/>
      <c r="AL61" s="816"/>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8">
        <f>COUNTIF(B65:AB65,"U/P")</f>
        <v>0</v>
      </c>
      <c r="AN65" s="808">
        <f>COUNTIF(C65:AC65,"ROW")</f>
        <v>0</v>
      </c>
      <c r="AO65" s="808">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608" t="s">
        <v>1455</v>
      </c>
      <c r="N68" s="1608"/>
      <c r="O68" s="644"/>
      <c r="P68" s="644"/>
      <c r="Q68" s="644"/>
      <c r="R68" s="644"/>
      <c r="S68" s="644"/>
      <c r="T68" s="644"/>
      <c r="U68" s="644"/>
      <c r="V68" s="644"/>
      <c r="W68" s="644"/>
      <c r="X68" s="1609" t="s">
        <v>1456</v>
      </c>
      <c r="Y68" s="1609"/>
      <c r="Z68" s="644"/>
      <c r="AA68" s="644"/>
      <c r="AB68" s="644"/>
      <c r="AC68" s="648"/>
      <c r="AD68" s="666"/>
      <c r="AE68" s="669"/>
      <c r="AF68" s="669"/>
      <c r="AG68" s="669"/>
      <c r="AH68" s="666"/>
      <c r="AI68" s="666"/>
      <c r="AJ68" s="666"/>
      <c r="AK68" s="666"/>
      <c r="AL68" s="666"/>
    </row>
    <row r="69" spans="1:41" ht="41.5" customHeight="1">
      <c r="A69" s="1587" t="s">
        <v>1452</v>
      </c>
      <c r="B69" s="1577"/>
      <c r="C69" s="1577"/>
      <c r="D69" s="1577"/>
      <c r="E69" s="1577"/>
      <c r="F69" s="1577"/>
      <c r="G69" s="1577"/>
      <c r="H69" s="1577"/>
      <c r="I69" s="1577"/>
      <c r="J69" s="1577"/>
      <c r="K69" s="1577"/>
      <c r="L69" s="1577"/>
      <c r="M69" s="1577"/>
      <c r="N69" s="1577"/>
      <c r="O69" s="1577"/>
      <c r="P69" s="1577"/>
      <c r="Q69" s="1577"/>
      <c r="R69" s="1577"/>
      <c r="S69" s="1577"/>
      <c r="T69" s="1577"/>
      <c r="U69" s="1577"/>
      <c r="V69" s="1577"/>
      <c r="W69" s="1577"/>
      <c r="X69" s="1577"/>
      <c r="Y69" s="1577"/>
      <c r="Z69" s="1577"/>
      <c r="AA69" s="1577"/>
      <c r="AB69" s="1577"/>
      <c r="AC69" s="1577"/>
      <c r="AD69" s="1577"/>
      <c r="AE69" s="1577"/>
      <c r="AF69" s="1577"/>
      <c r="AG69" s="1577"/>
      <c r="AH69" s="1577"/>
      <c r="AI69" s="816"/>
      <c r="AJ69" s="816"/>
      <c r="AK69" s="816"/>
      <c r="AL69" s="816"/>
    </row>
    <row r="70" spans="1:41" ht="35.5" customHeight="1">
      <c r="A70" s="438"/>
      <c r="B70" s="630" t="s">
        <v>1218</v>
      </c>
      <c r="C70" s="629"/>
      <c r="D70" s="630" t="s">
        <v>1219</v>
      </c>
      <c r="E70" s="629"/>
      <c r="F70" s="630" t="s">
        <v>1220</v>
      </c>
      <c r="G70" s="629"/>
      <c r="H70" s="630" t="s">
        <v>579</v>
      </c>
      <c r="I70" s="629"/>
      <c r="J70" s="630" t="s">
        <v>1221</v>
      </c>
      <c r="K70" s="629"/>
      <c r="L70" s="630" t="s">
        <v>1222</v>
      </c>
      <c r="M70" s="629"/>
      <c r="N70" s="1576" t="s">
        <v>583</v>
      </c>
      <c r="O70" s="1576"/>
      <c r="P70" s="1576" t="s">
        <v>586</v>
      </c>
      <c r="Q70" s="1576"/>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8">
        <f>COUNTIF(B73:AB73,"U/P")</f>
        <v>0</v>
      </c>
      <c r="AN73" s="808">
        <f>COUNTIF(C73:AC73,"ROW")</f>
        <v>0</v>
      </c>
      <c r="AO73" s="808">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587" t="s">
        <v>1452</v>
      </c>
      <c r="B77" s="1577"/>
      <c r="C77" s="1577"/>
      <c r="D77" s="1577"/>
      <c r="E77" s="1577"/>
      <c r="F77" s="1577"/>
      <c r="G77" s="1577"/>
      <c r="H77" s="1577"/>
      <c r="I77" s="1577"/>
      <c r="J77" s="1577"/>
      <c r="K77" s="1577"/>
      <c r="L77" s="1577"/>
      <c r="M77" s="1577"/>
      <c r="N77" s="1577"/>
      <c r="O77" s="1577"/>
      <c r="P77" s="1577"/>
      <c r="Q77" s="1577"/>
      <c r="R77" s="1577"/>
      <c r="S77" s="1577"/>
      <c r="T77" s="1577"/>
      <c r="U77" s="1577"/>
      <c r="V77" s="1577"/>
      <c r="W77" s="1577"/>
      <c r="X77" s="1602" t="s">
        <v>1502</v>
      </c>
      <c r="Y77" s="1602"/>
      <c r="Z77" s="1602"/>
      <c r="AA77" s="1602"/>
      <c r="AB77" s="1602"/>
      <c r="AC77" s="1602"/>
      <c r="AD77" s="1602"/>
      <c r="AE77" s="1602"/>
      <c r="AF77" s="1602"/>
      <c r="AG77" s="1602"/>
      <c r="AH77" s="1602"/>
      <c r="AI77" s="819"/>
      <c r="AJ77" s="819"/>
      <c r="AK77" s="819"/>
      <c r="AL77" s="819"/>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576" t="s">
        <v>1545</v>
      </c>
      <c r="E79" s="1576"/>
      <c r="F79" s="1576" t="s">
        <v>1547</v>
      </c>
      <c r="G79" s="1576"/>
      <c r="H79" s="1576" t="s">
        <v>1548</v>
      </c>
      <c r="I79" s="1576"/>
      <c r="J79" s="1576" t="s">
        <v>1549</v>
      </c>
      <c r="K79" s="1576"/>
      <c r="L79" s="1576" t="s">
        <v>1228</v>
      </c>
      <c r="M79" s="1576"/>
      <c r="N79" s="1576" t="s">
        <v>1229</v>
      </c>
      <c r="O79" s="1576"/>
      <c r="P79" s="1576" t="s">
        <v>1231</v>
      </c>
      <c r="Q79" s="1576"/>
      <c r="R79" s="1576" t="s">
        <v>1232</v>
      </c>
      <c r="S79" s="1576"/>
      <c r="T79" s="1576" t="s">
        <v>1233</v>
      </c>
      <c r="U79" s="1576"/>
      <c r="V79" s="1576" t="s">
        <v>1234</v>
      </c>
      <c r="W79" s="1576"/>
      <c r="X79" s="1576" t="s">
        <v>600</v>
      </c>
      <c r="Y79" s="1576"/>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8"/>
      <c r="AN81" s="808"/>
      <c r="AO81" s="808"/>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8">
        <f>COUNTIF(B82:AB82,"U/P")</f>
        <v>0</v>
      </c>
      <c r="AN82" s="808">
        <f>COUNTIF(C82:AC82,"ROW")</f>
        <v>0</v>
      </c>
      <c r="AO82" s="808">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607" t="s">
        <v>1501</v>
      </c>
      <c r="B85" s="1602"/>
      <c r="C85" s="1602"/>
      <c r="D85" s="1602"/>
      <c r="E85" s="1602"/>
      <c r="F85" s="1602"/>
      <c r="G85" s="1602"/>
      <c r="H85" s="1602"/>
      <c r="I85" s="1577" t="s">
        <v>1588</v>
      </c>
      <c r="J85" s="1577"/>
      <c r="K85" s="1577"/>
      <c r="L85" s="1577"/>
      <c r="M85" s="1577"/>
      <c r="N85" s="1577"/>
      <c r="O85" s="1577"/>
      <c r="P85" s="1577"/>
      <c r="Q85" s="1577"/>
      <c r="R85" s="1577"/>
      <c r="S85" s="1577"/>
      <c r="T85" s="1577"/>
      <c r="U85" s="1577"/>
      <c r="V85" s="1577"/>
      <c r="W85" s="1577"/>
      <c r="X85" s="1577"/>
      <c r="Y85" s="1577"/>
      <c r="Z85" s="1577"/>
      <c r="AA85" s="1577"/>
      <c r="AB85" s="1577"/>
      <c r="AC85" s="1577"/>
      <c r="AD85" s="1577"/>
      <c r="AE85" s="1577"/>
      <c r="AF85" s="1577"/>
      <c r="AG85" s="859"/>
      <c r="AH85" s="859"/>
      <c r="AI85" s="819"/>
      <c r="AJ85" s="819"/>
      <c r="AK85" s="819"/>
      <c r="AL85" s="819"/>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8">
        <f>COUNTIF(A90:AB90,"U/P")</f>
        <v>0</v>
      </c>
      <c r="AN90" s="808">
        <f>COUNTIF(A90:AC90,"ROW")</f>
        <v>0</v>
      </c>
      <c r="AO90" s="808">
        <f>COUNTIF(B90:AD90,"C")</f>
        <v>0</v>
      </c>
      <c r="AP90" s="808"/>
      <c r="AQ90" s="808"/>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587" t="s">
        <v>1589</v>
      </c>
      <c r="B93" s="1577"/>
      <c r="C93" s="1577"/>
      <c r="D93" s="1577"/>
      <c r="E93" s="1577"/>
      <c r="F93" s="1577"/>
      <c r="G93" s="1577"/>
      <c r="H93" s="1577"/>
      <c r="I93" s="1577"/>
      <c r="J93" s="1577"/>
      <c r="K93" s="1577"/>
      <c r="L93" s="1577"/>
      <c r="M93" s="1577"/>
      <c r="N93" s="1577"/>
      <c r="O93" s="1577"/>
      <c r="P93" s="1577"/>
      <c r="Q93" s="1577"/>
      <c r="R93" s="1577"/>
      <c r="S93" s="1577"/>
      <c r="T93" s="1577"/>
      <c r="U93" s="1577"/>
      <c r="V93" s="1577"/>
      <c r="W93" s="1577"/>
      <c r="X93" s="1577"/>
      <c r="Y93" s="1577"/>
      <c r="Z93" s="1577"/>
      <c r="AA93" s="1577"/>
      <c r="AB93" s="1577"/>
      <c r="AC93" s="1577"/>
      <c r="AD93" s="1577"/>
      <c r="AE93" s="1577"/>
      <c r="AF93" s="1577"/>
      <c r="AG93" s="1577"/>
      <c r="AH93" s="1577"/>
      <c r="AI93" s="819"/>
      <c r="AJ93" s="819"/>
      <c r="AK93" s="819"/>
      <c r="AL93" s="819"/>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8">
        <f>COUNTIF(A99:AB99,"U/P")</f>
        <v>0</v>
      </c>
      <c r="AN99" s="808">
        <f>COUNTIF(A99:AC99,"ROW")</f>
        <v>0</v>
      </c>
      <c r="AO99" s="808">
        <f>COUNTIF(B99:AC99,"C")</f>
        <v>0</v>
      </c>
      <c r="AP99" s="808"/>
      <c r="AQ99" s="808"/>
      <c r="AR99" s="808"/>
      <c r="AS99" s="808"/>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587" t="s">
        <v>1589</v>
      </c>
      <c r="B102" s="1577"/>
      <c r="C102" s="1577"/>
      <c r="D102" s="1577"/>
      <c r="E102" s="1577"/>
      <c r="F102" s="1577"/>
      <c r="G102" s="1577"/>
      <c r="H102" s="1577"/>
      <c r="I102" s="1577"/>
      <c r="J102" s="1577"/>
      <c r="K102" s="1577"/>
      <c r="L102" s="1577"/>
      <c r="M102" s="1577"/>
      <c r="N102" s="1577"/>
      <c r="O102" s="1577"/>
      <c r="P102" s="1577"/>
      <c r="Q102" s="1577"/>
      <c r="R102" s="1577"/>
      <c r="S102" s="1577"/>
      <c r="T102" s="1577"/>
      <c r="U102" s="1577"/>
      <c r="V102" s="1577"/>
      <c r="W102" s="1577"/>
      <c r="X102" s="1577"/>
      <c r="Y102" s="1577"/>
      <c r="Z102" s="1577"/>
      <c r="AA102" s="1577"/>
      <c r="AB102" s="1577"/>
      <c r="AC102" s="1577"/>
      <c r="AD102" s="1577"/>
      <c r="AE102" s="1577"/>
      <c r="AF102" s="1577"/>
      <c r="AG102" s="1577"/>
      <c r="AH102" s="1577"/>
      <c r="AI102" s="819"/>
      <c r="AJ102" s="819"/>
      <c r="AK102" s="819"/>
      <c r="AL102" s="819"/>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69" t="s">
        <v>353</v>
      </c>
      <c r="T107" s="636">
        <v>429.62</v>
      </c>
      <c r="U107" s="637"/>
      <c r="V107" s="636">
        <v>381.90499999999997</v>
      </c>
      <c r="W107" s="637"/>
      <c r="X107" s="636">
        <v>405.26</v>
      </c>
      <c r="Y107" s="649"/>
      <c r="Z107" s="642"/>
      <c r="AA107" s="642"/>
      <c r="AB107" s="642"/>
      <c r="AH107" s="808">
        <f>COUNTIF(B107:W107,"U/P")</f>
        <v>1</v>
      </c>
      <c r="AI107" s="808">
        <f>COUNTIF(C107:X107,"ROW")</f>
        <v>0</v>
      </c>
      <c r="AJ107" s="808">
        <f>COUNTIF(D107:Y107,"C")</f>
        <v>0</v>
      </c>
      <c r="AM107" s="808">
        <f>COUNTIF(B107:AB107,"U/P")</f>
        <v>1</v>
      </c>
      <c r="AN107" s="808">
        <f>COUNTIF(C107:AC107,"ROW")</f>
        <v>0</v>
      </c>
      <c r="AO107" s="808">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606" t="s">
        <v>1529</v>
      </c>
      <c r="X110" s="1606"/>
      <c r="Y110" s="1606"/>
      <c r="Z110" s="675"/>
      <c r="AA110" s="644"/>
      <c r="AB110" s="676"/>
      <c r="AC110" s="648"/>
      <c r="AD110" s="649"/>
      <c r="AE110" s="642"/>
      <c r="AF110" s="642"/>
      <c r="AG110" s="642"/>
    </row>
    <row r="111" spans="1:45" ht="41" customHeight="1">
      <c r="A111" s="1587" t="s">
        <v>1452</v>
      </c>
      <c r="B111" s="1577"/>
      <c r="C111" s="1577"/>
      <c r="D111" s="1577"/>
      <c r="E111" s="1577"/>
      <c r="F111" s="1577"/>
      <c r="G111" s="1577"/>
      <c r="H111" s="1577"/>
      <c r="I111" s="1577"/>
      <c r="J111" s="1577"/>
      <c r="K111" s="1577"/>
      <c r="L111" s="1577"/>
      <c r="M111" s="1577"/>
      <c r="N111" s="1577"/>
      <c r="O111" s="1577"/>
      <c r="P111" s="1577"/>
      <c r="Q111" s="1577"/>
      <c r="R111" s="1577"/>
      <c r="S111" s="1577"/>
      <c r="T111" s="1577"/>
      <c r="U111" s="1577"/>
      <c r="V111" s="1577"/>
      <c r="W111" s="1577"/>
      <c r="X111" s="1577"/>
      <c r="Y111" s="1577"/>
      <c r="Z111" s="1577"/>
      <c r="AA111" s="1577"/>
      <c r="AB111" s="1577"/>
      <c r="AC111" s="1577"/>
      <c r="AD111" s="1577"/>
      <c r="AE111" s="1577"/>
      <c r="AF111" s="1577"/>
      <c r="AG111" s="1577"/>
      <c r="AH111" s="1577"/>
      <c r="AI111" s="816"/>
      <c r="AJ111" s="816"/>
      <c r="AK111" s="816"/>
      <c r="AL111" s="816"/>
    </row>
    <row r="112" spans="1:45" ht="67" customHeight="1">
      <c r="A112" s="438"/>
      <c r="B112" s="630" t="s">
        <v>648</v>
      </c>
      <c r="C112" s="629"/>
      <c r="D112" s="630" t="s">
        <v>649</v>
      </c>
      <c r="E112" s="629"/>
      <c r="F112" s="630" t="s">
        <v>650</v>
      </c>
      <c r="G112" s="629"/>
      <c r="H112" s="630" t="s">
        <v>651</v>
      </c>
      <c r="I112" s="629"/>
      <c r="J112" s="630" t="s">
        <v>652</v>
      </c>
      <c r="K112" s="677" t="s">
        <v>1446</v>
      </c>
      <c r="L112" s="1576" t="s">
        <v>653</v>
      </c>
      <c r="M112" s="1576"/>
      <c r="N112" s="630" t="s">
        <v>654</v>
      </c>
      <c r="O112" s="629"/>
      <c r="P112" s="1576" t="s">
        <v>655</v>
      </c>
      <c r="Q112" s="1576"/>
      <c r="R112" s="630" t="s">
        <v>656</v>
      </c>
      <c r="S112" s="629"/>
      <c r="T112" s="630" t="s">
        <v>657</v>
      </c>
      <c r="U112" s="629"/>
      <c r="V112" s="630" t="s">
        <v>658</v>
      </c>
      <c r="W112" s="629"/>
      <c r="X112" s="630" t="s">
        <v>659</v>
      </c>
      <c r="Y112" s="629"/>
      <c r="Z112" s="1576" t="s">
        <v>660</v>
      </c>
      <c r="AA112" s="1576"/>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8">
        <f>COUNTIF(B115:AB115,"U/P")</f>
        <v>0</v>
      </c>
      <c r="AN115" s="808">
        <f>COUNTIF(C115:AC115,"ROW")</f>
        <v>0</v>
      </c>
      <c r="AO115" s="808">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587" t="s">
        <v>1452</v>
      </c>
      <c r="B119" s="1577"/>
      <c r="C119" s="1577"/>
      <c r="D119" s="1577"/>
      <c r="E119" s="1577"/>
      <c r="F119" s="1577"/>
      <c r="G119" s="1577"/>
      <c r="H119" s="1577"/>
      <c r="I119" s="1577"/>
      <c r="J119" s="1577"/>
      <c r="K119" s="1577"/>
      <c r="L119" s="1577"/>
      <c r="M119" s="1577"/>
      <c r="N119" s="1577"/>
      <c r="O119" s="1577"/>
      <c r="P119" s="1577"/>
      <c r="Q119" s="1602" t="s">
        <v>1590</v>
      </c>
      <c r="R119" s="1602"/>
      <c r="S119" s="1602"/>
      <c r="T119" s="1602"/>
      <c r="U119" s="1602"/>
      <c r="V119" s="1602"/>
      <c r="W119" s="1602"/>
      <c r="X119" s="1602"/>
      <c r="Y119" s="1602"/>
      <c r="Z119" s="1602"/>
      <c r="AA119" s="1602"/>
      <c r="AB119" s="1602"/>
      <c r="AC119" s="1602"/>
      <c r="AD119" s="1602"/>
      <c r="AE119" s="1602"/>
      <c r="AF119" s="1602"/>
      <c r="AG119" s="859"/>
      <c r="AH119" s="859"/>
      <c r="AI119" s="819"/>
      <c r="AJ119" s="819"/>
      <c r="AK119" s="819"/>
      <c r="AL119" s="819"/>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8">
        <f>COUNTIF(B123:AB123,"U/P")</f>
        <v>1</v>
      </c>
      <c r="AN123" s="808">
        <f>COUNTIF(C123:AC123,"ROW")</f>
        <v>0</v>
      </c>
      <c r="AO123" s="808">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603" t="s">
        <v>1591</v>
      </c>
      <c r="B127" s="1604"/>
      <c r="C127" s="1604"/>
      <c r="D127" s="1604"/>
      <c r="E127" s="1604"/>
      <c r="F127" s="1605"/>
      <c r="G127" s="1590" t="s">
        <v>1459</v>
      </c>
      <c r="H127" s="1580"/>
      <c r="I127" s="1580"/>
      <c r="J127" s="1580"/>
      <c r="K127" s="1580"/>
      <c r="L127" s="1580"/>
      <c r="M127" s="1580"/>
      <c r="N127" s="1580"/>
      <c r="O127" s="1581"/>
      <c r="P127" s="681"/>
      <c r="Q127" s="681"/>
      <c r="R127" s="681"/>
      <c r="S127" s="1577" t="s">
        <v>1452</v>
      </c>
      <c r="T127" s="1577"/>
      <c r="U127" s="1577"/>
      <c r="V127" s="1577"/>
      <c r="W127" s="1577"/>
      <c r="X127" s="1577"/>
      <c r="Y127" s="1577"/>
      <c r="Z127" s="1577"/>
      <c r="AA127" s="1577"/>
      <c r="AB127" s="1577"/>
      <c r="AC127" s="1577"/>
      <c r="AD127" s="1577"/>
      <c r="AE127" s="1577"/>
      <c r="AF127" s="1577"/>
      <c r="AG127" s="1577"/>
      <c r="AH127" s="1577"/>
      <c r="AI127" s="816"/>
      <c r="AJ127" s="816"/>
      <c r="AK127" s="816"/>
      <c r="AL127" s="816"/>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576" t="s">
        <v>285</v>
      </c>
      <c r="G129" s="1576"/>
      <c r="H129" s="630" t="s">
        <v>286</v>
      </c>
      <c r="I129" s="630"/>
      <c r="J129" s="630" t="s">
        <v>287</v>
      </c>
      <c r="K129" s="629"/>
      <c r="L129" s="630" t="s">
        <v>288</v>
      </c>
      <c r="M129" s="629"/>
      <c r="N129" s="630" t="s">
        <v>289</v>
      </c>
      <c r="O129" s="629"/>
      <c r="P129" s="630" t="s">
        <v>290</v>
      </c>
      <c r="Q129" s="629"/>
      <c r="R129" s="630" t="s">
        <v>291</v>
      </c>
      <c r="S129" s="629"/>
      <c r="T129" s="1576" t="s">
        <v>292</v>
      </c>
      <c r="U129" s="1576"/>
      <c r="V129" s="1576" t="s">
        <v>296</v>
      </c>
      <c r="W129" s="1576"/>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8">
        <f>COUNTIF(B132:AB132,"U/P")</f>
        <v>0</v>
      </c>
      <c r="AN132" s="808">
        <f>COUNTIF(C132:AC132,"ROW")</f>
        <v>0</v>
      </c>
      <c r="AO132" s="808">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3"/>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587" t="s">
        <v>1452</v>
      </c>
      <c r="B136" s="1577"/>
      <c r="C136" s="1577"/>
      <c r="D136" s="1577"/>
      <c r="E136" s="1577"/>
      <c r="F136" s="1577"/>
      <c r="G136" s="1577"/>
      <c r="H136" s="1577"/>
      <c r="I136" s="1577"/>
      <c r="J136" s="1577"/>
      <c r="K136" s="787"/>
      <c r="L136" s="787"/>
      <c r="M136" s="787"/>
      <c r="N136" s="707" t="s">
        <v>191</v>
      </c>
      <c r="O136" s="787"/>
      <c r="P136" s="787"/>
      <c r="Q136" s="787"/>
      <c r="R136" s="787"/>
      <c r="S136" s="787"/>
      <c r="T136" s="787"/>
      <c r="U136" s="1577" t="s">
        <v>1452</v>
      </c>
      <c r="V136" s="1577"/>
      <c r="W136" s="1577"/>
      <c r="X136" s="1577"/>
      <c r="Y136" s="1577"/>
      <c r="Z136" s="1577"/>
      <c r="AA136" s="1577"/>
      <c r="AB136" s="1577"/>
      <c r="AC136" s="1577"/>
      <c r="AD136" s="1577"/>
      <c r="AE136" s="1577"/>
      <c r="AF136" s="1577"/>
      <c r="AG136" s="707"/>
      <c r="AH136" s="707"/>
      <c r="AI136" s="816"/>
      <c r="AJ136" s="816"/>
      <c r="AK136" s="816"/>
      <c r="AL136" s="816"/>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8">
        <f>COUNTIF(B141:AB141,"U/P")</f>
        <v>0</v>
      </c>
      <c r="AN141" s="808">
        <f>COUNTIF(C141:AC141,"ROW")</f>
        <v>1</v>
      </c>
      <c r="AO141" s="808">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597" t="s">
        <v>1452</v>
      </c>
      <c r="B145" s="1597"/>
      <c r="C145" s="1597"/>
      <c r="D145" s="1597"/>
      <c r="E145" s="1597"/>
      <c r="F145" s="1597"/>
      <c r="G145" s="1597"/>
      <c r="H145" s="1597"/>
      <c r="I145" s="1597"/>
      <c r="J145" s="1597"/>
      <c r="K145" s="1597"/>
      <c r="L145" s="1597"/>
      <c r="M145" s="1597"/>
      <c r="N145" s="1597"/>
      <c r="O145" s="1597"/>
      <c r="P145" s="1597"/>
      <c r="Q145" s="1597"/>
      <c r="R145" s="1597"/>
      <c r="S145" s="1597"/>
      <c r="T145" s="681"/>
      <c r="U145" s="681"/>
      <c r="V145" s="681"/>
      <c r="W145" s="787"/>
      <c r="X145" s="694" t="s">
        <v>191</v>
      </c>
      <c r="Y145" s="787"/>
      <c r="Z145" s="787"/>
      <c r="AA145" s="787"/>
      <c r="AB145" s="860"/>
      <c r="AC145" s="787"/>
      <c r="AD145" s="787"/>
      <c r="AE145" s="787"/>
      <c r="AF145" s="787"/>
      <c r="AG145" s="707"/>
      <c r="AH145" s="861"/>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8">
        <f>COUNTIF(B150:AB150,"U/P")</f>
        <v>0</v>
      </c>
      <c r="AN150" s="808">
        <f>COUNTIF(C150:AC150,"ROW")</f>
        <v>1</v>
      </c>
      <c r="AO150" s="808">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577" t="s">
        <v>191</v>
      </c>
      <c r="C154" s="1577"/>
      <c r="D154" s="1577"/>
      <c r="E154" s="681"/>
      <c r="F154" s="681"/>
      <c r="G154" s="681"/>
      <c r="H154" s="681"/>
      <c r="I154" s="681"/>
      <c r="J154" s="681"/>
      <c r="K154" s="681"/>
      <c r="L154" s="681"/>
      <c r="M154" s="681"/>
      <c r="N154" s="681"/>
      <c r="O154" s="681"/>
      <c r="P154" s="1601" t="s">
        <v>191</v>
      </c>
      <c r="Q154" s="1601"/>
      <c r="R154" s="1601"/>
      <c r="S154" s="1601"/>
      <c r="T154" s="1601"/>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586" t="s">
        <v>674</v>
      </c>
      <c r="R156" s="1586"/>
      <c r="S156" s="1586" t="s">
        <v>330</v>
      </c>
      <c r="T156" s="1586"/>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8">
        <f>COUNTIF(B159:AB159,"U/P")</f>
        <v>1</v>
      </c>
      <c r="AN159" s="808">
        <f>COUNTIF(C159:AC159,"ROW")</f>
        <v>0</v>
      </c>
      <c r="AO159" s="808">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596" t="s">
        <v>1539</v>
      </c>
      <c r="AC162" s="1596"/>
      <c r="AD162" s="1596"/>
      <c r="AE162" s="1596"/>
      <c r="AF162" s="1596"/>
      <c r="AG162" s="1596"/>
      <c r="AH162" s="1596"/>
      <c r="AI162" s="818"/>
      <c r="AJ162" s="818"/>
      <c r="AK162" s="818"/>
      <c r="AL162" s="818"/>
    </row>
    <row r="163" spans="1:41" ht="37.5" customHeight="1">
      <c r="A163" s="1597" t="s">
        <v>1452</v>
      </c>
      <c r="B163" s="1597"/>
      <c r="C163" s="1597"/>
      <c r="D163" s="1597"/>
      <c r="E163" s="1597"/>
      <c r="F163" s="1597"/>
      <c r="G163" s="1597"/>
      <c r="H163" s="1597"/>
      <c r="I163" s="1597"/>
      <c r="J163" s="1597"/>
      <c r="K163" s="1597"/>
      <c r="L163" s="1597"/>
      <c r="M163" s="1597"/>
      <c r="N163" s="1597"/>
      <c r="O163" s="1597"/>
      <c r="P163" s="1597"/>
      <c r="Q163" s="1597"/>
      <c r="R163" s="1597"/>
      <c r="S163" s="1597"/>
      <c r="T163" s="1597"/>
      <c r="U163" s="681"/>
      <c r="V163" s="681"/>
      <c r="W163" s="1597" t="s">
        <v>1452</v>
      </c>
      <c r="X163" s="1597"/>
      <c r="Y163" s="1597"/>
      <c r="Z163" s="1597"/>
      <c r="AA163" s="1597"/>
      <c r="AB163" s="1597"/>
      <c r="AC163" s="1597"/>
      <c r="AD163" s="1597"/>
      <c r="AE163" s="1597"/>
      <c r="AF163" s="1597"/>
      <c r="AG163" s="1597"/>
      <c r="AH163" s="1590"/>
      <c r="AI163" s="816"/>
      <c r="AJ163" s="816"/>
      <c r="AK163" s="816"/>
      <c r="AL163" s="816"/>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8">
        <f>COUNTIF(B168:AB168,"U/P")</f>
        <v>1</v>
      </c>
      <c r="AN168" s="808">
        <f>COUNTIF(C168:AC168,"ROW")</f>
        <v>0</v>
      </c>
      <c r="AO168" s="808">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598" t="s">
        <v>1575</v>
      </c>
      <c r="B171" s="1598"/>
      <c r="C171" s="1598"/>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8">
        <f>COUNTIF(B176:AB176,"U/P")</f>
        <v>0</v>
      </c>
      <c r="AN176" s="808">
        <f>COUNTIF(C176:AC176,"ROW")</f>
        <v>1</v>
      </c>
      <c r="AO176" s="808">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6"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8">
        <f>COUNTIF(B185:AB185,"U/P")</f>
        <v>0</v>
      </c>
      <c r="AN185" s="808">
        <f>COUNTIF(C185:AC185,"ROW")</f>
        <v>0</v>
      </c>
      <c r="AO185" s="808">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599" t="s">
        <v>1461</v>
      </c>
      <c r="B188" s="1600"/>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7"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8">
        <f>COUNTIF(B194:AB194,"U/P")</f>
        <v>1</v>
      </c>
      <c r="AN194" s="808">
        <f>COUNTIF(C194:AC194,"ROW")</f>
        <v>5</v>
      </c>
      <c r="AO194" s="808">
        <f>COUNTIF(B194:AD194,"C")</f>
        <v>0</v>
      </c>
    </row>
    <row r="195" spans="1:41" ht="34" thickBot="1">
      <c r="B195" s="858"/>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6"/>
      <c r="C197" s="787"/>
      <c r="D197" s="787"/>
      <c r="E197" s="681"/>
      <c r="F197" s="681"/>
      <c r="G197" s="681"/>
      <c r="H197" s="681"/>
      <c r="I197" s="681"/>
      <c r="J197" s="681"/>
      <c r="K197" s="681"/>
      <c r="L197" s="681"/>
      <c r="M197" s="681"/>
      <c r="N197" s="787"/>
      <c r="O197" s="681"/>
      <c r="P197" s="681"/>
      <c r="Q197" s="681"/>
      <c r="R197" s="681"/>
      <c r="S197" s="681"/>
      <c r="T197" s="1597" t="s">
        <v>1452</v>
      </c>
      <c r="U197" s="1597"/>
      <c r="V197" s="1597"/>
      <c r="W197" s="1597"/>
      <c r="X197" s="1597"/>
      <c r="Y197" s="1597"/>
      <c r="Z197" s="1597"/>
      <c r="AA197" s="1597"/>
      <c r="AB197" s="1597"/>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576" t="s">
        <v>372</v>
      </c>
      <c r="M199" s="1576"/>
      <c r="N199" s="1576" t="s">
        <v>373</v>
      </c>
      <c r="O199" s="1576"/>
      <c r="P199" s="1576" t="s">
        <v>374</v>
      </c>
      <c r="Q199" s="1576"/>
      <c r="R199" s="630" t="s">
        <v>375</v>
      </c>
      <c r="S199" s="629"/>
      <c r="T199" s="630" t="s">
        <v>377</v>
      </c>
      <c r="U199" s="629"/>
      <c r="V199" s="687" t="s">
        <v>1242</v>
      </c>
      <c r="W199" s="629"/>
      <c r="X199" s="1576" t="s">
        <v>180</v>
      </c>
      <c r="Y199" s="1576"/>
      <c r="Z199" s="1576" t="s">
        <v>379</v>
      </c>
      <c r="AA199" s="1576"/>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8">
        <f>COUNTIF(B202:AB202,"U/P")</f>
        <v>0</v>
      </c>
      <c r="AN202" s="808">
        <f>COUNTIF(C202:AC202,"ROW")</f>
        <v>3</v>
      </c>
      <c r="AO202" s="808">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577" t="s">
        <v>191</v>
      </c>
      <c r="I205" s="1577"/>
      <c r="J205" s="1577"/>
      <c r="K205" s="1577"/>
      <c r="L205" s="1577"/>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576" t="s">
        <v>1244</v>
      </c>
      <c r="Q207" s="1576"/>
      <c r="R207" s="630" t="s">
        <v>386</v>
      </c>
      <c r="S207" s="629"/>
      <c r="T207" s="1576" t="s">
        <v>387</v>
      </c>
      <c r="U207" s="1576"/>
      <c r="V207" s="1576" t="s">
        <v>681</v>
      </c>
      <c r="W207" s="1576"/>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8">
        <f>COUNTIF(B210:AB210,"U/P")</f>
        <v>0</v>
      </c>
      <c r="AN210" s="808">
        <f>COUNTIF(C210:AC210,"ROW")</f>
        <v>2</v>
      </c>
      <c r="AO210" s="808">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3"/>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594"/>
      <c r="G214" s="1594"/>
      <c r="H214" s="1594"/>
      <c r="I214" s="681"/>
      <c r="J214" s="681"/>
      <c r="K214" s="681"/>
      <c r="L214" s="681"/>
      <c r="M214" s="681"/>
      <c r="N214" s="681"/>
      <c r="O214" s="681"/>
      <c r="P214" s="787"/>
      <c r="Q214" s="787"/>
      <c r="R214" s="1577" t="s">
        <v>191</v>
      </c>
      <c r="S214" s="1577"/>
      <c r="T214" s="1577"/>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595" t="s">
        <v>135</v>
      </c>
      <c r="E215" s="1595"/>
      <c r="F215" s="1576" t="s">
        <v>1278</v>
      </c>
      <c r="G215" s="1576"/>
      <c r="H215" s="1576" t="s">
        <v>1462</v>
      </c>
      <c r="I215" s="1576"/>
      <c r="J215" s="630" t="s">
        <v>1280</v>
      </c>
      <c r="K215" s="629"/>
      <c r="L215" s="1576" t="s">
        <v>1281</v>
      </c>
      <c r="M215" s="1576"/>
      <c r="N215" s="1576" t="s">
        <v>397</v>
      </c>
      <c r="O215" s="1576"/>
      <c r="P215" s="1576" t="s">
        <v>398</v>
      </c>
      <c r="Q215" s="1576"/>
      <c r="R215" s="1576" t="s">
        <v>399</v>
      </c>
      <c r="S215" s="1576"/>
      <c r="T215" s="1576" t="s">
        <v>400</v>
      </c>
      <c r="U215" s="1576"/>
      <c r="V215" s="1576" t="s">
        <v>401</v>
      </c>
      <c r="W215" s="1576"/>
      <c r="X215" s="1576" t="s">
        <v>402</v>
      </c>
      <c r="Y215" s="1576"/>
      <c r="Z215" s="1576" t="s">
        <v>403</v>
      </c>
      <c r="AA215" s="1576"/>
      <c r="AB215" s="1576" t="s">
        <v>404</v>
      </c>
      <c r="AC215" s="1576"/>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4" t="s">
        <v>1577</v>
      </c>
      <c r="AA218" s="669">
        <v>334.55</v>
      </c>
      <c r="AB218" s="854" t="s">
        <v>1577</v>
      </c>
      <c r="AC218" s="653">
        <v>396.2</v>
      </c>
      <c r="AD218" s="649"/>
      <c r="AE218" s="642"/>
      <c r="AF218" s="642"/>
      <c r="AG218" s="642"/>
      <c r="AM218" s="808">
        <f>COUNTIF(B218:AB218,"U/P")</f>
        <v>0</v>
      </c>
      <c r="AN218" s="808">
        <f>COUNTIF(C218:AC218,"ROW")</f>
        <v>6</v>
      </c>
      <c r="AO218" s="808">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591" t="s">
        <v>1463</v>
      </c>
      <c r="S221" s="1591"/>
      <c r="T221" s="649"/>
      <c r="U221" s="649"/>
      <c r="V221" s="649"/>
      <c r="W221" s="649"/>
      <c r="X221" s="649"/>
      <c r="Y221" s="649"/>
      <c r="Z221" s="649"/>
      <c r="AA221" s="649"/>
      <c r="AB221" s="649"/>
      <c r="AC221" s="649"/>
      <c r="AD221" s="649"/>
      <c r="AE221" s="642"/>
      <c r="AF221" s="642"/>
      <c r="AG221" s="642"/>
    </row>
    <row r="222" spans="1:41" ht="27" customHeight="1">
      <c r="A222" s="862"/>
      <c r="B222" s="787"/>
      <c r="C222" s="787"/>
      <c r="D222" s="787"/>
      <c r="E222" s="787"/>
      <c r="F222" s="1577" t="s">
        <v>191</v>
      </c>
      <c r="G222" s="1577"/>
      <c r="H222" s="1577"/>
      <c r="I222" s="1577"/>
      <c r="J222" s="1577"/>
      <c r="K222" s="787"/>
      <c r="L222" s="681"/>
      <c r="M222" s="681"/>
      <c r="N222" s="707" t="s">
        <v>191</v>
      </c>
      <c r="O222" s="681"/>
      <c r="P222" s="681"/>
      <c r="Q222" s="681"/>
      <c r="R222" s="1577" t="s">
        <v>191</v>
      </c>
      <c r="S222" s="1577"/>
      <c r="T222" s="1577"/>
      <c r="U222" s="708"/>
      <c r="V222" s="708"/>
      <c r="W222" s="708"/>
      <c r="X222" s="708"/>
      <c r="Y222" s="708"/>
      <c r="Z222" s="1577" t="s">
        <v>191</v>
      </c>
      <c r="AA222" s="1577"/>
      <c r="AB222" s="1577"/>
      <c r="AC222" s="1577"/>
      <c r="AD222" s="708"/>
      <c r="AE222" s="708"/>
      <c r="AF222" s="708"/>
      <c r="AG222" s="707"/>
      <c r="AH222" s="707"/>
      <c r="AI222" s="816"/>
      <c r="AJ222" s="816"/>
      <c r="AK222" s="816"/>
      <c r="AL222" s="816"/>
    </row>
    <row r="223" spans="1:41" ht="54.5" customHeight="1">
      <c r="A223" s="1592" t="s">
        <v>406</v>
      </c>
      <c r="B223" s="1586"/>
      <c r="C223" s="1586" t="s">
        <v>1464</v>
      </c>
      <c r="D223" s="1586"/>
      <c r="E223" s="629"/>
      <c r="F223" s="1576" t="s">
        <v>1465</v>
      </c>
      <c r="G223" s="1576"/>
      <c r="H223" s="1593" t="s">
        <v>409</v>
      </c>
      <c r="I223" s="1593"/>
      <c r="J223" s="1576" t="s">
        <v>410</v>
      </c>
      <c r="K223" s="1576"/>
      <c r="L223" s="1576" t="s">
        <v>411</v>
      </c>
      <c r="M223" s="1576"/>
      <c r="N223" s="1576" t="s">
        <v>412</v>
      </c>
      <c r="O223" s="1576"/>
      <c r="P223" s="1576" t="s">
        <v>413</v>
      </c>
      <c r="Q223" s="1576"/>
      <c r="R223" s="1576" t="s">
        <v>414</v>
      </c>
      <c r="S223" s="1576"/>
      <c r="T223" s="1576" t="s">
        <v>415</v>
      </c>
      <c r="U223" s="1576"/>
      <c r="V223" s="1576" t="s">
        <v>691</v>
      </c>
      <c r="W223" s="1576"/>
      <c r="X223" s="725" t="s">
        <v>1466</v>
      </c>
      <c r="Y223" s="1586" t="s">
        <v>1467</v>
      </c>
      <c r="Z223" s="1586"/>
      <c r="AA223" s="666"/>
      <c r="AB223" s="1576" t="s">
        <v>420</v>
      </c>
      <c r="AC223" s="1576"/>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4" t="s">
        <v>1577</v>
      </c>
      <c r="G226" s="653">
        <v>423.02</v>
      </c>
      <c r="H226" s="679"/>
      <c r="I226" s="653">
        <v>248.69</v>
      </c>
      <c r="J226" s="679"/>
      <c r="K226" s="653">
        <v>282.02999999999997</v>
      </c>
      <c r="L226" s="679"/>
      <c r="M226" s="653">
        <v>398</v>
      </c>
      <c r="N226" s="679"/>
      <c r="O226" s="653">
        <v>370.48</v>
      </c>
      <c r="P226" s="679"/>
      <c r="Q226" s="653">
        <v>437.33</v>
      </c>
      <c r="R226" s="713"/>
      <c r="S226" s="690">
        <v>435</v>
      </c>
      <c r="T226" s="855" t="s">
        <v>1577</v>
      </c>
      <c r="U226" s="690">
        <v>406.62</v>
      </c>
      <c r="V226" s="723"/>
      <c r="W226" s="690"/>
      <c r="X226" s="855" t="s">
        <v>1578</v>
      </c>
      <c r="Y226" s="690">
        <v>440.63</v>
      </c>
      <c r="Z226" s="679"/>
      <c r="AA226" s="653">
        <v>410.34</v>
      </c>
      <c r="AB226" s="679"/>
      <c r="AC226" s="653">
        <v>444.33</v>
      </c>
      <c r="AD226" s="666"/>
      <c r="AE226" s="669"/>
      <c r="AF226" s="669"/>
      <c r="AG226" s="669"/>
      <c r="AH226" s="666"/>
      <c r="AI226" s="666"/>
      <c r="AJ226" s="666"/>
      <c r="AK226" s="666"/>
      <c r="AL226" s="666"/>
      <c r="AM226" s="808">
        <f>COUNTIF(B226:AB226,"U/P")</f>
        <v>0</v>
      </c>
      <c r="AN226" s="808">
        <f>COUNTIF(C226:AC226,"ROW")</f>
        <v>0</v>
      </c>
      <c r="AO226" s="808">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587" t="s">
        <v>1452</v>
      </c>
      <c r="B230" s="1577"/>
      <c r="C230" s="1577"/>
      <c r="D230" s="1577"/>
      <c r="E230" s="1577"/>
      <c r="F230" s="1577"/>
      <c r="G230" s="1577"/>
      <c r="H230" s="1588"/>
      <c r="I230" s="1588"/>
      <c r="J230" s="1588"/>
      <c r="K230" s="1588"/>
      <c r="L230" s="1588"/>
      <c r="M230" s="1588"/>
      <c r="N230" s="1588"/>
      <c r="O230" s="1588"/>
      <c r="P230" s="1589"/>
      <c r="Q230" s="1590" t="s">
        <v>1452</v>
      </c>
      <c r="R230" s="1580"/>
      <c r="S230" s="1580"/>
      <c r="T230" s="1580"/>
      <c r="U230" s="1580"/>
      <c r="V230" s="1580"/>
      <c r="W230" s="1580"/>
      <c r="X230" s="1580"/>
      <c r="Y230" s="1579"/>
      <c r="Z230" s="1579"/>
      <c r="AA230" s="1579"/>
      <c r="AB230" s="1579"/>
      <c r="AC230" s="1579"/>
      <c r="AD230" s="1579"/>
      <c r="AE230" s="865"/>
      <c r="AF230" s="864"/>
      <c r="AG230" s="863"/>
      <c r="AH230" s="807"/>
      <c r="AI230" s="816"/>
      <c r="AJ230" s="816"/>
      <c r="AK230" s="816"/>
      <c r="AL230" s="816"/>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586" t="s">
        <v>421</v>
      </c>
      <c r="B232" s="1586"/>
      <c r="C232" s="666"/>
      <c r="D232" s="1576" t="s">
        <v>422</v>
      </c>
      <c r="E232" s="1576"/>
      <c r="F232" s="1576" t="s">
        <v>423</v>
      </c>
      <c r="G232" s="1576"/>
      <c r="H232" s="1576" t="s">
        <v>1468</v>
      </c>
      <c r="I232" s="1576"/>
      <c r="J232" s="1576" t="s">
        <v>425</v>
      </c>
      <c r="K232" s="1576"/>
      <c r="L232" s="1576" t="s">
        <v>426</v>
      </c>
      <c r="M232" s="1576"/>
      <c r="N232" s="1576" t="s">
        <v>427</v>
      </c>
      <c r="O232" s="1576"/>
      <c r="P232" s="1576" t="s">
        <v>428</v>
      </c>
      <c r="Q232" s="1576"/>
      <c r="R232" s="1576" t="s">
        <v>430</v>
      </c>
      <c r="S232" s="1576"/>
      <c r="T232" s="1576" t="s">
        <v>431</v>
      </c>
      <c r="U232" s="1576"/>
      <c r="V232" s="1576" t="s">
        <v>432</v>
      </c>
      <c r="W232" s="1576"/>
      <c r="X232" s="1576" t="s">
        <v>433</v>
      </c>
      <c r="Y232" s="1576"/>
      <c r="Z232" s="1576" t="s">
        <v>434</v>
      </c>
      <c r="AA232" s="1576"/>
      <c r="AB232" s="1576" t="s">
        <v>435</v>
      </c>
      <c r="AC232" s="1576"/>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4"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5" t="s">
        <v>1578</v>
      </c>
      <c r="W235" s="690">
        <v>430</v>
      </c>
      <c r="X235" s="723"/>
      <c r="Y235" s="690">
        <v>410</v>
      </c>
      <c r="Z235" s="723"/>
      <c r="AA235" s="690">
        <v>439.98</v>
      </c>
      <c r="AB235" s="855" t="s">
        <v>1578</v>
      </c>
      <c r="AC235" s="653">
        <v>424.44</v>
      </c>
      <c r="AD235" s="666"/>
      <c r="AE235" s="642"/>
      <c r="AF235" s="642"/>
      <c r="AG235" s="642"/>
      <c r="AM235" s="808">
        <f>COUNTIF(B235:AB235,"U/P")</f>
        <v>0</v>
      </c>
      <c r="AN235" s="808">
        <f>COUNTIF(C235:AC235,"ROW")</f>
        <v>0</v>
      </c>
      <c r="AO235" s="808">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580" t="s">
        <v>191</v>
      </c>
      <c r="W239" s="1580"/>
      <c r="X239" s="1580"/>
      <c r="Y239" s="1580"/>
      <c r="Z239" s="1580"/>
      <c r="AA239" s="1580"/>
      <c r="AB239" s="1580"/>
      <c r="AC239" s="1579"/>
      <c r="AD239" s="1579"/>
      <c r="AE239" s="1579"/>
      <c r="AF239" s="1579"/>
      <c r="AG239" s="866"/>
      <c r="AH239" s="807"/>
      <c r="AI239" s="816"/>
      <c r="AJ239" s="816"/>
      <c r="AK239" s="816"/>
      <c r="AL239" s="816"/>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586" t="s">
        <v>436</v>
      </c>
      <c r="B241" s="1586"/>
      <c r="C241" s="729"/>
      <c r="D241" s="1576" t="s">
        <v>437</v>
      </c>
      <c r="E241" s="1576"/>
      <c r="F241" s="1576" t="s">
        <v>438</v>
      </c>
      <c r="G241" s="1576"/>
      <c r="H241" s="1576" t="s">
        <v>439</v>
      </c>
      <c r="I241" s="1576"/>
      <c r="J241" s="630" t="s">
        <v>440</v>
      </c>
      <c r="K241" s="1586" t="s">
        <v>441</v>
      </c>
      <c r="L241" s="1586"/>
      <c r="M241" s="631" t="s">
        <v>1446</v>
      </c>
      <c r="N241" s="1576" t="s">
        <v>696</v>
      </c>
      <c r="O241" s="1576"/>
      <c r="P241" s="1576" t="s">
        <v>697</v>
      </c>
      <c r="Q241" s="1576"/>
      <c r="R241" s="1576" t="s">
        <v>698</v>
      </c>
      <c r="S241" s="1576"/>
      <c r="T241" s="1576" t="s">
        <v>699</v>
      </c>
      <c r="U241" s="1576"/>
      <c r="V241" s="1576" t="s">
        <v>700</v>
      </c>
      <c r="W241" s="1576"/>
      <c r="X241" s="1576" t="s">
        <v>701</v>
      </c>
      <c r="Y241" s="1576"/>
      <c r="Z241" s="1576" t="s">
        <v>702</v>
      </c>
      <c r="AA241" s="1576"/>
      <c r="AB241" s="1576" t="s">
        <v>703</v>
      </c>
      <c r="AC241" s="1576"/>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5" t="s">
        <v>1578</v>
      </c>
      <c r="Q244" s="690">
        <v>381.68</v>
      </c>
      <c r="R244" s="855" t="s">
        <v>1578</v>
      </c>
      <c r="S244" s="690">
        <v>351.87</v>
      </c>
      <c r="T244" s="679"/>
      <c r="U244" s="690">
        <v>419.36</v>
      </c>
      <c r="V244" s="855" t="s">
        <v>1578</v>
      </c>
      <c r="W244" s="653">
        <v>421.74</v>
      </c>
      <c r="X244" s="679"/>
      <c r="Y244" s="653">
        <v>403</v>
      </c>
      <c r="Z244" s="679"/>
      <c r="AA244" s="653">
        <v>355</v>
      </c>
      <c r="AB244" s="679"/>
      <c r="AC244" s="654">
        <v>355</v>
      </c>
      <c r="AD244" s="649"/>
      <c r="AE244" s="642"/>
      <c r="AF244" s="642"/>
      <c r="AG244" s="642"/>
      <c r="AM244" s="808">
        <f>COUNTIF(B244:AB244,"U/P")</f>
        <v>0</v>
      </c>
      <c r="AN244" s="808">
        <f>COUNTIF(C244:AC244,"ROW")</f>
        <v>1</v>
      </c>
      <c r="AO244" s="808">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6" t="s">
        <v>191</v>
      </c>
      <c r="I247" s="681"/>
      <c r="J247" s="681"/>
      <c r="K247" s="681"/>
      <c r="M247" s="787"/>
      <c r="N247" s="787"/>
      <c r="O247" s="1580" t="s">
        <v>1452</v>
      </c>
      <c r="P247" s="1580"/>
      <c r="Q247" s="1580"/>
      <c r="R247" s="1580"/>
      <c r="S247" s="1581"/>
      <c r="T247" s="870"/>
      <c r="U247" s="1582" t="s">
        <v>1452</v>
      </c>
      <c r="V247" s="1583"/>
      <c r="W247" s="1584"/>
      <c r="X247" s="1585"/>
      <c r="Y247" s="1579"/>
      <c r="Z247" s="1579"/>
      <c r="AA247" s="1579"/>
      <c r="AB247" s="1579"/>
      <c r="AC247" s="1579"/>
      <c r="AD247" s="1579"/>
      <c r="AE247" s="1579"/>
      <c r="AF247" s="1579"/>
      <c r="AG247" s="1579"/>
      <c r="AH247" s="1579"/>
      <c r="AI247" s="817"/>
      <c r="AJ247" s="817"/>
      <c r="AK247" s="817"/>
      <c r="AL247" s="817"/>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576" t="s">
        <v>705</v>
      </c>
      <c r="E249" s="1576"/>
      <c r="F249" s="1576" t="s">
        <v>706</v>
      </c>
      <c r="G249" s="1576"/>
      <c r="H249" s="1576" t="s">
        <v>707</v>
      </c>
      <c r="I249" s="1576"/>
      <c r="J249" s="630" t="s">
        <v>708</v>
      </c>
      <c r="K249" s="630"/>
      <c r="L249" s="1576" t="s">
        <v>709</v>
      </c>
      <c r="M249" s="1576"/>
      <c r="N249" s="1576" t="s">
        <v>710</v>
      </c>
      <c r="O249" s="1576"/>
      <c r="P249" s="1576" t="s">
        <v>711</v>
      </c>
      <c r="Q249" s="1576"/>
      <c r="R249" s="1576" t="s">
        <v>712</v>
      </c>
      <c r="S249" s="1576"/>
      <c r="T249" s="1576" t="s">
        <v>713</v>
      </c>
      <c r="U249" s="1576"/>
      <c r="V249" s="1576" t="s">
        <v>714</v>
      </c>
      <c r="W249" s="1576"/>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5" t="s">
        <v>1579</v>
      </c>
      <c r="O252" s="653">
        <v>442.51499999999999</v>
      </c>
      <c r="P252" s="679"/>
      <c r="Q252" s="653">
        <v>415</v>
      </c>
      <c r="R252" s="855" t="s">
        <v>1578</v>
      </c>
      <c r="S252" s="653">
        <v>417.97</v>
      </c>
      <c r="T252" s="709"/>
      <c r="U252" s="653">
        <v>424</v>
      </c>
      <c r="V252" s="709"/>
      <c r="W252" s="653">
        <v>415</v>
      </c>
      <c r="X252" s="709"/>
      <c r="Y252" s="653">
        <v>412.21</v>
      </c>
      <c r="Z252" s="709"/>
      <c r="AA252" s="653">
        <v>268</v>
      </c>
      <c r="AB252" s="855" t="s">
        <v>1578</v>
      </c>
      <c r="AC252" s="690">
        <v>259.27</v>
      </c>
      <c r="AD252" s="666"/>
      <c r="AE252" s="669"/>
      <c r="AF252" s="669"/>
      <c r="AG252" s="669"/>
      <c r="AH252" s="666"/>
      <c r="AI252" s="666"/>
      <c r="AJ252" s="666"/>
      <c r="AK252" s="666"/>
      <c r="AL252" s="666"/>
      <c r="AM252" s="808">
        <f>COUNTIF(B252:AB252,"U/P")</f>
        <v>0</v>
      </c>
      <c r="AN252" s="808">
        <f>COUNTIF(C252:AC252,"ROW")</f>
        <v>0</v>
      </c>
      <c r="AO252" s="808">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7"/>
      <c r="B255" s="707"/>
      <c r="C255" s="708"/>
      <c r="D255" s="708"/>
      <c r="E255" s="708"/>
      <c r="F255" s="708"/>
      <c r="G255" s="708"/>
      <c r="H255" s="708"/>
      <c r="I255" s="708"/>
      <c r="J255" s="1577" t="s">
        <v>191</v>
      </c>
      <c r="K255" s="1577"/>
      <c r="L255" s="1577"/>
      <c r="M255" s="1577"/>
      <c r="N255" s="1577"/>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6"/>
      <c r="AJ255" s="816"/>
      <c r="AK255" s="816"/>
      <c r="AL255" s="816"/>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8">
        <f>COUNTIF(B260:AB260,"U/P")</f>
        <v>0</v>
      </c>
      <c r="AN260" s="808">
        <f>COUNTIF(C260:AC260,"ROW")</f>
        <v>0</v>
      </c>
      <c r="AO260" s="808">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6"/>
      <c r="AJ264" s="816"/>
      <c r="AK264" s="816"/>
      <c r="AL264" s="816"/>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79" t="s">
        <v>353</v>
      </c>
      <c r="AA268" s="653">
        <v>378.3</v>
      </c>
      <c r="AB268" s="709"/>
      <c r="AC268" s="653">
        <v>356.03</v>
      </c>
      <c r="AD268" s="709"/>
      <c r="AE268" s="690">
        <v>426.81700000000001</v>
      </c>
      <c r="AF268" s="669"/>
      <c r="AG268" s="669"/>
      <c r="AH268" s="653"/>
      <c r="AI268" s="653"/>
      <c r="AJ268" s="653"/>
      <c r="AK268" s="653"/>
      <c r="AL268" s="653"/>
      <c r="AM268" s="808">
        <f>COUNTIF(B268:AE268,"U/P")</f>
        <v>2</v>
      </c>
      <c r="AN268" s="808">
        <f>COUNTIF(C268:AC268,"ROW")</f>
        <v>0</v>
      </c>
      <c r="AO268" s="808">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6" t="s">
        <v>191</v>
      </c>
      <c r="AA271" s="708"/>
      <c r="AB271" s="708"/>
      <c r="AC271" s="708"/>
      <c r="AD271" s="708"/>
      <c r="AE271" s="708"/>
      <c r="AF271" s="708"/>
      <c r="AG271" s="708"/>
      <c r="AH271" s="708"/>
      <c r="AI271" s="816"/>
      <c r="AJ271" s="816"/>
      <c r="AK271" s="816"/>
      <c r="AL271" s="816"/>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5"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8">
        <f>COUNTIF(B276:AB276,"U/P")</f>
        <v>0</v>
      </c>
      <c r="AN276" s="808">
        <f>COUNTIF(C276:AC276,"ROW")</f>
        <v>0</v>
      </c>
      <c r="AO276" s="808">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578" t="s">
        <v>191</v>
      </c>
      <c r="M279" s="1578"/>
      <c r="N279" s="1578"/>
      <c r="O279" s="1578"/>
      <c r="P279" s="1578"/>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6"/>
      <c r="AJ280" s="816"/>
      <c r="AK280" s="816"/>
      <c r="AL280" s="816"/>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1"/>
      <c r="Y284" s="653">
        <v>362</v>
      </c>
      <c r="Z284" s="811"/>
      <c r="AA284" s="653">
        <v>399</v>
      </c>
      <c r="AB284" s="811"/>
      <c r="AC284" s="690">
        <v>382.07</v>
      </c>
      <c r="AD284" s="666"/>
      <c r="AE284" s="669"/>
      <c r="AF284" s="669"/>
      <c r="AG284" s="669"/>
      <c r="AH284" s="666"/>
      <c r="AI284" s="666"/>
      <c r="AJ284" s="666"/>
      <c r="AK284" s="666"/>
      <c r="AL284" s="666"/>
      <c r="AM284" s="808">
        <f>COUNTIF(B284:AB284,"U/P")</f>
        <v>0</v>
      </c>
      <c r="AN284" s="808">
        <f>COUNTIF(C284:AC284,"ROW")</f>
        <v>0</v>
      </c>
      <c r="AO284" s="808">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6"/>
      <c r="AJ287" s="816"/>
      <c r="AK287" s="816"/>
      <c r="AL287" s="816"/>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8">
        <f>COUNTIF(B292:AB292,"U/P")</f>
        <v>0</v>
      </c>
      <c r="AN292" s="808">
        <f>COUNTIF(C292:AC292,"ROW")</f>
        <v>1</v>
      </c>
      <c r="AO292" s="808">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09"/>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6"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8">
        <f>COUNTIF(B300:AB300,"U/P")</f>
        <v>1</v>
      </c>
      <c r="AN300" s="808">
        <f>COUNTIF(C300:AC300,"ROW")</f>
        <v>0</v>
      </c>
      <c r="AO300" s="808">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579"/>
      <c r="K304" s="1579"/>
      <c r="L304" s="1579"/>
      <c r="M304" s="1579"/>
      <c r="N304" s="1579"/>
      <c r="O304" s="1579"/>
      <c r="P304" s="1579"/>
      <c r="Q304" s="1579"/>
      <c r="R304" s="1579"/>
      <c r="S304" s="1579"/>
      <c r="T304" s="1579"/>
      <c r="U304" s="1579"/>
      <c r="V304" s="1579"/>
      <c r="W304" s="1579"/>
      <c r="X304" s="1579"/>
      <c r="Y304" s="1579"/>
      <c r="Z304" s="1580" t="s">
        <v>1475</v>
      </c>
      <c r="AA304" s="1580"/>
      <c r="AB304" s="1580"/>
      <c r="AC304" s="1580"/>
      <c r="AD304" s="1580"/>
      <c r="AE304" s="1580"/>
      <c r="AF304" s="1581"/>
      <c r="AG304" s="786"/>
      <c r="AH304" s="807"/>
      <c r="AI304" s="816"/>
      <c r="AJ304" s="816"/>
      <c r="AK304" s="816"/>
      <c r="AL304" s="816"/>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566" t="s">
        <v>1449</v>
      </c>
      <c r="Q305" s="1566"/>
      <c r="R305" s="666"/>
      <c r="S305" s="649"/>
      <c r="T305" s="868">
        <v>1</v>
      </c>
      <c r="U305" s="1567" t="s">
        <v>1469</v>
      </c>
      <c r="V305" s="1567"/>
      <c r="W305" s="1567"/>
      <c r="X305" s="1567"/>
      <c r="Y305" s="1567"/>
      <c r="Z305" s="1560"/>
      <c r="AA305" s="1560"/>
      <c r="AB305" s="1563"/>
      <c r="AC305" s="1563"/>
      <c r="AD305" s="1568"/>
      <c r="AE305" s="1569"/>
      <c r="AF305" s="1569"/>
      <c r="AG305" s="1569"/>
      <c r="AH305" s="1569"/>
      <c r="AI305" s="821"/>
      <c r="AJ305" s="821"/>
      <c r="AK305" s="821"/>
      <c r="AL305" s="821"/>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560" t="s">
        <v>1470</v>
      </c>
      <c r="V306" s="1560"/>
      <c r="W306" s="1560"/>
      <c r="X306" s="1560"/>
      <c r="Y306" s="1560"/>
      <c r="Z306" s="1560"/>
      <c r="AA306" s="1560"/>
      <c r="AB306" s="1561"/>
      <c r="AC306" s="1561"/>
      <c r="AD306" s="1570">
        <f>AB306+AB307+AB308</f>
        <v>0</v>
      </c>
      <c r="AE306" s="1570"/>
      <c r="AF306" s="1570"/>
      <c r="AG306" s="1570"/>
      <c r="AH306" s="1570"/>
      <c r="AI306" s="815"/>
      <c r="AJ306" s="815"/>
      <c r="AK306" s="815"/>
      <c r="AL306" s="815"/>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571" t="s">
        <v>1471</v>
      </c>
      <c r="V307" s="1572"/>
      <c r="W307" s="1572"/>
      <c r="X307" s="1572"/>
      <c r="Y307" s="1572"/>
      <c r="Z307" s="1572"/>
      <c r="AA307" s="1573"/>
      <c r="AB307" s="1561"/>
      <c r="AC307" s="1561"/>
      <c r="AD307" s="1570"/>
      <c r="AE307" s="1570"/>
      <c r="AF307" s="1570"/>
      <c r="AG307" s="1570"/>
      <c r="AH307" s="1570"/>
      <c r="AI307" s="815"/>
      <c r="AJ307" s="815"/>
      <c r="AK307" s="815"/>
      <c r="AL307" s="815"/>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560" t="s">
        <v>1472</v>
      </c>
      <c r="V308" s="1560"/>
      <c r="W308" s="1560"/>
      <c r="X308" s="1560"/>
      <c r="Y308" s="1560"/>
      <c r="Z308" s="1560"/>
      <c r="AA308" s="1560"/>
      <c r="AB308" s="1574"/>
      <c r="AC308" s="1575"/>
      <c r="AD308" s="1570"/>
      <c r="AE308" s="1570"/>
      <c r="AF308" s="1570"/>
      <c r="AG308" s="1570"/>
      <c r="AH308" s="1570"/>
      <c r="AI308" s="815"/>
      <c r="AJ308" s="815"/>
      <c r="AK308" s="815"/>
      <c r="AL308" s="815"/>
      <c r="AM308" s="808">
        <f>COUNTIF(B308:AB308,"U/P")</f>
        <v>1</v>
      </c>
      <c r="AN308" s="808">
        <f>COUNTIF(C308:AC308,"ROW")</f>
        <v>0</v>
      </c>
      <c r="AO308" s="808">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560" t="s">
        <v>1473</v>
      </c>
      <c r="V309" s="1560"/>
      <c r="W309" s="1560"/>
      <c r="X309" s="1560"/>
      <c r="Y309" s="1560"/>
      <c r="Z309" s="1560"/>
      <c r="AA309" s="1560"/>
      <c r="AB309" s="1561"/>
      <c r="AC309" s="1561"/>
      <c r="AD309" s="1562">
        <f>AB309+AB310</f>
        <v>0</v>
      </c>
      <c r="AE309" s="1562"/>
      <c r="AF309" s="1562"/>
      <c r="AG309" s="1562"/>
      <c r="AH309" s="1562"/>
      <c r="AI309" s="814"/>
      <c r="AJ309" s="814"/>
      <c r="AK309" s="814"/>
      <c r="AL309" s="814"/>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560" t="s">
        <v>1474</v>
      </c>
      <c r="V310" s="1560"/>
      <c r="W310" s="1560"/>
      <c r="X310" s="1560"/>
      <c r="Y310" s="1560"/>
      <c r="Z310" s="1560"/>
      <c r="AA310" s="1560"/>
      <c r="AB310" s="1563"/>
      <c r="AC310" s="1563"/>
      <c r="AD310" s="1562"/>
      <c r="AE310" s="1562"/>
      <c r="AF310" s="1562"/>
      <c r="AG310" s="1562"/>
      <c r="AH310" s="1562"/>
      <c r="AI310" s="814"/>
      <c r="AJ310" s="814"/>
      <c r="AK310" s="814"/>
      <c r="AL310" s="814"/>
      <c r="AM310" s="684" t="s">
        <v>353</v>
      </c>
      <c r="AN310" s="684" t="s">
        <v>191</v>
      </c>
      <c r="AO310" s="684" t="s">
        <v>338</v>
      </c>
    </row>
    <row r="311" spans="1:41" ht="39.5" customHeight="1">
      <c r="A311" s="870"/>
      <c r="B311" s="870"/>
      <c r="C311" s="870"/>
      <c r="D311" s="870" t="s">
        <v>191</v>
      </c>
      <c r="E311" s="870"/>
      <c r="F311" s="870"/>
      <c r="G311" s="870"/>
      <c r="J311" s="807" t="s">
        <v>1475</v>
      </c>
      <c r="K311" s="861"/>
      <c r="L311" s="861"/>
      <c r="M311" s="861"/>
      <c r="N311" s="861"/>
      <c r="O311" s="861"/>
      <c r="P311" s="861"/>
      <c r="Q311" s="861"/>
      <c r="R311" s="878"/>
      <c r="S311" s="681"/>
      <c r="T311" s="801">
        <v>7</v>
      </c>
      <c r="U311" s="1564" t="s">
        <v>1476</v>
      </c>
      <c r="V311" s="1564"/>
      <c r="W311" s="1564"/>
      <c r="X311" s="1564"/>
      <c r="Y311" s="1564"/>
      <c r="Z311" s="1564"/>
      <c r="AA311" s="1564"/>
      <c r="AB311" s="1565"/>
      <c r="AC311" s="1565"/>
      <c r="AD311" s="1562"/>
      <c r="AE311" s="1562"/>
      <c r="AF311" s="1562"/>
      <c r="AG311" s="1562"/>
      <c r="AH311" s="1562"/>
      <c r="AI311" s="814"/>
      <c r="AJ311" s="814"/>
      <c r="AK311" s="814"/>
      <c r="AL311" s="814"/>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655">
        <v>52</v>
      </c>
      <c r="B1" s="1656"/>
      <c r="C1" s="1656"/>
      <c r="D1" s="1656"/>
      <c r="E1" s="1656"/>
      <c r="F1" s="1656"/>
      <c r="G1" s="1656"/>
      <c r="H1" s="1656"/>
      <c r="I1" s="1656"/>
      <c r="J1" s="1656"/>
      <c r="K1" s="1656"/>
      <c r="L1" s="1656"/>
      <c r="M1" s="1656"/>
      <c r="N1" s="1656"/>
      <c r="O1" s="1656"/>
      <c r="P1" s="1656"/>
      <c r="Q1" s="1656"/>
      <c r="R1" s="1656"/>
      <c r="S1" s="1656"/>
      <c r="T1" s="1656"/>
      <c r="U1" s="1656"/>
      <c r="V1" s="1656"/>
      <c r="W1" s="1656"/>
      <c r="X1" s="1656"/>
      <c r="Y1" s="1656"/>
      <c r="Z1" s="1656"/>
      <c r="AA1" s="1656"/>
      <c r="AB1" s="1656"/>
      <c r="AC1" s="1656"/>
      <c r="AD1" s="1656"/>
      <c r="AE1" s="1657"/>
      <c r="AF1" s="424"/>
      <c r="AG1" s="424"/>
      <c r="AH1" s="424"/>
      <c r="AI1" s="424"/>
      <c r="AJ1" s="424"/>
      <c r="AK1" s="425"/>
    </row>
    <row r="2" spans="1:37">
      <c r="A2" s="1658">
        <f ca="1">NOW()-1</f>
        <v>46245.363660995368</v>
      </c>
      <c r="B2" s="1659"/>
      <c r="C2" s="1659"/>
      <c r="D2" s="1659"/>
      <c r="E2" s="1659"/>
      <c r="F2" s="1659"/>
      <c r="G2" s="1659"/>
      <c r="H2" s="1659"/>
      <c r="I2" s="1659"/>
      <c r="J2" s="1659"/>
      <c r="K2" s="1659"/>
      <c r="L2" s="1659"/>
      <c r="M2" s="1659"/>
      <c r="N2" s="1659"/>
      <c r="O2" s="1659"/>
      <c r="P2" s="1659"/>
      <c r="Q2" s="1659"/>
      <c r="R2" s="1659"/>
      <c r="S2" s="1659"/>
      <c r="T2" s="1659"/>
      <c r="U2" s="1659"/>
      <c r="V2" s="1659"/>
      <c r="W2" s="1659"/>
      <c r="X2" s="1659"/>
      <c r="Y2" s="1659"/>
      <c r="Z2" s="1659"/>
      <c r="AA2" s="1659"/>
      <c r="AB2" s="1659"/>
      <c r="AC2" s="1659"/>
      <c r="AD2" s="1659"/>
      <c r="AE2" s="427"/>
      <c r="AK2" s="428"/>
    </row>
    <row r="3" spans="1:37" ht="12.5" thickBot="1">
      <c r="A3" s="1660" t="s">
        <v>1125</v>
      </c>
      <c r="B3" s="1661"/>
      <c r="C3" s="1661"/>
      <c r="D3" s="1661"/>
      <c r="E3" s="1661"/>
      <c r="F3" s="1661"/>
      <c r="G3" s="1661"/>
      <c r="H3" s="1661"/>
      <c r="I3" s="1661"/>
      <c r="J3" s="1661"/>
      <c r="K3" s="1661"/>
      <c r="L3" s="1661"/>
      <c r="M3" s="1661"/>
      <c r="N3" s="1661"/>
      <c r="O3" s="1661"/>
      <c r="P3" s="1661"/>
      <c r="Q3" s="1661"/>
      <c r="R3" s="1661"/>
      <c r="S3" s="1661"/>
      <c r="T3" s="1661"/>
      <c r="U3" s="1661"/>
      <c r="V3" s="1661"/>
      <c r="W3" s="1661"/>
      <c r="X3" s="1661"/>
      <c r="Y3" s="1661"/>
      <c r="Z3" s="1661"/>
      <c r="AA3" s="1661"/>
      <c r="AB3" s="1661"/>
      <c r="AC3" s="1661"/>
      <c r="AD3" s="1661"/>
      <c r="AE3" s="1662"/>
      <c r="AK3" s="428"/>
    </row>
    <row r="4" spans="1:37">
      <c r="A4" s="1663" t="s">
        <v>1126</v>
      </c>
      <c r="B4" s="1664"/>
      <c r="C4" s="1664"/>
      <c r="D4" s="1664"/>
      <c r="E4" s="1664"/>
      <c r="F4" s="1664"/>
      <c r="G4" s="1664"/>
      <c r="H4" s="1664"/>
      <c r="I4" s="1664"/>
      <c r="J4" s="1664"/>
      <c r="K4" s="1664"/>
      <c r="L4" s="1664"/>
      <c r="M4" s="1664"/>
      <c r="N4" s="1664"/>
      <c r="O4" s="1664"/>
      <c r="P4" s="1665"/>
      <c r="Q4" s="429"/>
      <c r="R4" s="429"/>
      <c r="S4" s="1669"/>
      <c r="T4" s="1669"/>
      <c r="U4" s="1669"/>
      <c r="V4" s="430"/>
      <c r="W4" s="1670"/>
      <c r="X4" s="1670"/>
      <c r="Y4" s="1670"/>
      <c r="Z4" s="1670"/>
      <c r="AA4" s="430"/>
      <c r="AB4" s="430"/>
      <c r="AC4" s="431"/>
      <c r="AD4" s="431"/>
      <c r="AE4" s="432"/>
      <c r="AK4" s="428"/>
    </row>
    <row r="5" spans="1:37">
      <c r="A5" s="1666"/>
      <c r="B5" s="1667"/>
      <c r="C5" s="1667"/>
      <c r="D5" s="1667"/>
      <c r="E5" s="1667"/>
      <c r="F5" s="1667"/>
      <c r="G5" s="1667"/>
      <c r="H5" s="1667"/>
      <c r="I5" s="1667"/>
      <c r="J5" s="1667"/>
      <c r="K5" s="1667"/>
      <c r="L5" s="1667"/>
      <c r="M5" s="1667"/>
      <c r="N5" s="1667"/>
      <c r="O5" s="1667"/>
      <c r="P5" s="1668"/>
      <c r="Q5" s="429"/>
      <c r="R5" s="429"/>
      <c r="S5" s="1671" t="s">
        <v>1127</v>
      </c>
      <c r="T5" s="1671"/>
      <c r="U5" s="1671"/>
      <c r="V5" s="431"/>
      <c r="W5" s="1672" t="s">
        <v>1128</v>
      </c>
      <c r="X5" s="1672"/>
      <c r="Y5" s="1672"/>
      <c r="Z5" s="1672"/>
      <c r="AA5" s="431"/>
      <c r="AB5" s="431"/>
      <c r="AC5" s="431"/>
      <c r="AD5" s="431"/>
      <c r="AE5" s="432"/>
      <c r="AK5" s="428"/>
    </row>
    <row r="6" spans="1:37">
      <c r="A6" s="1673" t="s">
        <v>975</v>
      </c>
      <c r="B6" s="1674"/>
      <c r="C6" s="1674" t="s">
        <v>13</v>
      </c>
      <c r="D6" s="1674"/>
      <c r="E6" s="1674"/>
      <c r="F6" s="1674" t="s">
        <v>1129</v>
      </c>
      <c r="G6" s="1674"/>
      <c r="H6" s="1653" t="s">
        <v>1130</v>
      </c>
      <c r="I6" s="1653"/>
      <c r="J6" s="1653"/>
      <c r="K6" s="1653" t="s">
        <v>1131</v>
      </c>
      <c r="L6" s="1653"/>
      <c r="M6" s="1653"/>
      <c r="N6" s="1653" t="s">
        <v>820</v>
      </c>
      <c r="O6" s="1653"/>
      <c r="P6" s="1654"/>
      <c r="Q6" s="429"/>
      <c r="R6" s="429"/>
      <c r="S6" s="429"/>
      <c r="T6" s="431"/>
      <c r="U6" s="431"/>
      <c r="V6" s="431"/>
      <c r="W6" s="431"/>
      <c r="X6" s="431"/>
      <c r="Y6" s="431"/>
      <c r="Z6" s="431"/>
      <c r="AA6" s="431"/>
      <c r="AB6" s="431"/>
      <c r="AC6" s="431"/>
      <c r="AD6" s="431" t="s">
        <v>44</v>
      </c>
      <c r="AE6" s="432"/>
      <c r="AK6" s="428"/>
    </row>
    <row r="7" spans="1:37">
      <c r="A7" s="1673"/>
      <c r="B7" s="1674"/>
      <c r="C7" s="1674"/>
      <c r="D7" s="1674"/>
      <c r="E7" s="1674"/>
      <c r="F7" s="1674"/>
      <c r="G7" s="1674"/>
      <c r="H7" s="1653"/>
      <c r="I7" s="1653"/>
      <c r="J7" s="1653"/>
      <c r="K7" s="1653"/>
      <c r="L7" s="1653"/>
      <c r="M7" s="1653"/>
      <c r="N7" s="1653"/>
      <c r="O7" s="1653"/>
      <c r="P7" s="1654"/>
      <c r="Q7" s="429"/>
      <c r="R7" s="429"/>
      <c r="S7" s="429"/>
      <c r="T7" s="431"/>
      <c r="U7" s="431"/>
      <c r="V7" s="431"/>
      <c r="W7" s="431"/>
      <c r="X7" s="431"/>
      <c r="Y7" s="431"/>
      <c r="Z7" s="431"/>
      <c r="AA7" s="412"/>
      <c r="AB7" s="412"/>
      <c r="AC7" s="412"/>
      <c r="AD7" s="412"/>
      <c r="AE7" s="432"/>
      <c r="AK7" s="428"/>
    </row>
    <row r="8" spans="1:37" ht="20" customHeight="1">
      <c r="A8" s="1673">
        <v>1</v>
      </c>
      <c r="B8" s="1674"/>
      <c r="C8" s="1667" t="s">
        <v>1132</v>
      </c>
      <c r="D8" s="1667"/>
      <c r="E8" s="1667"/>
      <c r="F8" s="1653" t="s">
        <v>1028</v>
      </c>
      <c r="G8" s="1653"/>
      <c r="H8" s="1675">
        <v>187.17500000000001</v>
      </c>
      <c r="I8" s="1675"/>
      <c r="J8" s="1675"/>
      <c r="K8" s="1675">
        <v>187.17500000000001</v>
      </c>
      <c r="L8" s="1675"/>
      <c r="M8" s="1675"/>
      <c r="N8" s="1653">
        <f t="shared" ref="N8:N16" si="0">H8-K8</f>
        <v>0</v>
      </c>
      <c r="O8" s="1653"/>
      <c r="P8" s="1654"/>
      <c r="Q8" s="429" t="s">
        <v>1355</v>
      </c>
      <c r="R8" s="429"/>
      <c r="S8" s="429"/>
      <c r="T8" s="431"/>
      <c r="U8" s="431"/>
      <c r="V8" s="431"/>
      <c r="W8" s="431"/>
      <c r="X8" s="431"/>
      <c r="Y8" s="431"/>
      <c r="Z8" s="431"/>
      <c r="AA8" s="412"/>
      <c r="AB8" s="412"/>
      <c r="AC8" s="412"/>
      <c r="AD8" s="412"/>
      <c r="AE8" s="432"/>
      <c r="AK8" s="428"/>
    </row>
    <row r="9" spans="1:37" ht="30.65" customHeight="1">
      <c r="A9" s="1673">
        <f>A8+1</f>
        <v>2</v>
      </c>
      <c r="B9" s="1674"/>
      <c r="C9" s="1667" t="s">
        <v>1133</v>
      </c>
      <c r="D9" s="1667"/>
      <c r="E9" s="1667"/>
      <c r="F9" s="1653" t="s">
        <v>1028</v>
      </c>
      <c r="G9" s="1653"/>
      <c r="H9" s="1675">
        <v>187.17500000000001</v>
      </c>
      <c r="I9" s="1675"/>
      <c r="J9" s="1675"/>
      <c r="K9" s="1676">
        <v>169.16800000000001</v>
      </c>
      <c r="L9" s="1677"/>
      <c r="M9" s="1678"/>
      <c r="N9" s="1653">
        <f t="shared" si="0"/>
        <v>18.007000000000005</v>
      </c>
      <c r="O9" s="1653"/>
      <c r="P9" s="1654"/>
      <c r="Q9" s="429" t="s">
        <v>1354</v>
      </c>
      <c r="R9" s="429"/>
      <c r="S9" s="429"/>
      <c r="T9" s="431"/>
      <c r="U9" s="431"/>
      <c r="V9" s="431"/>
      <c r="W9" s="431"/>
      <c r="X9" s="431"/>
      <c r="Y9" s="431"/>
      <c r="Z9" s="431"/>
      <c r="AA9" s="412"/>
      <c r="AB9" s="412"/>
      <c r="AC9" s="412"/>
      <c r="AD9" s="412"/>
      <c r="AE9" s="432"/>
      <c r="AK9" s="428"/>
    </row>
    <row r="10" spans="1:37" ht="33" customHeight="1">
      <c r="A10" s="1673">
        <f t="shared" ref="A10:A16" si="1">A9+1</f>
        <v>3</v>
      </c>
      <c r="B10" s="1674"/>
      <c r="C10" s="1667" t="s">
        <v>1134</v>
      </c>
      <c r="D10" s="1667"/>
      <c r="E10" s="1667"/>
      <c r="F10" s="1679" t="s">
        <v>1135</v>
      </c>
      <c r="G10" s="1680"/>
      <c r="H10" s="1676">
        <v>73</v>
      </c>
      <c r="I10" s="1677"/>
      <c r="J10" s="1678"/>
      <c r="K10" s="1681">
        <v>73</v>
      </c>
      <c r="L10" s="1681"/>
      <c r="M10" s="1681"/>
      <c r="N10" s="1653">
        <f t="shared" si="0"/>
        <v>0</v>
      </c>
      <c r="O10" s="1653"/>
      <c r="P10" s="1654"/>
      <c r="Q10" s="429"/>
      <c r="R10" s="429"/>
      <c r="S10" s="429"/>
      <c r="T10" s="431"/>
      <c r="U10" s="431"/>
      <c r="V10" s="431"/>
      <c r="W10" s="431"/>
      <c r="X10" s="431"/>
      <c r="Y10" s="431"/>
      <c r="Z10" s="431"/>
      <c r="AA10" s="412"/>
      <c r="AB10" s="412"/>
      <c r="AC10" s="412"/>
      <c r="AD10" s="412"/>
      <c r="AE10" s="432"/>
      <c r="AK10" s="428"/>
    </row>
    <row r="11" spans="1:37" ht="25.75" customHeight="1">
      <c r="A11" s="1673">
        <f t="shared" si="1"/>
        <v>4</v>
      </c>
      <c r="B11" s="1674"/>
      <c r="C11" s="1667" t="s">
        <v>267</v>
      </c>
      <c r="D11" s="1667"/>
      <c r="E11" s="1667"/>
      <c r="F11" s="1679" t="s">
        <v>1135</v>
      </c>
      <c r="G11" s="1680"/>
      <c r="H11" s="1676">
        <v>495</v>
      </c>
      <c r="I11" s="1677"/>
      <c r="J11" s="1678"/>
      <c r="K11" s="1681">
        <v>79</v>
      </c>
      <c r="L11" s="1681"/>
      <c r="M11" s="1681"/>
      <c r="N11" s="1653">
        <f t="shared" si="0"/>
        <v>416</v>
      </c>
      <c r="O11" s="1653"/>
      <c r="P11" s="1654"/>
      <c r="Q11" s="429"/>
      <c r="R11" s="429"/>
      <c r="S11" s="431"/>
      <c r="T11" s="431"/>
      <c r="U11" s="431"/>
      <c r="V11" s="431"/>
      <c r="W11" s="431"/>
      <c r="X11" s="431"/>
      <c r="Y11" s="431"/>
      <c r="Z11" s="431"/>
      <c r="AA11" s="413" t="s">
        <v>1136</v>
      </c>
      <c r="AB11" s="412"/>
      <c r="AC11" s="412"/>
      <c r="AD11" s="412"/>
      <c r="AE11" s="432"/>
      <c r="AK11" s="428"/>
    </row>
    <row r="12" spans="1:37" ht="21" customHeight="1">
      <c r="A12" s="1673">
        <f t="shared" si="1"/>
        <v>5</v>
      </c>
      <c r="B12" s="1674"/>
      <c r="C12" s="1667" t="s">
        <v>268</v>
      </c>
      <c r="D12" s="1667"/>
      <c r="E12" s="1667"/>
      <c r="F12" s="1679" t="s">
        <v>1137</v>
      </c>
      <c r="G12" s="1680"/>
      <c r="H12" s="1676">
        <v>497</v>
      </c>
      <c r="I12" s="1677"/>
      <c r="J12" s="1678"/>
      <c r="K12" s="1681">
        <v>61</v>
      </c>
      <c r="L12" s="1681"/>
      <c r="M12" s="1681"/>
      <c r="N12" s="1653">
        <f t="shared" si="0"/>
        <v>436</v>
      </c>
      <c r="O12" s="1653"/>
      <c r="P12" s="1654"/>
      <c r="Q12" s="429"/>
      <c r="R12" s="429"/>
      <c r="S12" s="433" t="s">
        <v>1138</v>
      </c>
      <c r="T12" s="431"/>
      <c r="U12" s="431"/>
      <c r="V12" s="1672" t="s">
        <v>182</v>
      </c>
      <c r="W12" s="1672"/>
      <c r="X12" s="1672"/>
      <c r="Y12" s="431"/>
      <c r="Z12" s="431"/>
      <c r="AA12" s="412"/>
      <c r="AB12" s="1682"/>
      <c r="AC12" s="1682"/>
      <c r="AD12" s="412"/>
      <c r="AE12" s="434" t="s">
        <v>1139</v>
      </c>
      <c r="AK12" s="428"/>
    </row>
    <row r="13" spans="1:37">
      <c r="A13" s="1673">
        <f t="shared" si="1"/>
        <v>6</v>
      </c>
      <c r="B13" s="1674"/>
      <c r="C13" s="1667" t="s">
        <v>1140</v>
      </c>
      <c r="D13" s="1667"/>
      <c r="E13" s="1667"/>
      <c r="F13" s="1679" t="s">
        <v>1135</v>
      </c>
      <c r="G13" s="1680"/>
      <c r="H13" s="1676">
        <v>495</v>
      </c>
      <c r="I13" s="1677"/>
      <c r="J13" s="1678"/>
      <c r="K13" s="1681"/>
      <c r="L13" s="1681"/>
      <c r="M13" s="1681"/>
      <c r="N13" s="1653">
        <f t="shared" si="0"/>
        <v>495</v>
      </c>
      <c r="O13" s="1653"/>
      <c r="P13" s="1654"/>
      <c r="Q13" s="429"/>
      <c r="R13" s="429"/>
      <c r="S13" s="431" t="s">
        <v>268</v>
      </c>
      <c r="T13" s="431"/>
      <c r="U13" s="431"/>
      <c r="V13" s="1683"/>
      <c r="W13" s="1683"/>
      <c r="X13" s="1683"/>
      <c r="Y13" s="431"/>
      <c r="Z13" s="431"/>
      <c r="AA13" s="435"/>
      <c r="AB13" s="412"/>
      <c r="AC13" s="412"/>
      <c r="AD13" s="412"/>
      <c r="AE13" s="432"/>
      <c r="AK13" s="428"/>
    </row>
    <row r="14" spans="1:37" ht="21" customHeight="1">
      <c r="A14" s="1673">
        <f t="shared" si="1"/>
        <v>7</v>
      </c>
      <c r="B14" s="1674"/>
      <c r="C14" s="1667" t="s">
        <v>480</v>
      </c>
      <c r="D14" s="1667"/>
      <c r="E14" s="1667"/>
      <c r="F14" s="1679" t="s">
        <v>1137</v>
      </c>
      <c r="G14" s="1680"/>
      <c r="H14" s="1676">
        <v>405</v>
      </c>
      <c r="I14" s="1677"/>
      <c r="J14" s="1678"/>
      <c r="K14" s="1681"/>
      <c r="L14" s="1681"/>
      <c r="M14" s="1681"/>
      <c r="N14" s="1653">
        <f t="shared" si="0"/>
        <v>405</v>
      </c>
      <c r="O14" s="1653"/>
      <c r="P14" s="1654"/>
      <c r="Q14" s="429"/>
      <c r="R14" s="429"/>
      <c r="S14" s="429"/>
      <c r="T14" s="431"/>
      <c r="U14" s="431"/>
      <c r="V14" s="431"/>
      <c r="W14" s="431"/>
      <c r="X14" s="431"/>
      <c r="Y14" s="431"/>
      <c r="Z14" s="431"/>
      <c r="AA14" s="412"/>
      <c r="AB14" s="412"/>
      <c r="AC14" s="412"/>
      <c r="AD14" s="412"/>
      <c r="AE14" s="432"/>
      <c r="AK14" s="428"/>
    </row>
    <row r="15" spans="1:37">
      <c r="A15" s="1673">
        <f t="shared" si="1"/>
        <v>8</v>
      </c>
      <c r="B15" s="1674"/>
      <c r="C15" s="1684" t="s">
        <v>1141</v>
      </c>
      <c r="D15" s="1684"/>
      <c r="E15" s="1684"/>
      <c r="F15" s="1653" t="s">
        <v>1028</v>
      </c>
      <c r="G15" s="1653"/>
      <c r="H15" s="1675">
        <v>187.17500000000001</v>
      </c>
      <c r="I15" s="1675"/>
      <c r="J15" s="1675"/>
      <c r="K15" s="1653"/>
      <c r="L15" s="1653"/>
      <c r="M15" s="1653"/>
      <c r="N15" s="1653">
        <f t="shared" si="0"/>
        <v>187.17500000000001</v>
      </c>
      <c r="O15" s="1653"/>
      <c r="P15" s="1654"/>
      <c r="Q15" s="429"/>
      <c r="R15" s="429"/>
      <c r="S15" s="429"/>
      <c r="T15" s="431"/>
      <c r="U15" s="431"/>
      <c r="V15" s="431"/>
      <c r="W15" s="431"/>
      <c r="X15" s="431" t="s">
        <v>1142</v>
      </c>
      <c r="Y15" s="431"/>
      <c r="Z15" s="431"/>
      <c r="AA15" s="431"/>
      <c r="AB15" s="431"/>
      <c r="AC15" s="431"/>
      <c r="AD15" s="431"/>
      <c r="AE15" s="432"/>
      <c r="AK15" s="428"/>
    </row>
    <row r="16" spans="1:37" ht="20.25" customHeight="1">
      <c r="A16" s="1673">
        <f t="shared" si="1"/>
        <v>9</v>
      </c>
      <c r="B16" s="1674"/>
      <c r="C16" s="1684" t="s">
        <v>1143</v>
      </c>
      <c r="D16" s="1684"/>
      <c r="E16" s="1684"/>
      <c r="F16" s="1653" t="s">
        <v>1028</v>
      </c>
      <c r="G16" s="1653"/>
      <c r="H16" s="1675">
        <v>187.17500000000001</v>
      </c>
      <c r="I16" s="1675"/>
      <c r="J16" s="1675"/>
      <c r="K16" s="1653"/>
      <c r="L16" s="1653"/>
      <c r="M16" s="1653"/>
      <c r="N16" s="1653">
        <f t="shared" si="0"/>
        <v>187.17500000000001</v>
      </c>
      <c r="O16" s="1653"/>
      <c r="P16" s="1654"/>
      <c r="Q16" s="436"/>
      <c r="R16" s="436"/>
      <c r="S16" s="436"/>
      <c r="T16" s="437"/>
      <c r="U16" s="437"/>
      <c r="V16" s="437"/>
      <c r="W16" s="437"/>
      <c r="X16" s="437"/>
      <c r="Y16" s="437"/>
      <c r="Z16" s="1685" t="s">
        <v>1144</v>
      </c>
      <c r="AA16" s="1685"/>
      <c r="AB16" s="1686" t="s">
        <v>1145</v>
      </c>
      <c r="AC16" s="1686"/>
      <c r="AD16" s="1686"/>
      <c r="AE16" s="1687"/>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688" t="s">
        <v>261</v>
      </c>
      <c r="B1" s="1688"/>
      <c r="C1" s="1688"/>
      <c r="D1" s="1688"/>
      <c r="E1" s="1688"/>
      <c r="F1" s="1688"/>
      <c r="G1" s="1688"/>
      <c r="H1" s="1688"/>
      <c r="I1" s="1688"/>
      <c r="J1" s="1688"/>
      <c r="K1" s="1688"/>
      <c r="L1" s="1688"/>
      <c r="M1" s="1688"/>
      <c r="N1" s="1688"/>
      <c r="O1" s="1688"/>
      <c r="P1" s="1688"/>
      <c r="Q1" s="1688"/>
      <c r="R1" s="1688"/>
      <c r="S1" s="1688"/>
      <c r="T1" s="1688"/>
      <c r="U1" s="1688"/>
      <c r="V1" s="1689"/>
    </row>
    <row r="2" spans="1:43" ht="15" thickBot="1">
      <c r="A2" s="1690" t="s">
        <v>262</v>
      </c>
      <c r="B2" s="1386"/>
      <c r="C2" s="1386"/>
      <c r="D2" s="1386"/>
      <c r="E2" s="1386"/>
      <c r="F2" s="1386"/>
      <c r="G2" s="1386"/>
      <c r="H2" s="1386"/>
      <c r="I2" s="1386"/>
      <c r="J2" s="1386"/>
      <c r="K2" s="1386"/>
      <c r="L2" s="1386"/>
      <c r="M2" s="1386"/>
      <c r="N2" s="1386"/>
      <c r="O2" s="1386"/>
      <c r="P2" s="1386"/>
      <c r="Q2" s="1386"/>
      <c r="R2" s="1386"/>
      <c r="S2" s="1386"/>
      <c r="T2" s="1386"/>
      <c r="U2" s="1386"/>
      <c r="V2" s="1691"/>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697" t="s">
        <v>263</v>
      </c>
      <c r="B4" s="1400"/>
      <c r="C4" s="127"/>
      <c r="D4" s="1698" t="s">
        <v>1049</v>
      </c>
      <c r="E4" s="1699"/>
      <c r="F4" s="1693" t="s">
        <v>265</v>
      </c>
      <c r="G4" s="1695" t="s">
        <v>266</v>
      </c>
      <c r="H4" s="1389" t="s">
        <v>267</v>
      </c>
      <c r="I4" s="1390"/>
      <c r="J4" s="1391"/>
      <c r="K4" s="128" t="s">
        <v>268</v>
      </c>
      <c r="L4" s="1389" t="s">
        <v>269</v>
      </c>
      <c r="M4" s="1390"/>
      <c r="N4" s="1391"/>
      <c r="O4" s="1389" t="s">
        <v>270</v>
      </c>
      <c r="P4" s="1390"/>
      <c r="Q4" s="1391"/>
      <c r="R4" s="1692"/>
      <c r="S4" s="1392"/>
      <c r="T4" s="1392"/>
      <c r="U4" s="166"/>
      <c r="V4" s="167"/>
    </row>
    <row r="5" spans="1:43" ht="14.5" customHeight="1">
      <c r="A5" s="1697"/>
      <c r="B5" s="1400"/>
      <c r="C5" s="127"/>
      <c r="D5" s="1700"/>
      <c r="E5" s="1701"/>
      <c r="F5" s="1694"/>
      <c r="G5" s="1696"/>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393" t="s">
        <v>1048</v>
      </c>
      <c r="E6" s="1394"/>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396"/>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397"/>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398"/>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702" t="s">
        <v>1061</v>
      </c>
      <c r="C3" s="1702" t="s">
        <v>1062</v>
      </c>
      <c r="D3" s="1341" t="s">
        <v>75</v>
      </c>
      <c r="E3" s="394"/>
      <c r="F3" s="1702" t="s">
        <v>1063</v>
      </c>
      <c r="G3" s="1702"/>
      <c r="H3" s="1702"/>
      <c r="I3" s="1702"/>
      <c r="J3" s="1341" t="s">
        <v>20</v>
      </c>
    </row>
    <row r="4" spans="2:10">
      <c r="B4" s="1702"/>
      <c r="C4" s="1702"/>
      <c r="D4" s="1341"/>
      <c r="E4" s="395"/>
      <c r="F4" s="346" t="s">
        <v>41</v>
      </c>
      <c r="G4" s="346" t="s">
        <v>43</v>
      </c>
      <c r="H4" s="346" t="s">
        <v>45</v>
      </c>
      <c r="I4" s="346" t="s">
        <v>1064</v>
      </c>
      <c r="J4" s="1341"/>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688" t="s">
        <v>261</v>
      </c>
      <c r="B1" s="1688"/>
      <c r="C1" s="1688"/>
      <c r="D1" s="1688"/>
      <c r="E1" s="1688"/>
      <c r="F1" s="1688"/>
      <c r="G1" s="1688"/>
      <c r="H1" s="1688"/>
      <c r="I1" s="1688"/>
      <c r="J1" s="1688"/>
      <c r="K1" s="1688"/>
      <c r="L1" s="1688"/>
      <c r="M1" s="1688"/>
      <c r="N1" s="1688"/>
      <c r="O1" s="1688"/>
      <c r="P1" s="1688"/>
      <c r="Q1" s="1688"/>
      <c r="R1" s="1688"/>
      <c r="S1" s="1688"/>
      <c r="T1" s="1688"/>
      <c r="U1" s="1688"/>
      <c r="V1" s="1689"/>
    </row>
    <row r="2" spans="1:22" ht="15" thickBot="1">
      <c r="A2" s="1690" t="s">
        <v>262</v>
      </c>
      <c r="B2" s="1386"/>
      <c r="C2" s="1386"/>
      <c r="D2" s="1386"/>
      <c r="E2" s="1386"/>
      <c r="F2" s="1386"/>
      <c r="G2" s="1386"/>
      <c r="H2" s="1386"/>
      <c r="I2" s="1386"/>
      <c r="J2" s="1386"/>
      <c r="K2" s="1386"/>
      <c r="L2" s="1386"/>
      <c r="M2" s="1386"/>
      <c r="N2" s="1386"/>
      <c r="O2" s="1386"/>
      <c r="P2" s="1386"/>
      <c r="Q2" s="1386"/>
      <c r="R2" s="1386"/>
      <c r="S2" s="1386"/>
      <c r="T2" s="1386"/>
      <c r="U2" s="1386"/>
      <c r="V2" s="1691"/>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697" t="s">
        <v>263</v>
      </c>
      <c r="B4" s="1400"/>
      <c r="C4" s="127"/>
      <c r="D4" s="1698" t="s">
        <v>1049</v>
      </c>
      <c r="E4" s="1699"/>
      <c r="F4" s="1693" t="s">
        <v>265</v>
      </c>
      <c r="G4" s="1695" t="s">
        <v>266</v>
      </c>
      <c r="H4" s="1389" t="s">
        <v>267</v>
      </c>
      <c r="I4" s="1390"/>
      <c r="J4" s="1391"/>
      <c r="K4" s="128" t="s">
        <v>268</v>
      </c>
      <c r="L4" s="1389" t="s">
        <v>269</v>
      </c>
      <c r="M4" s="1390"/>
      <c r="N4" s="1391"/>
      <c r="O4" s="1389" t="s">
        <v>270</v>
      </c>
      <c r="P4" s="1390"/>
      <c r="Q4" s="1391"/>
      <c r="R4" s="1692"/>
      <c r="S4" s="1392"/>
      <c r="T4" s="1392"/>
      <c r="U4" s="166"/>
      <c r="V4" s="167"/>
    </row>
    <row r="5" spans="1:22">
      <c r="A5" s="1697"/>
      <c r="B5" s="1400"/>
      <c r="C5" s="127"/>
      <c r="D5" s="1700"/>
      <c r="E5" s="1701"/>
      <c r="F5" s="1694"/>
      <c r="G5" s="1696"/>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703" t="s">
        <v>1048</v>
      </c>
      <c r="E6" s="1394"/>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458"/>
    </row>
    <row r="223" spans="2:9">
      <c r="B223" s="376"/>
      <c r="C223" s="1458"/>
    </row>
    <row r="224" spans="2:9">
      <c r="B224" s="376"/>
      <c r="C224" s="1458"/>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494" t="s">
        <v>47</v>
      </c>
      <c r="B1" s="1495"/>
      <c r="C1" s="1495"/>
      <c r="D1" s="1495"/>
      <c r="E1" s="1495"/>
      <c r="F1" s="1495"/>
      <c r="G1" s="1495"/>
      <c r="H1" s="1495"/>
      <c r="I1" s="1495"/>
      <c r="J1" s="1495"/>
      <c r="K1" s="1495"/>
      <c r="L1" s="1495"/>
      <c r="M1" s="1495"/>
      <c r="N1" s="1495"/>
      <c r="O1" s="1495"/>
      <c r="P1" s="1495"/>
      <c r="Q1" s="1495"/>
      <c r="R1" s="1495"/>
      <c r="S1" s="1495"/>
      <c r="T1" s="1495"/>
      <c r="U1" s="1495"/>
      <c r="V1" s="1495"/>
      <c r="W1" s="1495"/>
      <c r="X1" s="1495"/>
      <c r="Y1" s="1495"/>
      <c r="Z1" s="1495"/>
      <c r="AA1" s="1495"/>
      <c r="AB1" s="1495"/>
      <c r="AC1" s="1496"/>
    </row>
    <row r="2" spans="1:29" ht="15.5">
      <c r="A2" s="1497" t="s">
        <v>48</v>
      </c>
      <c r="B2" s="1498"/>
      <c r="C2" s="1498"/>
      <c r="D2" s="1498"/>
      <c r="E2" s="1498"/>
      <c r="F2" s="1498"/>
      <c r="G2" s="1498"/>
      <c r="H2" s="1498"/>
      <c r="I2" s="1498"/>
      <c r="J2" s="1498"/>
      <c r="K2" s="1498"/>
      <c r="L2" s="1498"/>
      <c r="M2" s="1498"/>
      <c r="N2" s="1498"/>
      <c r="O2" s="1498"/>
      <c r="P2" s="1498"/>
      <c r="Q2" s="1498"/>
      <c r="R2" s="1498"/>
      <c r="S2" s="1498"/>
      <c r="T2" s="1498"/>
      <c r="U2" s="1498"/>
      <c r="V2" s="1498"/>
      <c r="W2" s="1498"/>
      <c r="X2" s="1498"/>
      <c r="Y2" s="1498"/>
      <c r="Z2" s="1498"/>
      <c r="AA2" s="1498"/>
      <c r="AB2" s="1498"/>
      <c r="AC2" s="1499"/>
    </row>
    <row r="3" spans="1:29" ht="15.5">
      <c r="A3" s="1497" t="s">
        <v>49</v>
      </c>
      <c r="B3" s="1498"/>
      <c r="C3" s="1498"/>
      <c r="D3" s="1498"/>
      <c r="E3" s="1498"/>
      <c r="F3" s="1498"/>
      <c r="G3" s="1498"/>
      <c r="H3" s="1498"/>
      <c r="I3" s="1498"/>
      <c r="J3" s="1498"/>
      <c r="K3" s="1498"/>
      <c r="L3" s="1498"/>
      <c r="M3" s="1498"/>
      <c r="N3" s="1498"/>
      <c r="O3" s="1498"/>
      <c r="P3" s="1498"/>
      <c r="Q3" s="1498"/>
      <c r="R3" s="1498"/>
      <c r="S3" s="1498"/>
      <c r="T3" s="1498"/>
      <c r="U3" s="1498"/>
      <c r="V3" s="1498"/>
      <c r="W3" s="1498"/>
      <c r="X3" s="1498"/>
      <c r="Y3" s="1498"/>
      <c r="Z3" s="1498"/>
      <c r="AA3" s="1498"/>
      <c r="AB3" s="1498"/>
      <c r="AC3" s="1499"/>
    </row>
    <row r="4" spans="1:29" ht="18.5">
      <c r="A4" s="1704" t="s">
        <v>834</v>
      </c>
      <c r="B4" s="1427"/>
      <c r="C4" s="1427"/>
      <c r="D4" s="1427"/>
      <c r="E4" s="1427"/>
      <c r="F4" s="1427"/>
      <c r="G4" s="1427"/>
      <c r="H4" s="1427"/>
      <c r="I4" s="1427"/>
      <c r="J4" s="1427"/>
      <c r="K4" s="1427"/>
      <c r="L4" s="1427"/>
      <c r="M4" s="1427"/>
      <c r="N4" s="1427"/>
      <c r="O4" s="1427"/>
      <c r="P4" s="1427"/>
      <c r="Q4" s="1427"/>
      <c r="R4" s="1427"/>
      <c r="S4" s="1427"/>
      <c r="T4" s="1427"/>
      <c r="U4" s="1427"/>
      <c r="V4" s="1427"/>
      <c r="W4" s="1427"/>
      <c r="X4" s="1427"/>
      <c r="Y4" s="1427"/>
      <c r="Z4" s="1427"/>
      <c r="AA4" s="1427"/>
      <c r="AB4" s="1427"/>
      <c r="AC4" s="1705"/>
    </row>
    <row r="5" spans="1:29" ht="15.5">
      <c r="A5" s="1706" t="s">
        <v>835</v>
      </c>
      <c r="B5" s="1707"/>
      <c r="C5" s="1707"/>
      <c r="D5" s="1707"/>
      <c r="E5" s="1707"/>
      <c r="F5" s="1707"/>
      <c r="G5" s="1707"/>
      <c r="H5" s="1707"/>
      <c r="I5" s="1707"/>
      <c r="J5" s="1707"/>
      <c r="K5" s="1707"/>
      <c r="L5" s="1707"/>
      <c r="M5" s="1707"/>
      <c r="N5" s="1707"/>
      <c r="O5" s="1707"/>
      <c r="P5" s="1707"/>
      <c r="Q5" s="1707"/>
      <c r="R5" s="1707"/>
      <c r="S5" s="1707"/>
      <c r="T5" s="1707"/>
      <c r="U5" s="1707"/>
      <c r="V5" s="1707"/>
      <c r="W5" s="1707"/>
      <c r="X5" s="1707"/>
      <c r="Y5" s="1707"/>
      <c r="Z5" s="1707"/>
      <c r="AA5" s="1707"/>
      <c r="AB5" s="1707"/>
      <c r="AC5" s="1708"/>
    </row>
    <row r="6" spans="1:29" ht="21">
      <c r="A6" s="1709" t="s">
        <v>836</v>
      </c>
      <c r="B6" s="1710"/>
      <c r="C6" s="1710"/>
      <c r="D6" s="1710"/>
      <c r="E6" s="1710"/>
      <c r="F6" s="1710"/>
      <c r="G6" s="1710"/>
      <c r="H6" s="1711" t="s">
        <v>837</v>
      </c>
      <c r="I6" s="1711"/>
      <c r="J6" s="1711"/>
      <c r="K6" s="1711"/>
      <c r="L6" s="1712"/>
      <c r="M6" s="1711"/>
      <c r="N6" s="1711"/>
      <c r="O6" s="1711"/>
      <c r="P6" s="1711"/>
      <c r="Q6" s="1711"/>
      <c r="R6" s="1711"/>
      <c r="S6" s="1711"/>
      <c r="T6" s="1711"/>
      <c r="U6" s="1711"/>
      <c r="V6" s="1711"/>
      <c r="W6" s="1711"/>
      <c r="X6" s="1711"/>
      <c r="Y6" s="1711"/>
      <c r="Z6" s="1711"/>
      <c r="AA6" s="1711"/>
      <c r="AB6" s="91"/>
      <c r="AC6" s="92"/>
    </row>
    <row r="7" spans="1:29" ht="15" customHeight="1">
      <c r="A7" s="1731" t="s">
        <v>838</v>
      </c>
      <c r="B7" s="1733" t="s">
        <v>839</v>
      </c>
      <c r="C7" s="1735" t="s">
        <v>75</v>
      </c>
      <c r="D7" s="1737" t="s">
        <v>840</v>
      </c>
      <c r="E7" s="1733" t="s">
        <v>841</v>
      </c>
      <c r="F7" s="1739" t="s">
        <v>842</v>
      </c>
      <c r="G7" s="1735" t="s">
        <v>843</v>
      </c>
      <c r="H7" s="1713" t="s">
        <v>838</v>
      </c>
      <c r="I7" s="1718" t="s">
        <v>839</v>
      </c>
      <c r="J7" s="1713" t="s">
        <v>75</v>
      </c>
      <c r="K7" s="1720" t="s">
        <v>840</v>
      </c>
      <c r="L7" s="1722" t="s">
        <v>844</v>
      </c>
      <c r="M7" s="1718" t="s">
        <v>841</v>
      </c>
      <c r="N7" s="1724" t="s">
        <v>842</v>
      </c>
      <c r="O7" s="1713" t="s">
        <v>843</v>
      </c>
      <c r="P7" s="1713" t="s">
        <v>845</v>
      </c>
      <c r="Q7" s="1713"/>
      <c r="R7" s="1713"/>
      <c r="S7" s="1720" t="s">
        <v>846</v>
      </c>
      <c r="T7" s="1714" t="s">
        <v>847</v>
      </c>
      <c r="U7" s="1714"/>
      <c r="V7" s="1714"/>
      <c r="W7" s="1714" t="s">
        <v>848</v>
      </c>
      <c r="X7" s="1714"/>
      <c r="Y7" s="1714"/>
      <c r="Z7" s="1713" t="s">
        <v>849</v>
      </c>
      <c r="AA7" s="1715" t="s">
        <v>850</v>
      </c>
      <c r="AB7" s="1715"/>
      <c r="AC7" s="1716"/>
    </row>
    <row r="8" spans="1:29" ht="56.5" customHeight="1">
      <c r="A8" s="1732"/>
      <c r="B8" s="1734"/>
      <c r="C8" s="1736"/>
      <c r="D8" s="1738"/>
      <c r="E8" s="1734"/>
      <c r="F8" s="1740"/>
      <c r="G8" s="1736"/>
      <c r="H8" s="1717"/>
      <c r="I8" s="1719"/>
      <c r="J8" s="1717"/>
      <c r="K8" s="1721"/>
      <c r="L8" s="1723"/>
      <c r="M8" s="1719"/>
      <c r="N8" s="1725"/>
      <c r="O8" s="1717"/>
      <c r="P8" s="70" t="s">
        <v>851</v>
      </c>
      <c r="Q8" s="70" t="s">
        <v>852</v>
      </c>
      <c r="R8" s="70" t="s">
        <v>444</v>
      </c>
      <c r="S8" s="1721"/>
      <c r="T8" s="70" t="s">
        <v>851</v>
      </c>
      <c r="U8" s="70" t="s">
        <v>852</v>
      </c>
      <c r="V8" s="70" t="s">
        <v>444</v>
      </c>
      <c r="W8" s="70" t="s">
        <v>851</v>
      </c>
      <c r="X8" s="70" t="s">
        <v>852</v>
      </c>
      <c r="Y8" s="70" t="s">
        <v>444</v>
      </c>
      <c r="Z8" s="1717"/>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741">
        <v>2920</v>
      </c>
      <c r="H10" s="58"/>
      <c r="I10" s="58"/>
      <c r="J10" s="58"/>
      <c r="K10" s="75"/>
      <c r="L10" s="76"/>
      <c r="M10" s="54"/>
      <c r="N10" s="56">
        <v>345.19</v>
      </c>
      <c r="O10" s="1741">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741"/>
      <c r="H11" s="61">
        <v>2</v>
      </c>
      <c r="I11" s="60" t="s">
        <v>861</v>
      </c>
      <c r="J11" s="60" t="s">
        <v>862</v>
      </c>
      <c r="K11" s="75"/>
      <c r="L11" s="76"/>
      <c r="M11" s="54"/>
      <c r="N11" s="54"/>
      <c r="O11" s="1741"/>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741"/>
      <c r="H12" s="58"/>
      <c r="I12" s="58"/>
      <c r="J12" s="58"/>
      <c r="K12" s="75"/>
      <c r="L12" s="76"/>
      <c r="M12" s="54"/>
      <c r="N12" s="56">
        <v>332.38</v>
      </c>
      <c r="O12" s="1741"/>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741"/>
      <c r="H13" s="61">
        <v>3</v>
      </c>
      <c r="I13" s="60" t="s">
        <v>864</v>
      </c>
      <c r="J13" s="60" t="s">
        <v>862</v>
      </c>
      <c r="K13" s="75"/>
      <c r="L13" s="76"/>
      <c r="M13" s="54"/>
      <c r="N13" s="54"/>
      <c r="O13" s="1741"/>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741"/>
      <c r="H14" s="58"/>
      <c r="I14" s="58"/>
      <c r="J14" s="58"/>
      <c r="K14" s="75"/>
      <c r="L14" s="76"/>
      <c r="M14" s="54"/>
      <c r="N14" s="56">
        <v>393.62</v>
      </c>
      <c r="O14" s="1741"/>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741"/>
      <c r="H15" s="61">
        <v>4</v>
      </c>
      <c r="I15" s="60" t="s">
        <v>865</v>
      </c>
      <c r="J15" s="60" t="s">
        <v>866</v>
      </c>
      <c r="K15" s="75"/>
      <c r="L15" s="76"/>
      <c r="M15" s="54"/>
      <c r="N15" s="54"/>
      <c r="O15" s="1741"/>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741"/>
      <c r="H16" s="58"/>
      <c r="I16" s="58"/>
      <c r="J16" s="58"/>
      <c r="K16" s="75"/>
      <c r="L16" s="76"/>
      <c r="M16" s="54"/>
      <c r="N16" s="56">
        <v>387.95</v>
      </c>
      <c r="O16" s="1741"/>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741"/>
      <c r="H17" s="61">
        <v>5</v>
      </c>
      <c r="I17" s="60" t="s">
        <v>868</v>
      </c>
      <c r="J17" s="60" t="s">
        <v>862</v>
      </c>
      <c r="K17" s="75"/>
      <c r="L17" s="76"/>
      <c r="M17" s="54"/>
      <c r="N17" s="54"/>
      <c r="O17" s="1741"/>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741"/>
      <c r="H18" s="58"/>
      <c r="I18" s="58"/>
      <c r="J18" s="58"/>
      <c r="K18" s="75"/>
      <c r="L18" s="76"/>
      <c r="M18" s="54"/>
      <c r="N18" s="56">
        <v>340.35</v>
      </c>
      <c r="O18" s="1741"/>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741"/>
      <c r="H19" s="61">
        <v>6</v>
      </c>
      <c r="I19" s="60" t="s">
        <v>870</v>
      </c>
      <c r="J19" s="60" t="s">
        <v>862</v>
      </c>
      <c r="K19" s="75"/>
      <c r="L19" s="76"/>
      <c r="M19" s="54"/>
      <c r="N19" s="54"/>
      <c r="O19" s="1741"/>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741"/>
      <c r="H20" s="58"/>
      <c r="I20" s="58"/>
      <c r="J20" s="58"/>
      <c r="K20" s="75"/>
      <c r="L20" s="76"/>
      <c r="M20" s="54"/>
      <c r="N20" s="56">
        <v>393.12</v>
      </c>
      <c r="O20" s="1741"/>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741"/>
      <c r="H21" s="61">
        <v>7</v>
      </c>
      <c r="I21" s="60" t="s">
        <v>871</v>
      </c>
      <c r="J21" s="60" t="s">
        <v>862</v>
      </c>
      <c r="K21" s="75"/>
      <c r="L21" s="76"/>
      <c r="M21" s="54"/>
      <c r="N21" s="54"/>
      <c r="O21" s="1741"/>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741"/>
      <c r="H22" s="58"/>
      <c r="I22" s="58"/>
      <c r="J22" s="58"/>
      <c r="K22" s="75"/>
      <c r="L22" s="76"/>
      <c r="M22" s="54"/>
      <c r="N22" s="56">
        <v>328.54</v>
      </c>
      <c r="O22" s="1741"/>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741"/>
      <c r="H23" s="61">
        <v>8</v>
      </c>
      <c r="I23" s="60" t="s">
        <v>872</v>
      </c>
      <c r="J23" s="60" t="s">
        <v>862</v>
      </c>
      <c r="K23" s="75"/>
      <c r="L23" s="76"/>
      <c r="M23" s="54"/>
      <c r="N23" s="54"/>
      <c r="O23" s="1741"/>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741"/>
      <c r="H24" s="58"/>
      <c r="I24" s="58"/>
      <c r="J24" s="58"/>
      <c r="K24" s="75"/>
      <c r="L24" s="76"/>
      <c r="M24" s="54"/>
      <c r="N24" s="56">
        <v>398.52</v>
      </c>
      <c r="O24" s="1741"/>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741">
        <v>835</v>
      </c>
      <c r="H26" s="58"/>
      <c r="I26" s="58"/>
      <c r="J26" s="58"/>
      <c r="K26" s="75"/>
      <c r="L26" s="76"/>
      <c r="M26" s="54"/>
      <c r="N26" s="56">
        <v>425.85</v>
      </c>
      <c r="O26" s="1741">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741"/>
      <c r="H27" s="61">
        <v>10</v>
      </c>
      <c r="I27" s="60" t="s">
        <v>875</v>
      </c>
      <c r="J27" s="60" t="s">
        <v>876</v>
      </c>
      <c r="K27" s="75"/>
      <c r="L27" s="76"/>
      <c r="M27" s="54"/>
      <c r="N27" s="54"/>
      <c r="O27" s="1741"/>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741"/>
      <c r="H28" s="58"/>
      <c r="I28" s="58"/>
      <c r="J28" s="58"/>
      <c r="K28" s="75"/>
      <c r="L28" s="76"/>
      <c r="M28" s="54"/>
      <c r="N28" s="56">
        <v>409.37</v>
      </c>
      <c r="O28" s="1741"/>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741">
        <v>2306</v>
      </c>
      <c r="H30" s="58"/>
      <c r="I30" s="58"/>
      <c r="J30" s="58"/>
      <c r="K30" s="75"/>
      <c r="L30" s="76"/>
      <c r="M30" s="54"/>
      <c r="N30" s="56">
        <v>388.46</v>
      </c>
      <c r="O30" s="1741">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741"/>
      <c r="H31" s="61">
        <v>12</v>
      </c>
      <c r="I31" s="60" t="s">
        <v>880</v>
      </c>
      <c r="J31" s="60" t="s">
        <v>862</v>
      </c>
      <c r="K31" s="75"/>
      <c r="L31" s="76"/>
      <c r="M31" s="54"/>
      <c r="N31" s="54"/>
      <c r="O31" s="1741"/>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741"/>
      <c r="H32" s="58"/>
      <c r="I32" s="58"/>
      <c r="J32" s="58"/>
      <c r="K32" s="75"/>
      <c r="L32" s="76"/>
      <c r="M32" s="54"/>
      <c r="N32" s="56">
        <v>380.96</v>
      </c>
      <c r="O32" s="1741"/>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741"/>
      <c r="H33" s="61">
        <v>13</v>
      </c>
      <c r="I33" s="60" t="s">
        <v>882</v>
      </c>
      <c r="J33" s="60" t="s">
        <v>866</v>
      </c>
      <c r="K33" s="75"/>
      <c r="L33" s="81" t="s">
        <v>295</v>
      </c>
      <c r="M33" s="54"/>
      <c r="N33" s="54"/>
      <c r="O33" s="1741"/>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741"/>
      <c r="H34" s="58"/>
      <c r="I34" s="58"/>
      <c r="J34" s="58"/>
      <c r="K34" s="75"/>
      <c r="L34" s="76"/>
      <c r="M34" s="54"/>
      <c r="N34" s="56">
        <v>381.39</v>
      </c>
      <c r="O34" s="1741"/>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741"/>
      <c r="H35" s="61">
        <v>14</v>
      </c>
      <c r="I35" s="60" t="s">
        <v>883</v>
      </c>
      <c r="J35" s="60" t="s">
        <v>862</v>
      </c>
      <c r="K35" s="75"/>
      <c r="L35" s="76"/>
      <c r="M35" s="54"/>
      <c r="N35" s="54"/>
      <c r="O35" s="1741"/>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741"/>
      <c r="H36" s="58"/>
      <c r="I36" s="58"/>
      <c r="J36" s="58"/>
      <c r="K36" s="75"/>
      <c r="L36" s="76"/>
      <c r="M36" s="54"/>
      <c r="N36" s="56">
        <v>344.6</v>
      </c>
      <c r="O36" s="1741"/>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741"/>
      <c r="H37" s="61">
        <v>15</v>
      </c>
      <c r="I37" s="60" t="s">
        <v>885</v>
      </c>
      <c r="J37" s="60" t="s">
        <v>866</v>
      </c>
      <c r="K37" s="75"/>
      <c r="L37" s="76"/>
      <c r="M37" s="54"/>
      <c r="N37" s="54"/>
      <c r="O37" s="1741"/>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741"/>
      <c r="H38" s="58"/>
      <c r="I38" s="58"/>
      <c r="J38" s="58"/>
      <c r="K38" s="75"/>
      <c r="L38" s="76"/>
      <c r="M38" s="54"/>
      <c r="N38" s="56">
        <v>395.64</v>
      </c>
      <c r="O38" s="1741"/>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741"/>
      <c r="H39" s="61">
        <v>16</v>
      </c>
      <c r="I39" s="60" t="s">
        <v>886</v>
      </c>
      <c r="J39" s="60" t="s">
        <v>876</v>
      </c>
      <c r="K39" s="75"/>
      <c r="L39" s="76"/>
      <c r="M39" s="54"/>
      <c r="N39" s="54"/>
      <c r="O39" s="1741"/>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741"/>
      <c r="H40" s="58"/>
      <c r="I40" s="58"/>
      <c r="J40" s="58"/>
      <c r="K40" s="75"/>
      <c r="L40" s="76"/>
      <c r="M40" s="54"/>
      <c r="N40" s="56">
        <v>414.76</v>
      </c>
      <c r="O40" s="1741"/>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741">
        <v>757</v>
      </c>
      <c r="H42" s="58"/>
      <c r="I42" s="58"/>
      <c r="J42" s="58"/>
      <c r="K42" s="75"/>
      <c r="L42" s="76"/>
      <c r="M42" s="54"/>
      <c r="N42" s="56">
        <v>401.93</v>
      </c>
      <c r="O42" s="1741">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741"/>
      <c r="H43" s="61">
        <v>18</v>
      </c>
      <c r="I43" s="60" t="s">
        <v>890</v>
      </c>
      <c r="J43" s="60" t="s">
        <v>866</v>
      </c>
      <c r="K43" s="68">
        <v>1</v>
      </c>
      <c r="L43" s="76"/>
      <c r="M43" s="54"/>
      <c r="N43" s="54"/>
      <c r="O43" s="1741"/>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741"/>
      <c r="H44" s="58"/>
      <c r="I44" s="58"/>
      <c r="J44" s="58"/>
      <c r="K44" s="75"/>
      <c r="L44" s="76"/>
      <c r="M44" s="54"/>
      <c r="N44" s="56">
        <v>354.95</v>
      </c>
      <c r="O44" s="1741"/>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741">
        <v>1192</v>
      </c>
      <c r="H46" s="58"/>
      <c r="I46" s="58"/>
      <c r="J46" s="58"/>
      <c r="K46" s="75"/>
      <c r="L46" s="76"/>
      <c r="M46" s="54"/>
      <c r="N46" s="56">
        <v>425</v>
      </c>
      <c r="O46" s="1741">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741"/>
      <c r="H47" s="61">
        <v>20</v>
      </c>
      <c r="I47" s="60" t="s">
        <v>895</v>
      </c>
      <c r="J47" s="60" t="s">
        <v>896</v>
      </c>
      <c r="K47" s="75"/>
      <c r="L47" s="76"/>
      <c r="M47" s="54"/>
      <c r="N47" s="54"/>
      <c r="O47" s="1741"/>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741"/>
      <c r="H48" s="58"/>
      <c r="I48" s="58"/>
      <c r="J48" s="58"/>
      <c r="K48" s="75"/>
      <c r="L48" s="76"/>
      <c r="M48" s="54"/>
      <c r="N48" s="56">
        <v>414</v>
      </c>
      <c r="O48" s="1741"/>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741"/>
      <c r="H49" s="61">
        <v>21</v>
      </c>
      <c r="I49" s="60" t="s">
        <v>897</v>
      </c>
      <c r="J49" s="60" t="s">
        <v>862</v>
      </c>
      <c r="K49" s="68">
        <v>1</v>
      </c>
      <c r="L49" s="81" t="s">
        <v>295</v>
      </c>
      <c r="M49" s="54"/>
      <c r="N49" s="54"/>
      <c r="O49" s="1741"/>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741"/>
      <c r="H50" s="58"/>
      <c r="I50" s="58"/>
      <c r="J50" s="58"/>
      <c r="K50" s="75"/>
      <c r="L50" s="76"/>
      <c r="M50" s="54"/>
      <c r="N50" s="56">
        <v>353.05</v>
      </c>
      <c r="O50" s="1741"/>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741">
        <v>829</v>
      </c>
      <c r="H52" s="58"/>
      <c r="I52" s="58"/>
      <c r="J52" s="58"/>
      <c r="K52" s="75"/>
      <c r="L52" s="76"/>
      <c r="M52" s="54"/>
      <c r="N52" s="56">
        <v>441.06</v>
      </c>
      <c r="O52" s="1741">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741"/>
      <c r="H53" s="61">
        <v>23</v>
      </c>
      <c r="I53" s="60" t="s">
        <v>902</v>
      </c>
      <c r="J53" s="60" t="s">
        <v>896</v>
      </c>
      <c r="K53" s="75"/>
      <c r="L53" s="81" t="s">
        <v>295</v>
      </c>
      <c r="M53" s="54"/>
      <c r="N53" s="54"/>
      <c r="O53" s="1741"/>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741"/>
      <c r="H54" s="58"/>
      <c r="I54" s="58"/>
      <c r="J54" s="58"/>
      <c r="K54" s="75"/>
      <c r="L54" s="76"/>
      <c r="M54" s="54"/>
      <c r="N54" s="56">
        <v>387.5</v>
      </c>
      <c r="O54" s="1741"/>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741">
        <v>2400</v>
      </c>
      <c r="H56" s="58"/>
      <c r="I56" s="58"/>
      <c r="J56" s="58"/>
      <c r="K56" s="75"/>
      <c r="L56" s="76"/>
      <c r="M56" s="54"/>
      <c r="N56" s="56">
        <v>372.63</v>
      </c>
      <c r="O56" s="1741">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741"/>
      <c r="H57" s="61">
        <v>25</v>
      </c>
      <c r="I57" s="60" t="s">
        <v>907</v>
      </c>
      <c r="J57" s="60" t="s">
        <v>862</v>
      </c>
      <c r="K57" s="75"/>
      <c r="L57" s="81" t="s">
        <v>908</v>
      </c>
      <c r="M57" s="54"/>
      <c r="N57" s="54"/>
      <c r="O57" s="1741"/>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741"/>
      <c r="H58" s="58"/>
      <c r="I58" s="58"/>
      <c r="J58" s="58"/>
      <c r="K58" s="75"/>
      <c r="L58" s="76"/>
      <c r="M58" s="54"/>
      <c r="N58" s="56">
        <v>415.3</v>
      </c>
      <c r="O58" s="1741"/>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741"/>
      <c r="H59" s="61">
        <v>26</v>
      </c>
      <c r="I59" s="60" t="s">
        <v>910</v>
      </c>
      <c r="J59" s="60" t="s">
        <v>866</v>
      </c>
      <c r="K59" s="75"/>
      <c r="L59" s="76"/>
      <c r="M59" s="54"/>
      <c r="N59" s="54"/>
      <c r="O59" s="1741"/>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741"/>
      <c r="H60" s="58"/>
      <c r="I60" s="58"/>
      <c r="J60" s="58"/>
      <c r="K60" s="75"/>
      <c r="L60" s="76"/>
      <c r="M60" s="54"/>
      <c r="N60" s="56">
        <v>424.58</v>
      </c>
      <c r="O60" s="1741"/>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741"/>
      <c r="H61" s="61">
        <v>27</v>
      </c>
      <c r="I61" s="60" t="s">
        <v>911</v>
      </c>
      <c r="J61" s="60" t="s">
        <v>862</v>
      </c>
      <c r="K61" s="75"/>
      <c r="L61" s="76"/>
      <c r="M61" s="54"/>
      <c r="N61" s="54"/>
      <c r="O61" s="1741"/>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741"/>
      <c r="H62" s="58"/>
      <c r="I62" s="58"/>
      <c r="J62" s="58"/>
      <c r="K62" s="75"/>
      <c r="L62" s="76"/>
      <c r="M62" s="54"/>
      <c r="N62" s="56">
        <v>391.7</v>
      </c>
      <c r="O62" s="1741"/>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741"/>
      <c r="H63" s="61">
        <v>28</v>
      </c>
      <c r="I63" s="60" t="s">
        <v>912</v>
      </c>
      <c r="J63" s="60" t="s">
        <v>862</v>
      </c>
      <c r="K63" s="75"/>
      <c r="L63" s="76"/>
      <c r="M63" s="54"/>
      <c r="N63" s="54"/>
      <c r="O63" s="1741"/>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741"/>
      <c r="H64" s="58"/>
      <c r="I64" s="58"/>
      <c r="J64" s="58"/>
      <c r="K64" s="75"/>
      <c r="L64" s="76"/>
      <c r="M64" s="54"/>
      <c r="N64" s="56">
        <v>410.47</v>
      </c>
      <c r="O64" s="1741"/>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741"/>
      <c r="H65" s="61">
        <v>29</v>
      </c>
      <c r="I65" s="60" t="s">
        <v>914</v>
      </c>
      <c r="J65" s="60" t="s">
        <v>876</v>
      </c>
      <c r="K65" s="75"/>
      <c r="L65" s="76"/>
      <c r="M65" s="54"/>
      <c r="N65" s="54"/>
      <c r="O65" s="1741"/>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741"/>
      <c r="H66" s="58"/>
      <c r="I66" s="58"/>
      <c r="J66" s="58"/>
      <c r="K66" s="75"/>
      <c r="L66" s="76"/>
      <c r="M66" s="54"/>
      <c r="N66" s="56">
        <v>385.54</v>
      </c>
      <c r="O66" s="1741"/>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741">
        <v>1242</v>
      </c>
      <c r="H68" s="58"/>
      <c r="I68" s="58"/>
      <c r="J68" s="58"/>
      <c r="K68" s="75"/>
      <c r="L68" s="76"/>
      <c r="M68" s="54"/>
      <c r="N68" s="56">
        <v>418.31</v>
      </c>
      <c r="O68" s="1741">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741"/>
      <c r="H69" s="61">
        <v>31</v>
      </c>
      <c r="I69" s="60" t="s">
        <v>918</v>
      </c>
      <c r="J69" s="60" t="s">
        <v>862</v>
      </c>
      <c r="K69" s="68">
        <v>1</v>
      </c>
      <c r="L69" s="76"/>
      <c r="M69" s="54"/>
      <c r="N69" s="54"/>
      <c r="O69" s="1741"/>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741"/>
      <c r="H70" s="58"/>
      <c r="I70" s="58"/>
      <c r="J70" s="58"/>
      <c r="K70" s="75"/>
      <c r="L70" s="76"/>
      <c r="M70" s="54"/>
      <c r="N70" s="56">
        <v>421.47</v>
      </c>
      <c r="O70" s="1741"/>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741"/>
      <c r="H71" s="61">
        <v>32</v>
      </c>
      <c r="I71" s="60" t="s">
        <v>919</v>
      </c>
      <c r="J71" s="60" t="s">
        <v>866</v>
      </c>
      <c r="K71" s="75"/>
      <c r="L71" s="76"/>
      <c r="M71" s="54"/>
      <c r="N71" s="54"/>
      <c r="O71" s="1741"/>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741"/>
      <c r="H72" s="58"/>
      <c r="I72" s="58"/>
      <c r="J72" s="58"/>
      <c r="K72" s="75"/>
      <c r="L72" s="76"/>
      <c r="M72" s="54"/>
      <c r="N72" s="56">
        <v>401.98</v>
      </c>
      <c r="O72" s="1741"/>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741">
        <v>833</v>
      </c>
      <c r="H74" s="58"/>
      <c r="I74" s="58"/>
      <c r="J74" s="58"/>
      <c r="K74" s="75"/>
      <c r="L74" s="76"/>
      <c r="M74" s="54"/>
      <c r="N74" s="56">
        <v>429.38</v>
      </c>
      <c r="O74" s="1741">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741"/>
      <c r="H75" s="61">
        <v>34</v>
      </c>
      <c r="I75" s="60" t="s">
        <v>923</v>
      </c>
      <c r="J75" s="60" t="s">
        <v>866</v>
      </c>
      <c r="K75" s="75"/>
      <c r="L75" s="76"/>
      <c r="M75" s="54"/>
      <c r="N75" s="54"/>
      <c r="O75" s="1741"/>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741"/>
      <c r="H76" s="58"/>
      <c r="I76" s="58"/>
      <c r="J76" s="58"/>
      <c r="K76" s="75"/>
      <c r="L76" s="76"/>
      <c r="M76" s="54"/>
      <c r="N76" s="56">
        <v>403.83</v>
      </c>
      <c r="O76" s="1741"/>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741">
        <v>735</v>
      </c>
      <c r="H80" s="58"/>
      <c r="I80" s="58"/>
      <c r="J80" s="58"/>
      <c r="K80" s="75"/>
      <c r="L80" s="76"/>
      <c r="M80" s="54"/>
      <c r="N80" s="56">
        <v>380.68</v>
      </c>
      <c r="O80" s="1741">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741"/>
      <c r="H81" s="61">
        <v>37</v>
      </c>
      <c r="I81" s="60" t="s">
        <v>929</v>
      </c>
      <c r="J81" s="60" t="s">
        <v>862</v>
      </c>
      <c r="K81" s="75"/>
      <c r="L81" s="76"/>
      <c r="M81" s="54"/>
      <c r="N81" s="54"/>
      <c r="O81" s="1741"/>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741"/>
      <c r="H82" s="58"/>
      <c r="I82" s="58"/>
      <c r="J82" s="58"/>
      <c r="K82" s="75"/>
      <c r="L82" s="76"/>
      <c r="M82" s="54"/>
      <c r="N82" s="56">
        <v>354.53</v>
      </c>
      <c r="O82" s="1741"/>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741">
        <v>1203</v>
      </c>
      <c r="H84" s="58"/>
      <c r="I84" s="58"/>
      <c r="J84" s="58"/>
      <c r="K84" s="75"/>
      <c r="L84" s="76"/>
      <c r="M84" s="54"/>
      <c r="N84" s="56">
        <v>405.57</v>
      </c>
      <c r="O84" s="1741">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741"/>
      <c r="H85" s="61">
        <v>39</v>
      </c>
      <c r="I85" s="60" t="s">
        <v>932</v>
      </c>
      <c r="J85" s="60" t="s">
        <v>876</v>
      </c>
      <c r="K85" s="75"/>
      <c r="L85" s="76"/>
      <c r="M85" s="54"/>
      <c r="N85" s="54"/>
      <c r="O85" s="1741"/>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741"/>
      <c r="H86" s="58"/>
      <c r="I86" s="58"/>
      <c r="J86" s="58"/>
      <c r="K86" s="75"/>
      <c r="L86" s="76"/>
      <c r="M86" s="54"/>
      <c r="N86" s="56">
        <v>416.87</v>
      </c>
      <c r="O86" s="1741"/>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741"/>
      <c r="H87" s="61">
        <v>40</v>
      </c>
      <c r="I87" s="60" t="s">
        <v>934</v>
      </c>
      <c r="J87" s="60" t="s">
        <v>862</v>
      </c>
      <c r="K87" s="75"/>
      <c r="L87" s="76"/>
      <c r="M87" s="54"/>
      <c r="N87" s="54"/>
      <c r="O87" s="1741"/>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741"/>
      <c r="H88" s="58"/>
      <c r="I88" s="58"/>
      <c r="J88" s="58"/>
      <c r="K88" s="75"/>
      <c r="L88" s="76"/>
      <c r="M88" s="54"/>
      <c r="N88" s="56">
        <v>380.77</v>
      </c>
      <c r="O88" s="1741"/>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741">
        <v>1101</v>
      </c>
      <c r="H90" s="58"/>
      <c r="I90" s="58"/>
      <c r="J90" s="58"/>
      <c r="K90" s="75"/>
      <c r="L90" s="76"/>
      <c r="M90" s="54"/>
      <c r="N90" s="56">
        <v>411.81</v>
      </c>
      <c r="O90" s="1741">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741"/>
      <c r="H91" s="61">
        <v>42</v>
      </c>
      <c r="I91" s="60" t="s">
        <v>937</v>
      </c>
      <c r="J91" s="60" t="s">
        <v>866</v>
      </c>
      <c r="K91" s="75"/>
      <c r="L91" s="76"/>
      <c r="M91" s="54"/>
      <c r="N91" s="54"/>
      <c r="O91" s="1741"/>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741"/>
      <c r="H92" s="58"/>
      <c r="I92" s="58"/>
      <c r="J92" s="58"/>
      <c r="K92" s="75"/>
      <c r="L92" s="76"/>
      <c r="M92" s="54"/>
      <c r="N92" s="56">
        <v>392.08</v>
      </c>
      <c r="O92" s="1741"/>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741"/>
      <c r="H93" s="61">
        <v>43</v>
      </c>
      <c r="I93" s="60" t="s">
        <v>938</v>
      </c>
      <c r="J93" s="60" t="s">
        <v>896</v>
      </c>
      <c r="K93" s="75"/>
      <c r="L93" s="76"/>
      <c r="M93" s="54"/>
      <c r="N93" s="54"/>
      <c r="O93" s="1741"/>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741"/>
      <c r="H94" s="58"/>
      <c r="I94" s="58"/>
      <c r="J94" s="58"/>
      <c r="K94" s="75"/>
      <c r="L94" s="76"/>
      <c r="M94" s="54"/>
      <c r="N94" s="56">
        <v>296.87</v>
      </c>
      <c r="O94" s="1741"/>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741">
        <v>835</v>
      </c>
      <c r="H98" s="58"/>
      <c r="I98" s="58"/>
      <c r="J98" s="58"/>
      <c r="K98" s="75"/>
      <c r="L98" s="76"/>
      <c r="M98" s="54"/>
      <c r="N98" s="56">
        <v>382.17</v>
      </c>
      <c r="O98" s="1741">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741"/>
      <c r="H99" s="61">
        <v>46</v>
      </c>
      <c r="I99" s="60" t="s">
        <v>945</v>
      </c>
      <c r="J99" s="60" t="s">
        <v>896</v>
      </c>
      <c r="K99" s="75"/>
      <c r="L99" s="76"/>
      <c r="M99" s="54"/>
      <c r="N99" s="54"/>
      <c r="O99" s="1741"/>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741"/>
      <c r="H100" s="58"/>
      <c r="I100" s="58"/>
      <c r="J100" s="58"/>
      <c r="K100" s="75"/>
      <c r="L100" s="76"/>
      <c r="M100" s="54"/>
      <c r="N100" s="56">
        <v>452.74</v>
      </c>
      <c r="O100" s="1741"/>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741">
        <v>815</v>
      </c>
      <c r="H102" s="58"/>
      <c r="I102" s="58"/>
      <c r="J102" s="58"/>
      <c r="K102" s="75"/>
      <c r="L102" s="76"/>
      <c r="M102" s="54"/>
      <c r="N102" s="56">
        <v>420.21</v>
      </c>
      <c r="O102" s="1741">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741"/>
      <c r="H103" s="61">
        <v>48</v>
      </c>
      <c r="I103" s="60" t="s">
        <v>949</v>
      </c>
      <c r="J103" s="60" t="s">
        <v>896</v>
      </c>
      <c r="K103" s="75"/>
      <c r="L103" s="76"/>
      <c r="M103" s="54"/>
      <c r="N103" s="54"/>
      <c r="O103" s="1741"/>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741"/>
      <c r="H104" s="58"/>
      <c r="I104" s="58"/>
      <c r="J104" s="58"/>
      <c r="K104" s="75"/>
      <c r="L104" s="76"/>
      <c r="M104" s="54"/>
      <c r="N104" s="56">
        <v>395.01</v>
      </c>
      <c r="O104" s="1741"/>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741">
        <v>1473</v>
      </c>
      <c r="H106" s="58"/>
      <c r="I106" s="58"/>
      <c r="J106" s="58"/>
      <c r="K106" s="75"/>
      <c r="L106" s="76"/>
      <c r="M106" s="54"/>
      <c r="N106" s="56">
        <v>386.74</v>
      </c>
      <c r="O106" s="1741">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741"/>
      <c r="H107" s="61">
        <v>50</v>
      </c>
      <c r="I107" s="60" t="s">
        <v>953</v>
      </c>
      <c r="J107" s="60" t="s">
        <v>862</v>
      </c>
      <c r="K107" s="75"/>
      <c r="L107" s="76"/>
      <c r="M107" s="54"/>
      <c r="N107" s="54"/>
      <c r="O107" s="1741"/>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741"/>
      <c r="H108" s="58"/>
      <c r="I108" s="58"/>
      <c r="J108" s="58"/>
      <c r="K108" s="75"/>
      <c r="L108" s="76"/>
      <c r="M108" s="54"/>
      <c r="N108" s="56">
        <v>378.62</v>
      </c>
      <c r="O108" s="1741"/>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741"/>
      <c r="H109" s="61">
        <v>51</v>
      </c>
      <c r="I109" s="60" t="s">
        <v>954</v>
      </c>
      <c r="J109" s="60" t="s">
        <v>862</v>
      </c>
      <c r="K109" s="75"/>
      <c r="L109" s="76"/>
      <c r="M109" s="54"/>
      <c r="N109" s="54"/>
      <c r="O109" s="1741"/>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741"/>
      <c r="H110" s="58"/>
      <c r="I110" s="58"/>
      <c r="J110" s="58"/>
      <c r="K110" s="75"/>
      <c r="L110" s="76"/>
      <c r="M110" s="54"/>
      <c r="N110" s="56">
        <v>350.22</v>
      </c>
      <c r="O110" s="1741"/>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741"/>
      <c r="H111" s="61">
        <v>52</v>
      </c>
      <c r="I111" s="60" t="s">
        <v>956</v>
      </c>
      <c r="J111" s="60" t="s">
        <v>862</v>
      </c>
      <c r="K111" s="75"/>
      <c r="L111" s="76"/>
      <c r="M111" s="54"/>
      <c r="N111" s="54"/>
      <c r="O111" s="1741"/>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741"/>
      <c r="H112" s="58"/>
      <c r="I112" s="58"/>
      <c r="J112" s="58"/>
      <c r="K112" s="75"/>
      <c r="L112" s="76"/>
      <c r="M112" s="54"/>
      <c r="N112" s="56">
        <v>357.91</v>
      </c>
      <c r="O112" s="1741"/>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726" t="s">
        <v>961</v>
      </c>
      <c r="F116" s="1726"/>
      <c r="G116" s="1726"/>
      <c r="H116" s="114"/>
      <c r="I116" s="114"/>
      <c r="J116" s="1726" t="s">
        <v>962</v>
      </c>
      <c r="K116" s="1726"/>
      <c r="L116" s="1726"/>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727" t="s">
        <v>966</v>
      </c>
      <c r="B138" s="1728"/>
      <c r="C138" s="1728"/>
      <c r="D138" s="1728"/>
      <c r="E138" s="1728"/>
      <c r="F138" s="1728"/>
      <c r="G138" s="1728"/>
      <c r="H138" s="1728"/>
      <c r="I138" s="1728"/>
      <c r="J138" s="1728"/>
      <c r="K138" s="1728"/>
      <c r="L138" s="1728"/>
      <c r="M138" s="1728"/>
      <c r="N138" s="1728"/>
      <c r="O138" s="1729" t="s">
        <v>967</v>
      </c>
      <c r="P138" s="1729"/>
      <c r="Q138" s="1729"/>
      <c r="R138" s="1729"/>
      <c r="S138" s="1729"/>
      <c r="T138" s="1729"/>
      <c r="U138" s="1729"/>
      <c r="V138" s="1729"/>
      <c r="W138" s="1729"/>
      <c r="X138" s="1729"/>
      <c r="Y138" s="1729"/>
      <c r="Z138" s="1729"/>
      <c r="AA138" s="1729"/>
      <c r="AB138" s="1729"/>
      <c r="AC138" s="1730"/>
    </row>
    <row r="139" spans="1:29" ht="12.75" customHeight="1">
      <c r="A139" s="1450" t="s">
        <v>968</v>
      </c>
      <c r="B139" s="1450"/>
      <c r="C139" s="1450"/>
      <c r="D139" s="1450"/>
      <c r="E139" s="1450"/>
      <c r="F139" s="1449" t="s">
        <v>969</v>
      </c>
      <c r="G139" s="1449"/>
      <c r="H139" s="1449"/>
      <c r="I139" s="1449"/>
      <c r="J139" s="1450" t="s">
        <v>970</v>
      </c>
      <c r="K139" s="1450"/>
      <c r="L139" s="1450"/>
      <c r="M139" s="1450"/>
      <c r="N139" s="1450"/>
      <c r="O139" s="1449" t="s">
        <v>969</v>
      </c>
      <c r="P139" s="1449"/>
      <c r="Q139" s="1449"/>
      <c r="R139" s="1449"/>
      <c r="S139" s="1449"/>
      <c r="T139" s="1450" t="s">
        <v>971</v>
      </c>
      <c r="U139" s="1450"/>
      <c r="V139" s="1450"/>
      <c r="W139" s="1450"/>
      <c r="X139" s="1450"/>
      <c r="Y139" s="1450"/>
      <c r="Z139" s="1450" t="s">
        <v>972</v>
      </c>
      <c r="AA139" s="1450"/>
      <c r="AB139" s="1450"/>
      <c r="AC139" s="1450"/>
    </row>
    <row r="140" spans="1:29" ht="12.75" customHeight="1">
      <c r="A140" s="1450"/>
      <c r="B140" s="1450"/>
      <c r="C140" s="1450"/>
      <c r="D140" s="1450"/>
      <c r="E140" s="1450"/>
      <c r="F140" s="1449"/>
      <c r="G140" s="1449"/>
      <c r="H140" s="1449"/>
      <c r="I140" s="1449"/>
      <c r="J140" s="1450"/>
      <c r="K140" s="1450"/>
      <c r="L140" s="1450"/>
      <c r="M140" s="1450"/>
      <c r="N140" s="1450"/>
      <c r="O140" s="1449"/>
      <c r="P140" s="1449"/>
      <c r="Q140" s="1449"/>
      <c r="R140" s="1449"/>
      <c r="S140" s="1449"/>
      <c r="T140" s="1450"/>
      <c r="U140" s="1450"/>
      <c r="V140" s="1450"/>
      <c r="W140" s="1450"/>
      <c r="X140" s="1450"/>
      <c r="Y140" s="1450"/>
      <c r="Z140" s="1450"/>
      <c r="AA140" s="1450"/>
      <c r="AB140" s="1450"/>
      <c r="AC140" s="1450"/>
    </row>
    <row r="141" spans="1:29" ht="12.75" customHeight="1">
      <c r="A141" s="1450"/>
      <c r="B141" s="1450"/>
      <c r="C141" s="1450"/>
      <c r="D141" s="1450"/>
      <c r="E141" s="1450"/>
      <c r="F141" s="1449"/>
      <c r="G141" s="1449"/>
      <c r="H141" s="1449"/>
      <c r="I141" s="1449"/>
      <c r="J141" s="1450"/>
      <c r="K141" s="1450"/>
      <c r="L141" s="1450"/>
      <c r="M141" s="1450"/>
      <c r="N141" s="1450"/>
      <c r="O141" s="1449"/>
      <c r="P141" s="1449"/>
      <c r="Q141" s="1449"/>
      <c r="R141" s="1449"/>
      <c r="S141" s="1449"/>
      <c r="T141" s="1450"/>
      <c r="U141" s="1450"/>
      <c r="V141" s="1450"/>
      <c r="W141" s="1450"/>
      <c r="X141" s="1450"/>
      <c r="Y141" s="1450"/>
      <c r="Z141" s="1450"/>
      <c r="AA141" s="1450"/>
      <c r="AB141" s="1450"/>
      <c r="AC141" s="1450"/>
    </row>
    <row r="142" spans="1:29" ht="36.75" customHeight="1">
      <c r="A142" s="1450"/>
      <c r="B142" s="1450"/>
      <c r="C142" s="1450"/>
      <c r="D142" s="1450"/>
      <c r="E142" s="1450"/>
      <c r="F142" s="1449"/>
      <c r="G142" s="1449"/>
      <c r="H142" s="1449"/>
      <c r="I142" s="1449"/>
      <c r="J142" s="1450"/>
      <c r="K142" s="1450"/>
      <c r="L142" s="1450"/>
      <c r="M142" s="1450"/>
      <c r="N142" s="1450"/>
      <c r="O142" s="1449"/>
      <c r="P142" s="1449"/>
      <c r="Q142" s="1449"/>
      <c r="R142" s="1449"/>
      <c r="S142" s="1449"/>
      <c r="T142" s="1450"/>
      <c r="U142" s="1450"/>
      <c r="V142" s="1450"/>
      <c r="W142" s="1450"/>
      <c r="X142" s="1450"/>
      <c r="Y142" s="1450"/>
      <c r="Z142" s="1450"/>
      <c r="AA142" s="1450"/>
      <c r="AB142" s="1450"/>
      <c r="AC142" s="1450"/>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tabSelected="1" topLeftCell="A39" zoomScale="30" zoomScaleNormal="30" zoomScaleSheetLayoutView="25" zoomScalePageLayoutView="19" workbookViewId="0">
      <selection activeCell="U49" sqref="U49"/>
    </sheetView>
  </sheetViews>
  <sheetFormatPr defaultRowHeight="23"/>
  <cols>
    <col min="1" max="1" width="28.81640625" style="1059" customWidth="1"/>
    <col min="2" max="2" width="15.81640625" style="1059" customWidth="1"/>
    <col min="3" max="3" width="28.81640625" style="1059" customWidth="1"/>
    <col min="4" max="4" width="15.81640625" style="1059" customWidth="1"/>
    <col min="5" max="5" width="28.81640625" style="1059" customWidth="1"/>
    <col min="6" max="6" width="15.81640625" style="1059" customWidth="1"/>
    <col min="7" max="7" width="28.81640625" style="1059" customWidth="1"/>
    <col min="8" max="8" width="15.81640625" style="1059" customWidth="1"/>
    <col min="9" max="9" width="28.81640625" style="1059" customWidth="1"/>
    <col min="10" max="10" width="15.81640625" style="1059" customWidth="1"/>
    <col min="11" max="11" width="28.81640625" style="1059" customWidth="1"/>
    <col min="12" max="12" width="15.81640625" style="1059" customWidth="1"/>
    <col min="13" max="13" width="28.81640625" style="1059" customWidth="1"/>
    <col min="14" max="14" width="15.81640625" style="1059" customWidth="1"/>
    <col min="15" max="15" width="28.81640625" style="1059" customWidth="1"/>
    <col min="16" max="16" width="15.81640625" style="1059" customWidth="1"/>
    <col min="17" max="17" width="28.81640625" style="1059" customWidth="1"/>
    <col min="18" max="18" width="15.81640625" style="1059" customWidth="1"/>
    <col min="19" max="19" width="28.81640625" style="1059" customWidth="1"/>
    <col min="20" max="20" width="15.81640625" style="1059" customWidth="1"/>
    <col min="21" max="21" width="28.81640625" style="1059" customWidth="1"/>
    <col min="22" max="22" width="15.81640625" style="1059" customWidth="1"/>
    <col min="23" max="23" width="28.81640625" style="1059" customWidth="1"/>
    <col min="24" max="24" width="13.36328125" style="1059" customWidth="1"/>
    <col min="25" max="27" width="8.90625" style="1059"/>
    <col min="28" max="39" width="20.81640625" style="1059" customWidth="1"/>
    <col min="40" max="256" width="8.90625" style="1059"/>
    <col min="257" max="257" width="20.81640625" style="1059" customWidth="1"/>
    <col min="258" max="258" width="12.90625" style="1059" customWidth="1"/>
    <col min="259" max="259" width="20.81640625" style="1059" customWidth="1"/>
    <col min="260" max="260" width="11.54296875" style="1059" customWidth="1"/>
    <col min="261" max="261" width="20.81640625" style="1059" customWidth="1"/>
    <col min="262" max="262" width="9.90625" style="1059" bestFit="1" customWidth="1"/>
    <col min="263" max="263" width="20.81640625" style="1059" customWidth="1"/>
    <col min="264" max="264" width="9.90625" style="1059" bestFit="1" customWidth="1"/>
    <col min="265" max="265" width="20.81640625" style="1059" customWidth="1"/>
    <col min="266" max="266" width="9.90625" style="1059" bestFit="1" customWidth="1"/>
    <col min="267" max="267" width="20.81640625" style="1059" customWidth="1"/>
    <col min="268" max="268" width="9.90625" style="1059" bestFit="1" customWidth="1"/>
    <col min="269" max="269" width="20.81640625" style="1059" customWidth="1"/>
    <col min="270" max="270" width="12.1796875" style="1059" customWidth="1"/>
    <col min="271" max="271" width="20.81640625" style="1059" customWidth="1"/>
    <col min="272" max="272" width="11.90625" style="1059" customWidth="1"/>
    <col min="273" max="273" width="20.81640625" style="1059" customWidth="1"/>
    <col min="274" max="274" width="12.54296875" style="1059" customWidth="1"/>
    <col min="275" max="275" width="20.81640625" style="1059" customWidth="1"/>
    <col min="276" max="276" width="11.1796875" style="1059" customWidth="1"/>
    <col min="277" max="277" width="20.81640625" style="1059" customWidth="1"/>
    <col min="278" max="278" width="11.54296875" style="1059" customWidth="1"/>
    <col min="279" max="279" width="20.81640625" style="1059" customWidth="1"/>
    <col min="280" max="280" width="9.90625" style="1059" bestFit="1" customWidth="1"/>
    <col min="281" max="283" width="8.90625" style="1059"/>
    <col min="284" max="295" width="20.81640625" style="1059" customWidth="1"/>
    <col min="296" max="512" width="8.90625" style="1059"/>
    <col min="513" max="513" width="20.81640625" style="1059" customWidth="1"/>
    <col min="514" max="514" width="12.90625" style="1059" customWidth="1"/>
    <col min="515" max="515" width="20.81640625" style="1059" customWidth="1"/>
    <col min="516" max="516" width="11.54296875" style="1059" customWidth="1"/>
    <col min="517" max="517" width="20.81640625" style="1059" customWidth="1"/>
    <col min="518" max="518" width="9.90625" style="1059" bestFit="1" customWidth="1"/>
    <col min="519" max="519" width="20.81640625" style="1059" customWidth="1"/>
    <col min="520" max="520" width="9.90625" style="1059" bestFit="1" customWidth="1"/>
    <col min="521" max="521" width="20.81640625" style="1059" customWidth="1"/>
    <col min="522" max="522" width="9.90625" style="1059" bestFit="1" customWidth="1"/>
    <col min="523" max="523" width="20.81640625" style="1059" customWidth="1"/>
    <col min="524" max="524" width="9.90625" style="1059" bestFit="1" customWidth="1"/>
    <col min="525" max="525" width="20.81640625" style="1059" customWidth="1"/>
    <col min="526" max="526" width="12.1796875" style="1059" customWidth="1"/>
    <col min="527" max="527" width="20.81640625" style="1059" customWidth="1"/>
    <col min="528" max="528" width="11.90625" style="1059" customWidth="1"/>
    <col min="529" max="529" width="20.81640625" style="1059" customWidth="1"/>
    <col min="530" max="530" width="12.54296875" style="1059" customWidth="1"/>
    <col min="531" max="531" width="20.81640625" style="1059" customWidth="1"/>
    <col min="532" max="532" width="11.1796875" style="1059" customWidth="1"/>
    <col min="533" max="533" width="20.81640625" style="1059" customWidth="1"/>
    <col min="534" max="534" width="11.54296875" style="1059" customWidth="1"/>
    <col min="535" max="535" width="20.81640625" style="1059" customWidth="1"/>
    <col min="536" max="536" width="9.90625" style="1059" bestFit="1" customWidth="1"/>
    <col min="537" max="539" width="8.90625" style="1059"/>
    <col min="540" max="551" width="20.81640625" style="1059" customWidth="1"/>
    <col min="552" max="768" width="8.90625" style="1059"/>
    <col min="769" max="769" width="20.81640625" style="1059" customWidth="1"/>
    <col min="770" max="770" width="12.90625" style="1059" customWidth="1"/>
    <col min="771" max="771" width="20.81640625" style="1059" customWidth="1"/>
    <col min="772" max="772" width="11.54296875" style="1059" customWidth="1"/>
    <col min="773" max="773" width="20.81640625" style="1059" customWidth="1"/>
    <col min="774" max="774" width="9.90625" style="1059" bestFit="1" customWidth="1"/>
    <col min="775" max="775" width="20.81640625" style="1059" customWidth="1"/>
    <col min="776" max="776" width="9.90625" style="1059" bestFit="1" customWidth="1"/>
    <col min="777" max="777" width="20.81640625" style="1059" customWidth="1"/>
    <col min="778" max="778" width="9.90625" style="1059" bestFit="1" customWidth="1"/>
    <col min="779" max="779" width="20.81640625" style="1059" customWidth="1"/>
    <col min="780" max="780" width="9.90625" style="1059" bestFit="1" customWidth="1"/>
    <col min="781" max="781" width="20.81640625" style="1059" customWidth="1"/>
    <col min="782" max="782" width="12.1796875" style="1059" customWidth="1"/>
    <col min="783" max="783" width="20.81640625" style="1059" customWidth="1"/>
    <col min="784" max="784" width="11.90625" style="1059" customWidth="1"/>
    <col min="785" max="785" width="20.81640625" style="1059" customWidth="1"/>
    <col min="786" max="786" width="12.54296875" style="1059" customWidth="1"/>
    <col min="787" max="787" width="20.81640625" style="1059" customWidth="1"/>
    <col min="788" max="788" width="11.1796875" style="1059" customWidth="1"/>
    <col min="789" max="789" width="20.81640625" style="1059" customWidth="1"/>
    <col min="790" max="790" width="11.54296875" style="1059" customWidth="1"/>
    <col min="791" max="791" width="20.81640625" style="1059" customWidth="1"/>
    <col min="792" max="792" width="9.90625" style="1059" bestFit="1" customWidth="1"/>
    <col min="793" max="795" width="8.90625" style="1059"/>
    <col min="796" max="807" width="20.81640625" style="1059" customWidth="1"/>
    <col min="808" max="1024" width="8.90625" style="1059"/>
    <col min="1025" max="1025" width="20.81640625" style="1059" customWidth="1"/>
    <col min="1026" max="1026" width="12.90625" style="1059" customWidth="1"/>
    <col min="1027" max="1027" width="20.81640625" style="1059" customWidth="1"/>
    <col min="1028" max="1028" width="11.54296875" style="1059" customWidth="1"/>
    <col min="1029" max="1029" width="20.81640625" style="1059" customWidth="1"/>
    <col min="1030" max="1030" width="9.90625" style="1059" bestFit="1" customWidth="1"/>
    <col min="1031" max="1031" width="20.81640625" style="1059" customWidth="1"/>
    <col min="1032" max="1032" width="9.90625" style="1059" bestFit="1" customWidth="1"/>
    <col min="1033" max="1033" width="20.81640625" style="1059" customWidth="1"/>
    <col min="1034" max="1034" width="9.90625" style="1059" bestFit="1" customWidth="1"/>
    <col min="1035" max="1035" width="20.81640625" style="1059" customWidth="1"/>
    <col min="1036" max="1036" width="9.90625" style="1059" bestFit="1" customWidth="1"/>
    <col min="1037" max="1037" width="20.81640625" style="1059" customWidth="1"/>
    <col min="1038" max="1038" width="12.1796875" style="1059" customWidth="1"/>
    <col min="1039" max="1039" width="20.81640625" style="1059" customWidth="1"/>
    <col min="1040" max="1040" width="11.90625" style="1059" customWidth="1"/>
    <col min="1041" max="1041" width="20.81640625" style="1059" customWidth="1"/>
    <col min="1042" max="1042" width="12.54296875" style="1059" customWidth="1"/>
    <col min="1043" max="1043" width="20.81640625" style="1059" customWidth="1"/>
    <col min="1044" max="1044" width="11.1796875" style="1059" customWidth="1"/>
    <col min="1045" max="1045" width="20.81640625" style="1059" customWidth="1"/>
    <col min="1046" max="1046" width="11.54296875" style="1059" customWidth="1"/>
    <col min="1047" max="1047" width="20.81640625" style="1059" customWidth="1"/>
    <col min="1048" max="1048" width="9.90625" style="1059" bestFit="1" customWidth="1"/>
    <col min="1049" max="1051" width="8.90625" style="1059"/>
    <col min="1052" max="1063" width="20.81640625" style="1059" customWidth="1"/>
    <col min="1064" max="1280" width="8.90625" style="1059"/>
    <col min="1281" max="1281" width="20.81640625" style="1059" customWidth="1"/>
    <col min="1282" max="1282" width="12.90625" style="1059" customWidth="1"/>
    <col min="1283" max="1283" width="20.81640625" style="1059" customWidth="1"/>
    <col min="1284" max="1284" width="11.54296875" style="1059" customWidth="1"/>
    <col min="1285" max="1285" width="20.81640625" style="1059" customWidth="1"/>
    <col min="1286" max="1286" width="9.90625" style="1059" bestFit="1" customWidth="1"/>
    <col min="1287" max="1287" width="20.81640625" style="1059" customWidth="1"/>
    <col min="1288" max="1288" width="9.90625" style="1059" bestFit="1" customWidth="1"/>
    <col min="1289" max="1289" width="20.81640625" style="1059" customWidth="1"/>
    <col min="1290" max="1290" width="9.90625" style="1059" bestFit="1" customWidth="1"/>
    <col min="1291" max="1291" width="20.81640625" style="1059" customWidth="1"/>
    <col min="1292" max="1292" width="9.90625" style="1059" bestFit="1" customWidth="1"/>
    <col min="1293" max="1293" width="20.81640625" style="1059" customWidth="1"/>
    <col min="1294" max="1294" width="12.1796875" style="1059" customWidth="1"/>
    <col min="1295" max="1295" width="20.81640625" style="1059" customWidth="1"/>
    <col min="1296" max="1296" width="11.90625" style="1059" customWidth="1"/>
    <col min="1297" max="1297" width="20.81640625" style="1059" customWidth="1"/>
    <col min="1298" max="1298" width="12.54296875" style="1059" customWidth="1"/>
    <col min="1299" max="1299" width="20.81640625" style="1059" customWidth="1"/>
    <col min="1300" max="1300" width="11.1796875" style="1059" customWidth="1"/>
    <col min="1301" max="1301" width="20.81640625" style="1059" customWidth="1"/>
    <col min="1302" max="1302" width="11.54296875" style="1059" customWidth="1"/>
    <col min="1303" max="1303" width="20.81640625" style="1059" customWidth="1"/>
    <col min="1304" max="1304" width="9.90625" style="1059" bestFit="1" customWidth="1"/>
    <col min="1305" max="1307" width="8.90625" style="1059"/>
    <col min="1308" max="1319" width="20.81640625" style="1059" customWidth="1"/>
    <col min="1320" max="1536" width="8.90625" style="1059"/>
    <col min="1537" max="1537" width="20.81640625" style="1059" customWidth="1"/>
    <col min="1538" max="1538" width="12.90625" style="1059" customWidth="1"/>
    <col min="1539" max="1539" width="20.81640625" style="1059" customWidth="1"/>
    <col min="1540" max="1540" width="11.54296875" style="1059" customWidth="1"/>
    <col min="1541" max="1541" width="20.81640625" style="1059" customWidth="1"/>
    <col min="1542" max="1542" width="9.90625" style="1059" bestFit="1" customWidth="1"/>
    <col min="1543" max="1543" width="20.81640625" style="1059" customWidth="1"/>
    <col min="1544" max="1544" width="9.90625" style="1059" bestFit="1" customWidth="1"/>
    <col min="1545" max="1545" width="20.81640625" style="1059" customWidth="1"/>
    <col min="1546" max="1546" width="9.90625" style="1059" bestFit="1" customWidth="1"/>
    <col min="1547" max="1547" width="20.81640625" style="1059" customWidth="1"/>
    <col min="1548" max="1548" width="9.90625" style="1059" bestFit="1" customWidth="1"/>
    <col min="1549" max="1549" width="20.81640625" style="1059" customWidth="1"/>
    <col min="1550" max="1550" width="12.1796875" style="1059" customWidth="1"/>
    <col min="1551" max="1551" width="20.81640625" style="1059" customWidth="1"/>
    <col min="1552" max="1552" width="11.90625" style="1059" customWidth="1"/>
    <col min="1553" max="1553" width="20.81640625" style="1059" customWidth="1"/>
    <col min="1554" max="1554" width="12.54296875" style="1059" customWidth="1"/>
    <col min="1555" max="1555" width="20.81640625" style="1059" customWidth="1"/>
    <col min="1556" max="1556" width="11.1796875" style="1059" customWidth="1"/>
    <col min="1557" max="1557" width="20.81640625" style="1059" customWidth="1"/>
    <col min="1558" max="1558" width="11.54296875" style="1059" customWidth="1"/>
    <col min="1559" max="1559" width="20.81640625" style="1059" customWidth="1"/>
    <col min="1560" max="1560" width="9.90625" style="1059" bestFit="1" customWidth="1"/>
    <col min="1561" max="1563" width="8.90625" style="1059"/>
    <col min="1564" max="1575" width="20.81640625" style="1059" customWidth="1"/>
    <col min="1576" max="1792" width="8.90625" style="1059"/>
    <col min="1793" max="1793" width="20.81640625" style="1059" customWidth="1"/>
    <col min="1794" max="1794" width="12.90625" style="1059" customWidth="1"/>
    <col min="1795" max="1795" width="20.81640625" style="1059" customWidth="1"/>
    <col min="1796" max="1796" width="11.54296875" style="1059" customWidth="1"/>
    <col min="1797" max="1797" width="20.81640625" style="1059" customWidth="1"/>
    <col min="1798" max="1798" width="9.90625" style="1059" bestFit="1" customWidth="1"/>
    <col min="1799" max="1799" width="20.81640625" style="1059" customWidth="1"/>
    <col min="1800" max="1800" width="9.90625" style="1059" bestFit="1" customWidth="1"/>
    <col min="1801" max="1801" width="20.81640625" style="1059" customWidth="1"/>
    <col min="1802" max="1802" width="9.90625" style="1059" bestFit="1" customWidth="1"/>
    <col min="1803" max="1803" width="20.81640625" style="1059" customWidth="1"/>
    <col min="1804" max="1804" width="9.90625" style="1059" bestFit="1" customWidth="1"/>
    <col min="1805" max="1805" width="20.81640625" style="1059" customWidth="1"/>
    <col min="1806" max="1806" width="12.1796875" style="1059" customWidth="1"/>
    <col min="1807" max="1807" width="20.81640625" style="1059" customWidth="1"/>
    <col min="1808" max="1808" width="11.90625" style="1059" customWidth="1"/>
    <col min="1809" max="1809" width="20.81640625" style="1059" customWidth="1"/>
    <col min="1810" max="1810" width="12.54296875" style="1059" customWidth="1"/>
    <col min="1811" max="1811" width="20.81640625" style="1059" customWidth="1"/>
    <col min="1812" max="1812" width="11.1796875" style="1059" customWidth="1"/>
    <col min="1813" max="1813" width="20.81640625" style="1059" customWidth="1"/>
    <col min="1814" max="1814" width="11.54296875" style="1059" customWidth="1"/>
    <col min="1815" max="1815" width="20.81640625" style="1059" customWidth="1"/>
    <col min="1816" max="1816" width="9.90625" style="1059" bestFit="1" customWidth="1"/>
    <col min="1817" max="1819" width="8.90625" style="1059"/>
    <col min="1820" max="1831" width="20.81640625" style="1059" customWidth="1"/>
    <col min="1832" max="2048" width="8.90625" style="1059"/>
    <col min="2049" max="2049" width="20.81640625" style="1059" customWidth="1"/>
    <col min="2050" max="2050" width="12.90625" style="1059" customWidth="1"/>
    <col min="2051" max="2051" width="20.81640625" style="1059" customWidth="1"/>
    <col min="2052" max="2052" width="11.54296875" style="1059" customWidth="1"/>
    <col min="2053" max="2053" width="20.81640625" style="1059" customWidth="1"/>
    <col min="2054" max="2054" width="9.90625" style="1059" bestFit="1" customWidth="1"/>
    <col min="2055" max="2055" width="20.81640625" style="1059" customWidth="1"/>
    <col min="2056" max="2056" width="9.90625" style="1059" bestFit="1" customWidth="1"/>
    <col min="2057" max="2057" width="20.81640625" style="1059" customWidth="1"/>
    <col min="2058" max="2058" width="9.90625" style="1059" bestFit="1" customWidth="1"/>
    <col min="2059" max="2059" width="20.81640625" style="1059" customWidth="1"/>
    <col min="2060" max="2060" width="9.90625" style="1059" bestFit="1" customWidth="1"/>
    <col min="2061" max="2061" width="20.81640625" style="1059" customWidth="1"/>
    <col min="2062" max="2062" width="12.1796875" style="1059" customWidth="1"/>
    <col min="2063" max="2063" width="20.81640625" style="1059" customWidth="1"/>
    <col min="2064" max="2064" width="11.90625" style="1059" customWidth="1"/>
    <col min="2065" max="2065" width="20.81640625" style="1059" customWidth="1"/>
    <col min="2066" max="2066" width="12.54296875" style="1059" customWidth="1"/>
    <col min="2067" max="2067" width="20.81640625" style="1059" customWidth="1"/>
    <col min="2068" max="2068" width="11.1796875" style="1059" customWidth="1"/>
    <col min="2069" max="2069" width="20.81640625" style="1059" customWidth="1"/>
    <col min="2070" max="2070" width="11.54296875" style="1059" customWidth="1"/>
    <col min="2071" max="2071" width="20.81640625" style="1059" customWidth="1"/>
    <col min="2072" max="2072" width="9.90625" style="1059" bestFit="1" customWidth="1"/>
    <col min="2073" max="2075" width="8.90625" style="1059"/>
    <col min="2076" max="2087" width="20.81640625" style="1059" customWidth="1"/>
    <col min="2088" max="2304" width="8.90625" style="1059"/>
    <col min="2305" max="2305" width="20.81640625" style="1059" customWidth="1"/>
    <col min="2306" max="2306" width="12.90625" style="1059" customWidth="1"/>
    <col min="2307" max="2307" width="20.81640625" style="1059" customWidth="1"/>
    <col min="2308" max="2308" width="11.54296875" style="1059" customWidth="1"/>
    <col min="2309" max="2309" width="20.81640625" style="1059" customWidth="1"/>
    <col min="2310" max="2310" width="9.90625" style="1059" bestFit="1" customWidth="1"/>
    <col min="2311" max="2311" width="20.81640625" style="1059" customWidth="1"/>
    <col min="2312" max="2312" width="9.90625" style="1059" bestFit="1" customWidth="1"/>
    <col min="2313" max="2313" width="20.81640625" style="1059" customWidth="1"/>
    <col min="2314" max="2314" width="9.90625" style="1059" bestFit="1" customWidth="1"/>
    <col min="2315" max="2315" width="20.81640625" style="1059" customWidth="1"/>
    <col min="2316" max="2316" width="9.90625" style="1059" bestFit="1" customWidth="1"/>
    <col min="2317" max="2317" width="20.81640625" style="1059" customWidth="1"/>
    <col min="2318" max="2318" width="12.1796875" style="1059" customWidth="1"/>
    <col min="2319" max="2319" width="20.81640625" style="1059" customWidth="1"/>
    <col min="2320" max="2320" width="11.90625" style="1059" customWidth="1"/>
    <col min="2321" max="2321" width="20.81640625" style="1059" customWidth="1"/>
    <col min="2322" max="2322" width="12.54296875" style="1059" customWidth="1"/>
    <col min="2323" max="2323" width="20.81640625" style="1059" customWidth="1"/>
    <col min="2324" max="2324" width="11.1796875" style="1059" customWidth="1"/>
    <col min="2325" max="2325" width="20.81640625" style="1059" customWidth="1"/>
    <col min="2326" max="2326" width="11.54296875" style="1059" customWidth="1"/>
    <col min="2327" max="2327" width="20.81640625" style="1059" customWidth="1"/>
    <col min="2328" max="2328" width="9.90625" style="1059" bestFit="1" customWidth="1"/>
    <col min="2329" max="2331" width="8.90625" style="1059"/>
    <col min="2332" max="2343" width="20.81640625" style="1059" customWidth="1"/>
    <col min="2344" max="2560" width="8.90625" style="1059"/>
    <col min="2561" max="2561" width="20.81640625" style="1059" customWidth="1"/>
    <col min="2562" max="2562" width="12.90625" style="1059" customWidth="1"/>
    <col min="2563" max="2563" width="20.81640625" style="1059" customWidth="1"/>
    <col min="2564" max="2564" width="11.54296875" style="1059" customWidth="1"/>
    <col min="2565" max="2565" width="20.81640625" style="1059" customWidth="1"/>
    <col min="2566" max="2566" width="9.90625" style="1059" bestFit="1" customWidth="1"/>
    <col min="2567" max="2567" width="20.81640625" style="1059" customWidth="1"/>
    <col min="2568" max="2568" width="9.90625" style="1059" bestFit="1" customWidth="1"/>
    <col min="2569" max="2569" width="20.81640625" style="1059" customWidth="1"/>
    <col min="2570" max="2570" width="9.90625" style="1059" bestFit="1" customWidth="1"/>
    <col min="2571" max="2571" width="20.81640625" style="1059" customWidth="1"/>
    <col min="2572" max="2572" width="9.90625" style="1059" bestFit="1" customWidth="1"/>
    <col min="2573" max="2573" width="20.81640625" style="1059" customWidth="1"/>
    <col min="2574" max="2574" width="12.1796875" style="1059" customWidth="1"/>
    <col min="2575" max="2575" width="20.81640625" style="1059" customWidth="1"/>
    <col min="2576" max="2576" width="11.90625" style="1059" customWidth="1"/>
    <col min="2577" max="2577" width="20.81640625" style="1059" customWidth="1"/>
    <col min="2578" max="2578" width="12.54296875" style="1059" customWidth="1"/>
    <col min="2579" max="2579" width="20.81640625" style="1059" customWidth="1"/>
    <col min="2580" max="2580" width="11.1796875" style="1059" customWidth="1"/>
    <col min="2581" max="2581" width="20.81640625" style="1059" customWidth="1"/>
    <col min="2582" max="2582" width="11.54296875" style="1059" customWidth="1"/>
    <col min="2583" max="2583" width="20.81640625" style="1059" customWidth="1"/>
    <col min="2584" max="2584" width="9.90625" style="1059" bestFit="1" customWidth="1"/>
    <col min="2585" max="2587" width="8.90625" style="1059"/>
    <col min="2588" max="2599" width="20.81640625" style="1059" customWidth="1"/>
    <col min="2600" max="2816" width="8.90625" style="1059"/>
    <col min="2817" max="2817" width="20.81640625" style="1059" customWidth="1"/>
    <col min="2818" max="2818" width="12.90625" style="1059" customWidth="1"/>
    <col min="2819" max="2819" width="20.81640625" style="1059" customWidth="1"/>
    <col min="2820" max="2820" width="11.54296875" style="1059" customWidth="1"/>
    <col min="2821" max="2821" width="20.81640625" style="1059" customWidth="1"/>
    <col min="2822" max="2822" width="9.90625" style="1059" bestFit="1" customWidth="1"/>
    <col min="2823" max="2823" width="20.81640625" style="1059" customWidth="1"/>
    <col min="2824" max="2824" width="9.90625" style="1059" bestFit="1" customWidth="1"/>
    <col min="2825" max="2825" width="20.81640625" style="1059" customWidth="1"/>
    <col min="2826" max="2826" width="9.90625" style="1059" bestFit="1" customWidth="1"/>
    <col min="2827" max="2827" width="20.81640625" style="1059" customWidth="1"/>
    <col min="2828" max="2828" width="9.90625" style="1059" bestFit="1" customWidth="1"/>
    <col min="2829" max="2829" width="20.81640625" style="1059" customWidth="1"/>
    <col min="2830" max="2830" width="12.1796875" style="1059" customWidth="1"/>
    <col min="2831" max="2831" width="20.81640625" style="1059" customWidth="1"/>
    <col min="2832" max="2832" width="11.90625" style="1059" customWidth="1"/>
    <col min="2833" max="2833" width="20.81640625" style="1059" customWidth="1"/>
    <col min="2834" max="2834" width="12.54296875" style="1059" customWidth="1"/>
    <col min="2835" max="2835" width="20.81640625" style="1059" customWidth="1"/>
    <col min="2836" max="2836" width="11.1796875" style="1059" customWidth="1"/>
    <col min="2837" max="2837" width="20.81640625" style="1059" customWidth="1"/>
    <col min="2838" max="2838" width="11.54296875" style="1059" customWidth="1"/>
    <col min="2839" max="2839" width="20.81640625" style="1059" customWidth="1"/>
    <col min="2840" max="2840" width="9.90625" style="1059" bestFit="1" customWidth="1"/>
    <col min="2841" max="2843" width="8.90625" style="1059"/>
    <col min="2844" max="2855" width="20.81640625" style="1059" customWidth="1"/>
    <col min="2856" max="3072" width="8.90625" style="1059"/>
    <col min="3073" max="3073" width="20.81640625" style="1059" customWidth="1"/>
    <col min="3074" max="3074" width="12.90625" style="1059" customWidth="1"/>
    <col min="3075" max="3075" width="20.81640625" style="1059" customWidth="1"/>
    <col min="3076" max="3076" width="11.54296875" style="1059" customWidth="1"/>
    <col min="3077" max="3077" width="20.81640625" style="1059" customWidth="1"/>
    <col min="3078" max="3078" width="9.90625" style="1059" bestFit="1" customWidth="1"/>
    <col min="3079" max="3079" width="20.81640625" style="1059" customWidth="1"/>
    <col min="3080" max="3080" width="9.90625" style="1059" bestFit="1" customWidth="1"/>
    <col min="3081" max="3081" width="20.81640625" style="1059" customWidth="1"/>
    <col min="3082" max="3082" width="9.90625" style="1059" bestFit="1" customWidth="1"/>
    <col min="3083" max="3083" width="20.81640625" style="1059" customWidth="1"/>
    <col min="3084" max="3084" width="9.90625" style="1059" bestFit="1" customWidth="1"/>
    <col min="3085" max="3085" width="20.81640625" style="1059" customWidth="1"/>
    <col min="3086" max="3086" width="12.1796875" style="1059" customWidth="1"/>
    <col min="3087" max="3087" width="20.81640625" style="1059" customWidth="1"/>
    <col min="3088" max="3088" width="11.90625" style="1059" customWidth="1"/>
    <col min="3089" max="3089" width="20.81640625" style="1059" customWidth="1"/>
    <col min="3090" max="3090" width="12.54296875" style="1059" customWidth="1"/>
    <col min="3091" max="3091" width="20.81640625" style="1059" customWidth="1"/>
    <col min="3092" max="3092" width="11.1796875" style="1059" customWidth="1"/>
    <col min="3093" max="3093" width="20.81640625" style="1059" customWidth="1"/>
    <col min="3094" max="3094" width="11.54296875" style="1059" customWidth="1"/>
    <col min="3095" max="3095" width="20.81640625" style="1059" customWidth="1"/>
    <col min="3096" max="3096" width="9.90625" style="1059" bestFit="1" customWidth="1"/>
    <col min="3097" max="3099" width="8.90625" style="1059"/>
    <col min="3100" max="3111" width="20.81640625" style="1059" customWidth="1"/>
    <col min="3112" max="3328" width="8.90625" style="1059"/>
    <col min="3329" max="3329" width="20.81640625" style="1059" customWidth="1"/>
    <col min="3330" max="3330" width="12.90625" style="1059" customWidth="1"/>
    <col min="3331" max="3331" width="20.81640625" style="1059" customWidth="1"/>
    <col min="3332" max="3332" width="11.54296875" style="1059" customWidth="1"/>
    <col min="3333" max="3333" width="20.81640625" style="1059" customWidth="1"/>
    <col min="3334" max="3334" width="9.90625" style="1059" bestFit="1" customWidth="1"/>
    <col min="3335" max="3335" width="20.81640625" style="1059" customWidth="1"/>
    <col min="3336" max="3336" width="9.90625" style="1059" bestFit="1" customWidth="1"/>
    <col min="3337" max="3337" width="20.81640625" style="1059" customWidth="1"/>
    <col min="3338" max="3338" width="9.90625" style="1059" bestFit="1" customWidth="1"/>
    <col min="3339" max="3339" width="20.81640625" style="1059" customWidth="1"/>
    <col min="3340" max="3340" width="9.90625" style="1059" bestFit="1" customWidth="1"/>
    <col min="3341" max="3341" width="20.81640625" style="1059" customWidth="1"/>
    <col min="3342" max="3342" width="12.1796875" style="1059" customWidth="1"/>
    <col min="3343" max="3343" width="20.81640625" style="1059" customWidth="1"/>
    <col min="3344" max="3344" width="11.90625" style="1059" customWidth="1"/>
    <col min="3345" max="3345" width="20.81640625" style="1059" customWidth="1"/>
    <col min="3346" max="3346" width="12.54296875" style="1059" customWidth="1"/>
    <col min="3347" max="3347" width="20.81640625" style="1059" customWidth="1"/>
    <col min="3348" max="3348" width="11.1796875" style="1059" customWidth="1"/>
    <col min="3349" max="3349" width="20.81640625" style="1059" customWidth="1"/>
    <col min="3350" max="3350" width="11.54296875" style="1059" customWidth="1"/>
    <col min="3351" max="3351" width="20.81640625" style="1059" customWidth="1"/>
    <col min="3352" max="3352" width="9.90625" style="1059" bestFit="1" customWidth="1"/>
    <col min="3353" max="3355" width="8.90625" style="1059"/>
    <col min="3356" max="3367" width="20.81640625" style="1059" customWidth="1"/>
    <col min="3368" max="3584" width="8.90625" style="1059"/>
    <col min="3585" max="3585" width="20.81640625" style="1059" customWidth="1"/>
    <col min="3586" max="3586" width="12.90625" style="1059" customWidth="1"/>
    <col min="3587" max="3587" width="20.81640625" style="1059" customWidth="1"/>
    <col min="3588" max="3588" width="11.54296875" style="1059" customWidth="1"/>
    <col min="3589" max="3589" width="20.81640625" style="1059" customWidth="1"/>
    <col min="3590" max="3590" width="9.90625" style="1059" bestFit="1" customWidth="1"/>
    <col min="3591" max="3591" width="20.81640625" style="1059" customWidth="1"/>
    <col min="3592" max="3592" width="9.90625" style="1059" bestFit="1" customWidth="1"/>
    <col min="3593" max="3593" width="20.81640625" style="1059" customWidth="1"/>
    <col min="3594" max="3594" width="9.90625" style="1059" bestFit="1" customWidth="1"/>
    <col min="3595" max="3595" width="20.81640625" style="1059" customWidth="1"/>
    <col min="3596" max="3596" width="9.90625" style="1059" bestFit="1" customWidth="1"/>
    <col min="3597" max="3597" width="20.81640625" style="1059" customWidth="1"/>
    <col min="3598" max="3598" width="12.1796875" style="1059" customWidth="1"/>
    <col min="3599" max="3599" width="20.81640625" style="1059" customWidth="1"/>
    <col min="3600" max="3600" width="11.90625" style="1059" customWidth="1"/>
    <col min="3601" max="3601" width="20.81640625" style="1059" customWidth="1"/>
    <col min="3602" max="3602" width="12.54296875" style="1059" customWidth="1"/>
    <col min="3603" max="3603" width="20.81640625" style="1059" customWidth="1"/>
    <col min="3604" max="3604" width="11.1796875" style="1059" customWidth="1"/>
    <col min="3605" max="3605" width="20.81640625" style="1059" customWidth="1"/>
    <col min="3606" max="3606" width="11.54296875" style="1059" customWidth="1"/>
    <col min="3607" max="3607" width="20.81640625" style="1059" customWidth="1"/>
    <col min="3608" max="3608" width="9.90625" style="1059" bestFit="1" customWidth="1"/>
    <col min="3609" max="3611" width="8.90625" style="1059"/>
    <col min="3612" max="3623" width="20.81640625" style="1059" customWidth="1"/>
    <col min="3624" max="3840" width="8.90625" style="1059"/>
    <col min="3841" max="3841" width="20.81640625" style="1059" customWidth="1"/>
    <col min="3842" max="3842" width="12.90625" style="1059" customWidth="1"/>
    <col min="3843" max="3843" width="20.81640625" style="1059" customWidth="1"/>
    <col min="3844" max="3844" width="11.54296875" style="1059" customWidth="1"/>
    <col min="3845" max="3845" width="20.81640625" style="1059" customWidth="1"/>
    <col min="3846" max="3846" width="9.90625" style="1059" bestFit="1" customWidth="1"/>
    <col min="3847" max="3847" width="20.81640625" style="1059" customWidth="1"/>
    <col min="3848" max="3848" width="9.90625" style="1059" bestFit="1" customWidth="1"/>
    <col min="3849" max="3849" width="20.81640625" style="1059" customWidth="1"/>
    <col min="3850" max="3850" width="9.90625" style="1059" bestFit="1" customWidth="1"/>
    <col min="3851" max="3851" width="20.81640625" style="1059" customWidth="1"/>
    <col min="3852" max="3852" width="9.90625" style="1059" bestFit="1" customWidth="1"/>
    <col min="3853" max="3853" width="20.81640625" style="1059" customWidth="1"/>
    <col min="3854" max="3854" width="12.1796875" style="1059" customWidth="1"/>
    <col min="3855" max="3855" width="20.81640625" style="1059" customWidth="1"/>
    <col min="3856" max="3856" width="11.90625" style="1059" customWidth="1"/>
    <col min="3857" max="3857" width="20.81640625" style="1059" customWidth="1"/>
    <col min="3858" max="3858" width="12.54296875" style="1059" customWidth="1"/>
    <col min="3859" max="3859" width="20.81640625" style="1059" customWidth="1"/>
    <col min="3860" max="3860" width="11.1796875" style="1059" customWidth="1"/>
    <col min="3861" max="3861" width="20.81640625" style="1059" customWidth="1"/>
    <col min="3862" max="3862" width="11.54296875" style="1059" customWidth="1"/>
    <col min="3863" max="3863" width="20.81640625" style="1059" customWidth="1"/>
    <col min="3864" max="3864" width="9.90625" style="1059" bestFit="1" customWidth="1"/>
    <col min="3865" max="3867" width="8.90625" style="1059"/>
    <col min="3868" max="3879" width="20.81640625" style="1059" customWidth="1"/>
    <col min="3880" max="4096" width="8.90625" style="1059"/>
    <col min="4097" max="4097" width="20.81640625" style="1059" customWidth="1"/>
    <col min="4098" max="4098" width="12.90625" style="1059" customWidth="1"/>
    <col min="4099" max="4099" width="20.81640625" style="1059" customWidth="1"/>
    <col min="4100" max="4100" width="11.54296875" style="1059" customWidth="1"/>
    <col min="4101" max="4101" width="20.81640625" style="1059" customWidth="1"/>
    <col min="4102" max="4102" width="9.90625" style="1059" bestFit="1" customWidth="1"/>
    <col min="4103" max="4103" width="20.81640625" style="1059" customWidth="1"/>
    <col min="4104" max="4104" width="9.90625" style="1059" bestFit="1" customWidth="1"/>
    <col min="4105" max="4105" width="20.81640625" style="1059" customWidth="1"/>
    <col min="4106" max="4106" width="9.90625" style="1059" bestFit="1" customWidth="1"/>
    <col min="4107" max="4107" width="20.81640625" style="1059" customWidth="1"/>
    <col min="4108" max="4108" width="9.90625" style="1059" bestFit="1" customWidth="1"/>
    <col min="4109" max="4109" width="20.81640625" style="1059" customWidth="1"/>
    <col min="4110" max="4110" width="12.1796875" style="1059" customWidth="1"/>
    <col min="4111" max="4111" width="20.81640625" style="1059" customWidth="1"/>
    <col min="4112" max="4112" width="11.90625" style="1059" customWidth="1"/>
    <col min="4113" max="4113" width="20.81640625" style="1059" customWidth="1"/>
    <col min="4114" max="4114" width="12.54296875" style="1059" customWidth="1"/>
    <col min="4115" max="4115" width="20.81640625" style="1059" customWidth="1"/>
    <col min="4116" max="4116" width="11.1796875" style="1059" customWidth="1"/>
    <col min="4117" max="4117" width="20.81640625" style="1059" customWidth="1"/>
    <col min="4118" max="4118" width="11.54296875" style="1059" customWidth="1"/>
    <col min="4119" max="4119" width="20.81640625" style="1059" customWidth="1"/>
    <col min="4120" max="4120" width="9.90625" style="1059" bestFit="1" customWidth="1"/>
    <col min="4121" max="4123" width="8.90625" style="1059"/>
    <col min="4124" max="4135" width="20.81640625" style="1059" customWidth="1"/>
    <col min="4136" max="4352" width="8.90625" style="1059"/>
    <col min="4353" max="4353" width="20.81640625" style="1059" customWidth="1"/>
    <col min="4354" max="4354" width="12.90625" style="1059" customWidth="1"/>
    <col min="4355" max="4355" width="20.81640625" style="1059" customWidth="1"/>
    <col min="4356" max="4356" width="11.54296875" style="1059" customWidth="1"/>
    <col min="4357" max="4357" width="20.81640625" style="1059" customWidth="1"/>
    <col min="4358" max="4358" width="9.90625" style="1059" bestFit="1" customWidth="1"/>
    <col min="4359" max="4359" width="20.81640625" style="1059" customWidth="1"/>
    <col min="4360" max="4360" width="9.90625" style="1059" bestFit="1" customWidth="1"/>
    <col min="4361" max="4361" width="20.81640625" style="1059" customWidth="1"/>
    <col min="4362" max="4362" width="9.90625" style="1059" bestFit="1" customWidth="1"/>
    <col min="4363" max="4363" width="20.81640625" style="1059" customWidth="1"/>
    <col min="4364" max="4364" width="9.90625" style="1059" bestFit="1" customWidth="1"/>
    <col min="4365" max="4365" width="20.81640625" style="1059" customWidth="1"/>
    <col min="4366" max="4366" width="12.1796875" style="1059" customWidth="1"/>
    <col min="4367" max="4367" width="20.81640625" style="1059" customWidth="1"/>
    <col min="4368" max="4368" width="11.90625" style="1059" customWidth="1"/>
    <col min="4369" max="4369" width="20.81640625" style="1059" customWidth="1"/>
    <col min="4370" max="4370" width="12.54296875" style="1059" customWidth="1"/>
    <col min="4371" max="4371" width="20.81640625" style="1059" customWidth="1"/>
    <col min="4372" max="4372" width="11.1796875" style="1059" customWidth="1"/>
    <col min="4373" max="4373" width="20.81640625" style="1059" customWidth="1"/>
    <col min="4374" max="4374" width="11.54296875" style="1059" customWidth="1"/>
    <col min="4375" max="4375" width="20.81640625" style="1059" customWidth="1"/>
    <col min="4376" max="4376" width="9.90625" style="1059" bestFit="1" customWidth="1"/>
    <col min="4377" max="4379" width="8.90625" style="1059"/>
    <col min="4380" max="4391" width="20.81640625" style="1059" customWidth="1"/>
    <col min="4392" max="4608" width="8.90625" style="1059"/>
    <col min="4609" max="4609" width="20.81640625" style="1059" customWidth="1"/>
    <col min="4610" max="4610" width="12.90625" style="1059" customWidth="1"/>
    <col min="4611" max="4611" width="20.81640625" style="1059" customWidth="1"/>
    <col min="4612" max="4612" width="11.54296875" style="1059" customWidth="1"/>
    <col min="4613" max="4613" width="20.81640625" style="1059" customWidth="1"/>
    <col min="4614" max="4614" width="9.90625" style="1059" bestFit="1" customWidth="1"/>
    <col min="4615" max="4615" width="20.81640625" style="1059" customWidth="1"/>
    <col min="4616" max="4616" width="9.90625" style="1059" bestFit="1" customWidth="1"/>
    <col min="4617" max="4617" width="20.81640625" style="1059" customWidth="1"/>
    <col min="4618" max="4618" width="9.90625" style="1059" bestFit="1" customWidth="1"/>
    <col min="4619" max="4619" width="20.81640625" style="1059" customWidth="1"/>
    <col min="4620" max="4620" width="9.90625" style="1059" bestFit="1" customWidth="1"/>
    <col min="4621" max="4621" width="20.81640625" style="1059" customWidth="1"/>
    <col min="4622" max="4622" width="12.1796875" style="1059" customWidth="1"/>
    <col min="4623" max="4623" width="20.81640625" style="1059" customWidth="1"/>
    <col min="4624" max="4624" width="11.90625" style="1059" customWidth="1"/>
    <col min="4625" max="4625" width="20.81640625" style="1059" customWidth="1"/>
    <col min="4626" max="4626" width="12.54296875" style="1059" customWidth="1"/>
    <col min="4627" max="4627" width="20.81640625" style="1059" customWidth="1"/>
    <col min="4628" max="4628" width="11.1796875" style="1059" customWidth="1"/>
    <col min="4629" max="4629" width="20.81640625" style="1059" customWidth="1"/>
    <col min="4630" max="4630" width="11.54296875" style="1059" customWidth="1"/>
    <col min="4631" max="4631" width="20.81640625" style="1059" customWidth="1"/>
    <col min="4632" max="4632" width="9.90625" style="1059" bestFit="1" customWidth="1"/>
    <col min="4633" max="4635" width="8.90625" style="1059"/>
    <col min="4636" max="4647" width="20.81640625" style="1059" customWidth="1"/>
    <col min="4648" max="4864" width="8.90625" style="1059"/>
    <col min="4865" max="4865" width="20.81640625" style="1059" customWidth="1"/>
    <col min="4866" max="4866" width="12.90625" style="1059" customWidth="1"/>
    <col min="4867" max="4867" width="20.81640625" style="1059" customWidth="1"/>
    <col min="4868" max="4868" width="11.54296875" style="1059" customWidth="1"/>
    <col min="4869" max="4869" width="20.81640625" style="1059" customWidth="1"/>
    <col min="4870" max="4870" width="9.90625" style="1059" bestFit="1" customWidth="1"/>
    <col min="4871" max="4871" width="20.81640625" style="1059" customWidth="1"/>
    <col min="4872" max="4872" width="9.90625" style="1059" bestFit="1" customWidth="1"/>
    <col min="4873" max="4873" width="20.81640625" style="1059" customWidth="1"/>
    <col min="4874" max="4874" width="9.90625" style="1059" bestFit="1" customWidth="1"/>
    <col min="4875" max="4875" width="20.81640625" style="1059" customWidth="1"/>
    <col min="4876" max="4876" width="9.90625" style="1059" bestFit="1" customWidth="1"/>
    <col min="4877" max="4877" width="20.81640625" style="1059" customWidth="1"/>
    <col min="4878" max="4878" width="12.1796875" style="1059" customWidth="1"/>
    <col min="4879" max="4879" width="20.81640625" style="1059" customWidth="1"/>
    <col min="4880" max="4880" width="11.90625" style="1059" customWidth="1"/>
    <col min="4881" max="4881" width="20.81640625" style="1059" customWidth="1"/>
    <col min="4882" max="4882" width="12.54296875" style="1059" customWidth="1"/>
    <col min="4883" max="4883" width="20.81640625" style="1059" customWidth="1"/>
    <col min="4884" max="4884" width="11.1796875" style="1059" customWidth="1"/>
    <col min="4885" max="4885" width="20.81640625" style="1059" customWidth="1"/>
    <col min="4886" max="4886" width="11.54296875" style="1059" customWidth="1"/>
    <col min="4887" max="4887" width="20.81640625" style="1059" customWidth="1"/>
    <col min="4888" max="4888" width="9.90625" style="1059" bestFit="1" customWidth="1"/>
    <col min="4889" max="4891" width="8.90625" style="1059"/>
    <col min="4892" max="4903" width="20.81640625" style="1059" customWidth="1"/>
    <col min="4904" max="5120" width="8.90625" style="1059"/>
    <col min="5121" max="5121" width="20.81640625" style="1059" customWidth="1"/>
    <col min="5122" max="5122" width="12.90625" style="1059" customWidth="1"/>
    <col min="5123" max="5123" width="20.81640625" style="1059" customWidth="1"/>
    <col min="5124" max="5124" width="11.54296875" style="1059" customWidth="1"/>
    <col min="5125" max="5125" width="20.81640625" style="1059" customWidth="1"/>
    <col min="5126" max="5126" width="9.90625" style="1059" bestFit="1" customWidth="1"/>
    <col min="5127" max="5127" width="20.81640625" style="1059" customWidth="1"/>
    <col min="5128" max="5128" width="9.90625" style="1059" bestFit="1" customWidth="1"/>
    <col min="5129" max="5129" width="20.81640625" style="1059" customWidth="1"/>
    <col min="5130" max="5130" width="9.90625" style="1059" bestFit="1" customWidth="1"/>
    <col min="5131" max="5131" width="20.81640625" style="1059" customWidth="1"/>
    <col min="5132" max="5132" width="9.90625" style="1059" bestFit="1" customWidth="1"/>
    <col min="5133" max="5133" width="20.81640625" style="1059" customWidth="1"/>
    <col min="5134" max="5134" width="12.1796875" style="1059" customWidth="1"/>
    <col min="5135" max="5135" width="20.81640625" style="1059" customWidth="1"/>
    <col min="5136" max="5136" width="11.90625" style="1059" customWidth="1"/>
    <col min="5137" max="5137" width="20.81640625" style="1059" customWidth="1"/>
    <col min="5138" max="5138" width="12.54296875" style="1059" customWidth="1"/>
    <col min="5139" max="5139" width="20.81640625" style="1059" customWidth="1"/>
    <col min="5140" max="5140" width="11.1796875" style="1059" customWidth="1"/>
    <col min="5141" max="5141" width="20.81640625" style="1059" customWidth="1"/>
    <col min="5142" max="5142" width="11.54296875" style="1059" customWidth="1"/>
    <col min="5143" max="5143" width="20.81640625" style="1059" customWidth="1"/>
    <col min="5144" max="5144" width="9.90625" style="1059" bestFit="1" customWidth="1"/>
    <col min="5145" max="5147" width="8.90625" style="1059"/>
    <col min="5148" max="5159" width="20.81640625" style="1059" customWidth="1"/>
    <col min="5160" max="5376" width="8.90625" style="1059"/>
    <col min="5377" max="5377" width="20.81640625" style="1059" customWidth="1"/>
    <col min="5378" max="5378" width="12.90625" style="1059" customWidth="1"/>
    <col min="5379" max="5379" width="20.81640625" style="1059" customWidth="1"/>
    <col min="5380" max="5380" width="11.54296875" style="1059" customWidth="1"/>
    <col min="5381" max="5381" width="20.81640625" style="1059" customWidth="1"/>
    <col min="5382" max="5382" width="9.90625" style="1059" bestFit="1" customWidth="1"/>
    <col min="5383" max="5383" width="20.81640625" style="1059" customWidth="1"/>
    <col min="5384" max="5384" width="9.90625" style="1059" bestFit="1" customWidth="1"/>
    <col min="5385" max="5385" width="20.81640625" style="1059" customWidth="1"/>
    <col min="5386" max="5386" width="9.90625" style="1059" bestFit="1" customWidth="1"/>
    <col min="5387" max="5387" width="20.81640625" style="1059" customWidth="1"/>
    <col min="5388" max="5388" width="9.90625" style="1059" bestFit="1" customWidth="1"/>
    <col min="5389" max="5389" width="20.81640625" style="1059" customWidth="1"/>
    <col min="5390" max="5390" width="12.1796875" style="1059" customWidth="1"/>
    <col min="5391" max="5391" width="20.81640625" style="1059" customWidth="1"/>
    <col min="5392" max="5392" width="11.90625" style="1059" customWidth="1"/>
    <col min="5393" max="5393" width="20.81640625" style="1059" customWidth="1"/>
    <col min="5394" max="5394" width="12.54296875" style="1059" customWidth="1"/>
    <col min="5395" max="5395" width="20.81640625" style="1059" customWidth="1"/>
    <col min="5396" max="5396" width="11.1796875" style="1059" customWidth="1"/>
    <col min="5397" max="5397" width="20.81640625" style="1059" customWidth="1"/>
    <col min="5398" max="5398" width="11.54296875" style="1059" customWidth="1"/>
    <col min="5399" max="5399" width="20.81640625" style="1059" customWidth="1"/>
    <col min="5400" max="5400" width="9.90625" style="1059" bestFit="1" customWidth="1"/>
    <col min="5401" max="5403" width="8.90625" style="1059"/>
    <col min="5404" max="5415" width="20.81640625" style="1059" customWidth="1"/>
    <col min="5416" max="5632" width="8.90625" style="1059"/>
    <col min="5633" max="5633" width="20.81640625" style="1059" customWidth="1"/>
    <col min="5634" max="5634" width="12.90625" style="1059" customWidth="1"/>
    <col min="5635" max="5635" width="20.81640625" style="1059" customWidth="1"/>
    <col min="5636" max="5636" width="11.54296875" style="1059" customWidth="1"/>
    <col min="5637" max="5637" width="20.81640625" style="1059" customWidth="1"/>
    <col min="5638" max="5638" width="9.90625" style="1059" bestFit="1" customWidth="1"/>
    <col min="5639" max="5639" width="20.81640625" style="1059" customWidth="1"/>
    <col min="5640" max="5640" width="9.90625" style="1059" bestFit="1" customWidth="1"/>
    <col min="5641" max="5641" width="20.81640625" style="1059" customWidth="1"/>
    <col min="5642" max="5642" width="9.90625" style="1059" bestFit="1" customWidth="1"/>
    <col min="5643" max="5643" width="20.81640625" style="1059" customWidth="1"/>
    <col min="5644" max="5644" width="9.90625" style="1059" bestFit="1" customWidth="1"/>
    <col min="5645" max="5645" width="20.81640625" style="1059" customWidth="1"/>
    <col min="5646" max="5646" width="12.1796875" style="1059" customWidth="1"/>
    <col min="5647" max="5647" width="20.81640625" style="1059" customWidth="1"/>
    <col min="5648" max="5648" width="11.90625" style="1059" customWidth="1"/>
    <col min="5649" max="5649" width="20.81640625" style="1059" customWidth="1"/>
    <col min="5650" max="5650" width="12.54296875" style="1059" customWidth="1"/>
    <col min="5651" max="5651" width="20.81640625" style="1059" customWidth="1"/>
    <col min="5652" max="5652" width="11.1796875" style="1059" customWidth="1"/>
    <col min="5653" max="5653" width="20.81640625" style="1059" customWidth="1"/>
    <col min="5654" max="5654" width="11.54296875" style="1059" customWidth="1"/>
    <col min="5655" max="5655" width="20.81640625" style="1059" customWidth="1"/>
    <col min="5656" max="5656" width="9.90625" style="1059" bestFit="1" customWidth="1"/>
    <col min="5657" max="5659" width="8.90625" style="1059"/>
    <col min="5660" max="5671" width="20.81640625" style="1059" customWidth="1"/>
    <col min="5672" max="5888" width="8.90625" style="1059"/>
    <col min="5889" max="5889" width="20.81640625" style="1059" customWidth="1"/>
    <col min="5890" max="5890" width="12.90625" style="1059" customWidth="1"/>
    <col min="5891" max="5891" width="20.81640625" style="1059" customWidth="1"/>
    <col min="5892" max="5892" width="11.54296875" style="1059" customWidth="1"/>
    <col min="5893" max="5893" width="20.81640625" style="1059" customWidth="1"/>
    <col min="5894" max="5894" width="9.90625" style="1059" bestFit="1" customWidth="1"/>
    <col min="5895" max="5895" width="20.81640625" style="1059" customWidth="1"/>
    <col min="5896" max="5896" width="9.90625" style="1059" bestFit="1" customWidth="1"/>
    <col min="5897" max="5897" width="20.81640625" style="1059" customWidth="1"/>
    <col min="5898" max="5898" width="9.90625" style="1059" bestFit="1" customWidth="1"/>
    <col min="5899" max="5899" width="20.81640625" style="1059" customWidth="1"/>
    <col min="5900" max="5900" width="9.90625" style="1059" bestFit="1" customWidth="1"/>
    <col min="5901" max="5901" width="20.81640625" style="1059" customWidth="1"/>
    <col min="5902" max="5902" width="12.1796875" style="1059" customWidth="1"/>
    <col min="5903" max="5903" width="20.81640625" style="1059" customWidth="1"/>
    <col min="5904" max="5904" width="11.90625" style="1059" customWidth="1"/>
    <col min="5905" max="5905" width="20.81640625" style="1059" customWidth="1"/>
    <col min="5906" max="5906" width="12.54296875" style="1059" customWidth="1"/>
    <col min="5907" max="5907" width="20.81640625" style="1059" customWidth="1"/>
    <col min="5908" max="5908" width="11.1796875" style="1059" customWidth="1"/>
    <col min="5909" max="5909" width="20.81640625" style="1059" customWidth="1"/>
    <col min="5910" max="5910" width="11.54296875" style="1059" customWidth="1"/>
    <col min="5911" max="5911" width="20.81640625" style="1059" customWidth="1"/>
    <col min="5912" max="5912" width="9.90625" style="1059" bestFit="1" customWidth="1"/>
    <col min="5913" max="5915" width="8.90625" style="1059"/>
    <col min="5916" max="5927" width="20.81640625" style="1059" customWidth="1"/>
    <col min="5928" max="6144" width="8.90625" style="1059"/>
    <col min="6145" max="6145" width="20.81640625" style="1059" customWidth="1"/>
    <col min="6146" max="6146" width="12.90625" style="1059" customWidth="1"/>
    <col min="6147" max="6147" width="20.81640625" style="1059" customWidth="1"/>
    <col min="6148" max="6148" width="11.54296875" style="1059" customWidth="1"/>
    <col min="6149" max="6149" width="20.81640625" style="1059" customWidth="1"/>
    <col min="6150" max="6150" width="9.90625" style="1059" bestFit="1" customWidth="1"/>
    <col min="6151" max="6151" width="20.81640625" style="1059" customWidth="1"/>
    <col min="6152" max="6152" width="9.90625" style="1059" bestFit="1" customWidth="1"/>
    <col min="6153" max="6153" width="20.81640625" style="1059" customWidth="1"/>
    <col min="6154" max="6154" width="9.90625" style="1059" bestFit="1" customWidth="1"/>
    <col min="6155" max="6155" width="20.81640625" style="1059" customWidth="1"/>
    <col min="6156" max="6156" width="9.90625" style="1059" bestFit="1" customWidth="1"/>
    <col min="6157" max="6157" width="20.81640625" style="1059" customWidth="1"/>
    <col min="6158" max="6158" width="12.1796875" style="1059" customWidth="1"/>
    <col min="6159" max="6159" width="20.81640625" style="1059" customWidth="1"/>
    <col min="6160" max="6160" width="11.90625" style="1059" customWidth="1"/>
    <col min="6161" max="6161" width="20.81640625" style="1059" customWidth="1"/>
    <col min="6162" max="6162" width="12.54296875" style="1059" customWidth="1"/>
    <col min="6163" max="6163" width="20.81640625" style="1059" customWidth="1"/>
    <col min="6164" max="6164" width="11.1796875" style="1059" customWidth="1"/>
    <col min="6165" max="6165" width="20.81640625" style="1059" customWidth="1"/>
    <col min="6166" max="6166" width="11.54296875" style="1059" customWidth="1"/>
    <col min="6167" max="6167" width="20.81640625" style="1059" customWidth="1"/>
    <col min="6168" max="6168" width="9.90625" style="1059" bestFit="1" customWidth="1"/>
    <col min="6169" max="6171" width="8.90625" style="1059"/>
    <col min="6172" max="6183" width="20.81640625" style="1059" customWidth="1"/>
    <col min="6184" max="6400" width="8.90625" style="1059"/>
    <col min="6401" max="6401" width="20.81640625" style="1059" customWidth="1"/>
    <col min="6402" max="6402" width="12.90625" style="1059" customWidth="1"/>
    <col min="6403" max="6403" width="20.81640625" style="1059" customWidth="1"/>
    <col min="6404" max="6404" width="11.54296875" style="1059" customWidth="1"/>
    <col min="6405" max="6405" width="20.81640625" style="1059" customWidth="1"/>
    <col min="6406" max="6406" width="9.90625" style="1059" bestFit="1" customWidth="1"/>
    <col min="6407" max="6407" width="20.81640625" style="1059" customWidth="1"/>
    <col min="6408" max="6408" width="9.90625" style="1059" bestFit="1" customWidth="1"/>
    <col min="6409" max="6409" width="20.81640625" style="1059" customWidth="1"/>
    <col min="6410" max="6410" width="9.90625" style="1059" bestFit="1" customWidth="1"/>
    <col min="6411" max="6411" width="20.81640625" style="1059" customWidth="1"/>
    <col min="6412" max="6412" width="9.90625" style="1059" bestFit="1" customWidth="1"/>
    <col min="6413" max="6413" width="20.81640625" style="1059" customWidth="1"/>
    <col min="6414" max="6414" width="12.1796875" style="1059" customWidth="1"/>
    <col min="6415" max="6415" width="20.81640625" style="1059" customWidth="1"/>
    <col min="6416" max="6416" width="11.90625" style="1059" customWidth="1"/>
    <col min="6417" max="6417" width="20.81640625" style="1059" customWidth="1"/>
    <col min="6418" max="6418" width="12.54296875" style="1059" customWidth="1"/>
    <col min="6419" max="6419" width="20.81640625" style="1059" customWidth="1"/>
    <col min="6420" max="6420" width="11.1796875" style="1059" customWidth="1"/>
    <col min="6421" max="6421" width="20.81640625" style="1059" customWidth="1"/>
    <col min="6422" max="6422" width="11.54296875" style="1059" customWidth="1"/>
    <col min="6423" max="6423" width="20.81640625" style="1059" customWidth="1"/>
    <col min="6424" max="6424" width="9.90625" style="1059" bestFit="1" customWidth="1"/>
    <col min="6425" max="6427" width="8.90625" style="1059"/>
    <col min="6428" max="6439" width="20.81640625" style="1059" customWidth="1"/>
    <col min="6440" max="6656" width="8.90625" style="1059"/>
    <col min="6657" max="6657" width="20.81640625" style="1059" customWidth="1"/>
    <col min="6658" max="6658" width="12.90625" style="1059" customWidth="1"/>
    <col min="6659" max="6659" width="20.81640625" style="1059" customWidth="1"/>
    <col min="6660" max="6660" width="11.54296875" style="1059" customWidth="1"/>
    <col min="6661" max="6661" width="20.81640625" style="1059" customWidth="1"/>
    <col min="6662" max="6662" width="9.90625" style="1059" bestFit="1" customWidth="1"/>
    <col min="6663" max="6663" width="20.81640625" style="1059" customWidth="1"/>
    <col min="6664" max="6664" width="9.90625" style="1059" bestFit="1" customWidth="1"/>
    <col min="6665" max="6665" width="20.81640625" style="1059" customWidth="1"/>
    <col min="6666" max="6666" width="9.90625" style="1059" bestFit="1" customWidth="1"/>
    <col min="6667" max="6667" width="20.81640625" style="1059" customWidth="1"/>
    <col min="6668" max="6668" width="9.90625" style="1059" bestFit="1" customWidth="1"/>
    <col min="6669" max="6669" width="20.81640625" style="1059" customWidth="1"/>
    <col min="6670" max="6670" width="12.1796875" style="1059" customWidth="1"/>
    <col min="6671" max="6671" width="20.81640625" style="1059" customWidth="1"/>
    <col min="6672" max="6672" width="11.90625" style="1059" customWidth="1"/>
    <col min="6673" max="6673" width="20.81640625" style="1059" customWidth="1"/>
    <col min="6674" max="6674" width="12.54296875" style="1059" customWidth="1"/>
    <col min="6675" max="6675" width="20.81640625" style="1059" customWidth="1"/>
    <col min="6676" max="6676" width="11.1796875" style="1059" customWidth="1"/>
    <col min="6677" max="6677" width="20.81640625" style="1059" customWidth="1"/>
    <col min="6678" max="6678" width="11.54296875" style="1059" customWidth="1"/>
    <col min="6679" max="6679" width="20.81640625" style="1059" customWidth="1"/>
    <col min="6680" max="6680" width="9.90625" style="1059" bestFit="1" customWidth="1"/>
    <col min="6681" max="6683" width="8.90625" style="1059"/>
    <col min="6684" max="6695" width="20.81640625" style="1059" customWidth="1"/>
    <col min="6696" max="6912" width="8.90625" style="1059"/>
    <col min="6913" max="6913" width="20.81640625" style="1059" customWidth="1"/>
    <col min="6914" max="6914" width="12.90625" style="1059" customWidth="1"/>
    <col min="6915" max="6915" width="20.81640625" style="1059" customWidth="1"/>
    <col min="6916" max="6916" width="11.54296875" style="1059" customWidth="1"/>
    <col min="6917" max="6917" width="20.81640625" style="1059" customWidth="1"/>
    <col min="6918" max="6918" width="9.90625" style="1059" bestFit="1" customWidth="1"/>
    <col min="6919" max="6919" width="20.81640625" style="1059" customWidth="1"/>
    <col min="6920" max="6920" width="9.90625" style="1059" bestFit="1" customWidth="1"/>
    <col min="6921" max="6921" width="20.81640625" style="1059" customWidth="1"/>
    <col min="6922" max="6922" width="9.90625" style="1059" bestFit="1" customWidth="1"/>
    <col min="6923" max="6923" width="20.81640625" style="1059" customWidth="1"/>
    <col min="6924" max="6924" width="9.90625" style="1059" bestFit="1" customWidth="1"/>
    <col min="6925" max="6925" width="20.81640625" style="1059" customWidth="1"/>
    <col min="6926" max="6926" width="12.1796875" style="1059" customWidth="1"/>
    <col min="6927" max="6927" width="20.81640625" style="1059" customWidth="1"/>
    <col min="6928" max="6928" width="11.90625" style="1059" customWidth="1"/>
    <col min="6929" max="6929" width="20.81640625" style="1059" customWidth="1"/>
    <col min="6930" max="6930" width="12.54296875" style="1059" customWidth="1"/>
    <col min="6931" max="6931" width="20.81640625" style="1059" customWidth="1"/>
    <col min="6932" max="6932" width="11.1796875" style="1059" customWidth="1"/>
    <col min="6933" max="6933" width="20.81640625" style="1059" customWidth="1"/>
    <col min="6934" max="6934" width="11.54296875" style="1059" customWidth="1"/>
    <col min="6935" max="6935" width="20.81640625" style="1059" customWidth="1"/>
    <col min="6936" max="6936" width="9.90625" style="1059" bestFit="1" customWidth="1"/>
    <col min="6937" max="6939" width="8.90625" style="1059"/>
    <col min="6940" max="6951" width="20.81640625" style="1059" customWidth="1"/>
    <col min="6952" max="7168" width="8.90625" style="1059"/>
    <col min="7169" max="7169" width="20.81640625" style="1059" customWidth="1"/>
    <col min="7170" max="7170" width="12.90625" style="1059" customWidth="1"/>
    <col min="7171" max="7171" width="20.81640625" style="1059" customWidth="1"/>
    <col min="7172" max="7172" width="11.54296875" style="1059" customWidth="1"/>
    <col min="7173" max="7173" width="20.81640625" style="1059" customWidth="1"/>
    <col min="7174" max="7174" width="9.90625" style="1059" bestFit="1" customWidth="1"/>
    <col min="7175" max="7175" width="20.81640625" style="1059" customWidth="1"/>
    <col min="7176" max="7176" width="9.90625" style="1059" bestFit="1" customWidth="1"/>
    <col min="7177" max="7177" width="20.81640625" style="1059" customWidth="1"/>
    <col min="7178" max="7178" width="9.90625" style="1059" bestFit="1" customWidth="1"/>
    <col min="7179" max="7179" width="20.81640625" style="1059" customWidth="1"/>
    <col min="7180" max="7180" width="9.90625" style="1059" bestFit="1" customWidth="1"/>
    <col min="7181" max="7181" width="20.81640625" style="1059" customWidth="1"/>
    <col min="7182" max="7182" width="12.1796875" style="1059" customWidth="1"/>
    <col min="7183" max="7183" width="20.81640625" style="1059" customWidth="1"/>
    <col min="7184" max="7184" width="11.90625" style="1059" customWidth="1"/>
    <col min="7185" max="7185" width="20.81640625" style="1059" customWidth="1"/>
    <col min="7186" max="7186" width="12.54296875" style="1059" customWidth="1"/>
    <col min="7187" max="7187" width="20.81640625" style="1059" customWidth="1"/>
    <col min="7188" max="7188" width="11.1796875" style="1059" customWidth="1"/>
    <col min="7189" max="7189" width="20.81640625" style="1059" customWidth="1"/>
    <col min="7190" max="7190" width="11.54296875" style="1059" customWidth="1"/>
    <col min="7191" max="7191" width="20.81640625" style="1059" customWidth="1"/>
    <col min="7192" max="7192" width="9.90625" style="1059" bestFit="1" customWidth="1"/>
    <col min="7193" max="7195" width="8.90625" style="1059"/>
    <col min="7196" max="7207" width="20.81640625" style="1059" customWidth="1"/>
    <col min="7208" max="7424" width="8.90625" style="1059"/>
    <col min="7425" max="7425" width="20.81640625" style="1059" customWidth="1"/>
    <col min="7426" max="7426" width="12.90625" style="1059" customWidth="1"/>
    <col min="7427" max="7427" width="20.81640625" style="1059" customWidth="1"/>
    <col min="7428" max="7428" width="11.54296875" style="1059" customWidth="1"/>
    <col min="7429" max="7429" width="20.81640625" style="1059" customWidth="1"/>
    <col min="7430" max="7430" width="9.90625" style="1059" bestFit="1" customWidth="1"/>
    <col min="7431" max="7431" width="20.81640625" style="1059" customWidth="1"/>
    <col min="7432" max="7432" width="9.90625" style="1059" bestFit="1" customWidth="1"/>
    <col min="7433" max="7433" width="20.81640625" style="1059" customWidth="1"/>
    <col min="7434" max="7434" width="9.90625" style="1059" bestFit="1" customWidth="1"/>
    <col min="7435" max="7435" width="20.81640625" style="1059" customWidth="1"/>
    <col min="7436" max="7436" width="9.90625" style="1059" bestFit="1" customWidth="1"/>
    <col min="7437" max="7437" width="20.81640625" style="1059" customWidth="1"/>
    <col min="7438" max="7438" width="12.1796875" style="1059" customWidth="1"/>
    <col min="7439" max="7439" width="20.81640625" style="1059" customWidth="1"/>
    <col min="7440" max="7440" width="11.90625" style="1059" customWidth="1"/>
    <col min="7441" max="7441" width="20.81640625" style="1059" customWidth="1"/>
    <col min="7442" max="7442" width="12.54296875" style="1059" customWidth="1"/>
    <col min="7443" max="7443" width="20.81640625" style="1059" customWidth="1"/>
    <col min="7444" max="7444" width="11.1796875" style="1059" customWidth="1"/>
    <col min="7445" max="7445" width="20.81640625" style="1059" customWidth="1"/>
    <col min="7446" max="7446" width="11.54296875" style="1059" customWidth="1"/>
    <col min="7447" max="7447" width="20.81640625" style="1059" customWidth="1"/>
    <col min="7448" max="7448" width="9.90625" style="1059" bestFit="1" customWidth="1"/>
    <col min="7449" max="7451" width="8.90625" style="1059"/>
    <col min="7452" max="7463" width="20.81640625" style="1059" customWidth="1"/>
    <col min="7464" max="7680" width="8.90625" style="1059"/>
    <col min="7681" max="7681" width="20.81640625" style="1059" customWidth="1"/>
    <col min="7682" max="7682" width="12.90625" style="1059" customWidth="1"/>
    <col min="7683" max="7683" width="20.81640625" style="1059" customWidth="1"/>
    <col min="7684" max="7684" width="11.54296875" style="1059" customWidth="1"/>
    <col min="7685" max="7685" width="20.81640625" style="1059" customWidth="1"/>
    <col min="7686" max="7686" width="9.90625" style="1059" bestFit="1" customWidth="1"/>
    <col min="7687" max="7687" width="20.81640625" style="1059" customWidth="1"/>
    <col min="7688" max="7688" width="9.90625" style="1059" bestFit="1" customWidth="1"/>
    <col min="7689" max="7689" width="20.81640625" style="1059" customWidth="1"/>
    <col min="7690" max="7690" width="9.90625" style="1059" bestFit="1" customWidth="1"/>
    <col min="7691" max="7691" width="20.81640625" style="1059" customWidth="1"/>
    <col min="7692" max="7692" width="9.90625" style="1059" bestFit="1" customWidth="1"/>
    <col min="7693" max="7693" width="20.81640625" style="1059" customWidth="1"/>
    <col min="7694" max="7694" width="12.1796875" style="1059" customWidth="1"/>
    <col min="7695" max="7695" width="20.81640625" style="1059" customWidth="1"/>
    <col min="7696" max="7696" width="11.90625" style="1059" customWidth="1"/>
    <col min="7697" max="7697" width="20.81640625" style="1059" customWidth="1"/>
    <col min="7698" max="7698" width="12.54296875" style="1059" customWidth="1"/>
    <col min="7699" max="7699" width="20.81640625" style="1059" customWidth="1"/>
    <col min="7700" max="7700" width="11.1796875" style="1059" customWidth="1"/>
    <col min="7701" max="7701" width="20.81640625" style="1059" customWidth="1"/>
    <col min="7702" max="7702" width="11.54296875" style="1059" customWidth="1"/>
    <col min="7703" max="7703" width="20.81640625" style="1059" customWidth="1"/>
    <col min="7704" max="7704" width="9.90625" style="1059" bestFit="1" customWidth="1"/>
    <col min="7705" max="7707" width="8.90625" style="1059"/>
    <col min="7708" max="7719" width="20.81640625" style="1059" customWidth="1"/>
    <col min="7720" max="7936" width="8.90625" style="1059"/>
    <col min="7937" max="7937" width="20.81640625" style="1059" customWidth="1"/>
    <col min="7938" max="7938" width="12.90625" style="1059" customWidth="1"/>
    <col min="7939" max="7939" width="20.81640625" style="1059" customWidth="1"/>
    <col min="7940" max="7940" width="11.54296875" style="1059" customWidth="1"/>
    <col min="7941" max="7941" width="20.81640625" style="1059" customWidth="1"/>
    <col min="7942" max="7942" width="9.90625" style="1059" bestFit="1" customWidth="1"/>
    <col min="7943" max="7943" width="20.81640625" style="1059" customWidth="1"/>
    <col min="7944" max="7944" width="9.90625" style="1059" bestFit="1" customWidth="1"/>
    <col min="7945" max="7945" width="20.81640625" style="1059" customWidth="1"/>
    <col min="7946" max="7946" width="9.90625" style="1059" bestFit="1" customWidth="1"/>
    <col min="7947" max="7947" width="20.81640625" style="1059" customWidth="1"/>
    <col min="7948" max="7948" width="9.90625" style="1059" bestFit="1" customWidth="1"/>
    <col min="7949" max="7949" width="20.81640625" style="1059" customWidth="1"/>
    <col min="7950" max="7950" width="12.1796875" style="1059" customWidth="1"/>
    <col min="7951" max="7951" width="20.81640625" style="1059" customWidth="1"/>
    <col min="7952" max="7952" width="11.90625" style="1059" customWidth="1"/>
    <col min="7953" max="7953" width="20.81640625" style="1059" customWidth="1"/>
    <col min="7954" max="7954" width="12.54296875" style="1059" customWidth="1"/>
    <col min="7955" max="7955" width="20.81640625" style="1059" customWidth="1"/>
    <col min="7956" max="7956" width="11.1796875" style="1059" customWidth="1"/>
    <col min="7957" max="7957" width="20.81640625" style="1059" customWidth="1"/>
    <col min="7958" max="7958" width="11.54296875" style="1059" customWidth="1"/>
    <col min="7959" max="7959" width="20.81640625" style="1059" customWidth="1"/>
    <col min="7960" max="7960" width="9.90625" style="1059" bestFit="1" customWidth="1"/>
    <col min="7961" max="7963" width="8.90625" style="1059"/>
    <col min="7964" max="7975" width="20.81640625" style="1059" customWidth="1"/>
    <col min="7976" max="8192" width="8.90625" style="1059"/>
    <col min="8193" max="8193" width="20.81640625" style="1059" customWidth="1"/>
    <col min="8194" max="8194" width="12.90625" style="1059" customWidth="1"/>
    <col min="8195" max="8195" width="20.81640625" style="1059" customWidth="1"/>
    <col min="8196" max="8196" width="11.54296875" style="1059" customWidth="1"/>
    <col min="8197" max="8197" width="20.81640625" style="1059" customWidth="1"/>
    <col min="8198" max="8198" width="9.90625" style="1059" bestFit="1" customWidth="1"/>
    <col min="8199" max="8199" width="20.81640625" style="1059" customWidth="1"/>
    <col min="8200" max="8200" width="9.90625" style="1059" bestFit="1" customWidth="1"/>
    <col min="8201" max="8201" width="20.81640625" style="1059" customWidth="1"/>
    <col min="8202" max="8202" width="9.90625" style="1059" bestFit="1" customWidth="1"/>
    <col min="8203" max="8203" width="20.81640625" style="1059" customWidth="1"/>
    <col min="8204" max="8204" width="9.90625" style="1059" bestFit="1" customWidth="1"/>
    <col min="8205" max="8205" width="20.81640625" style="1059" customWidth="1"/>
    <col min="8206" max="8206" width="12.1796875" style="1059" customWidth="1"/>
    <col min="8207" max="8207" width="20.81640625" style="1059" customWidth="1"/>
    <col min="8208" max="8208" width="11.90625" style="1059" customWidth="1"/>
    <col min="8209" max="8209" width="20.81640625" style="1059" customWidth="1"/>
    <col min="8210" max="8210" width="12.54296875" style="1059" customWidth="1"/>
    <col min="8211" max="8211" width="20.81640625" style="1059" customWidth="1"/>
    <col min="8212" max="8212" width="11.1796875" style="1059" customWidth="1"/>
    <col min="8213" max="8213" width="20.81640625" style="1059" customWidth="1"/>
    <col min="8214" max="8214" width="11.54296875" style="1059" customWidth="1"/>
    <col min="8215" max="8215" width="20.81640625" style="1059" customWidth="1"/>
    <col min="8216" max="8216" width="9.90625" style="1059" bestFit="1" customWidth="1"/>
    <col min="8217" max="8219" width="8.90625" style="1059"/>
    <col min="8220" max="8231" width="20.81640625" style="1059" customWidth="1"/>
    <col min="8232" max="8448" width="8.90625" style="1059"/>
    <col min="8449" max="8449" width="20.81640625" style="1059" customWidth="1"/>
    <col min="8450" max="8450" width="12.90625" style="1059" customWidth="1"/>
    <col min="8451" max="8451" width="20.81640625" style="1059" customWidth="1"/>
    <col min="8452" max="8452" width="11.54296875" style="1059" customWidth="1"/>
    <col min="8453" max="8453" width="20.81640625" style="1059" customWidth="1"/>
    <col min="8454" max="8454" width="9.90625" style="1059" bestFit="1" customWidth="1"/>
    <col min="8455" max="8455" width="20.81640625" style="1059" customWidth="1"/>
    <col min="8456" max="8456" width="9.90625" style="1059" bestFit="1" customWidth="1"/>
    <col min="8457" max="8457" width="20.81640625" style="1059" customWidth="1"/>
    <col min="8458" max="8458" width="9.90625" style="1059" bestFit="1" customWidth="1"/>
    <col min="8459" max="8459" width="20.81640625" style="1059" customWidth="1"/>
    <col min="8460" max="8460" width="9.90625" style="1059" bestFit="1" customWidth="1"/>
    <col min="8461" max="8461" width="20.81640625" style="1059" customWidth="1"/>
    <col min="8462" max="8462" width="12.1796875" style="1059" customWidth="1"/>
    <col min="8463" max="8463" width="20.81640625" style="1059" customWidth="1"/>
    <col min="8464" max="8464" width="11.90625" style="1059" customWidth="1"/>
    <col min="8465" max="8465" width="20.81640625" style="1059" customWidth="1"/>
    <col min="8466" max="8466" width="12.54296875" style="1059" customWidth="1"/>
    <col min="8467" max="8467" width="20.81640625" style="1059" customWidth="1"/>
    <col min="8468" max="8468" width="11.1796875" style="1059" customWidth="1"/>
    <col min="8469" max="8469" width="20.81640625" style="1059" customWidth="1"/>
    <col min="8470" max="8470" width="11.54296875" style="1059" customWidth="1"/>
    <col min="8471" max="8471" width="20.81640625" style="1059" customWidth="1"/>
    <col min="8472" max="8472" width="9.90625" style="1059" bestFit="1" customWidth="1"/>
    <col min="8473" max="8475" width="8.90625" style="1059"/>
    <col min="8476" max="8487" width="20.81640625" style="1059" customWidth="1"/>
    <col min="8488" max="8704" width="8.90625" style="1059"/>
    <col min="8705" max="8705" width="20.81640625" style="1059" customWidth="1"/>
    <col min="8706" max="8706" width="12.90625" style="1059" customWidth="1"/>
    <col min="8707" max="8707" width="20.81640625" style="1059" customWidth="1"/>
    <col min="8708" max="8708" width="11.54296875" style="1059" customWidth="1"/>
    <col min="8709" max="8709" width="20.81640625" style="1059" customWidth="1"/>
    <col min="8710" max="8710" width="9.90625" style="1059" bestFit="1" customWidth="1"/>
    <col min="8711" max="8711" width="20.81640625" style="1059" customWidth="1"/>
    <col min="8712" max="8712" width="9.90625" style="1059" bestFit="1" customWidth="1"/>
    <col min="8713" max="8713" width="20.81640625" style="1059" customWidth="1"/>
    <col min="8714" max="8714" width="9.90625" style="1059" bestFit="1" customWidth="1"/>
    <col min="8715" max="8715" width="20.81640625" style="1059" customWidth="1"/>
    <col min="8716" max="8716" width="9.90625" style="1059" bestFit="1" customWidth="1"/>
    <col min="8717" max="8717" width="20.81640625" style="1059" customWidth="1"/>
    <col min="8718" max="8718" width="12.1796875" style="1059" customWidth="1"/>
    <col min="8719" max="8719" width="20.81640625" style="1059" customWidth="1"/>
    <col min="8720" max="8720" width="11.90625" style="1059" customWidth="1"/>
    <col min="8721" max="8721" width="20.81640625" style="1059" customWidth="1"/>
    <col min="8722" max="8722" width="12.54296875" style="1059" customWidth="1"/>
    <col min="8723" max="8723" width="20.81640625" style="1059" customWidth="1"/>
    <col min="8724" max="8724" width="11.1796875" style="1059" customWidth="1"/>
    <col min="8725" max="8725" width="20.81640625" style="1059" customWidth="1"/>
    <col min="8726" max="8726" width="11.54296875" style="1059" customWidth="1"/>
    <col min="8727" max="8727" width="20.81640625" style="1059" customWidth="1"/>
    <col min="8728" max="8728" width="9.90625" style="1059" bestFit="1" customWidth="1"/>
    <col min="8729" max="8731" width="8.90625" style="1059"/>
    <col min="8732" max="8743" width="20.81640625" style="1059" customWidth="1"/>
    <col min="8744" max="8960" width="8.90625" style="1059"/>
    <col min="8961" max="8961" width="20.81640625" style="1059" customWidth="1"/>
    <col min="8962" max="8962" width="12.90625" style="1059" customWidth="1"/>
    <col min="8963" max="8963" width="20.81640625" style="1059" customWidth="1"/>
    <col min="8964" max="8964" width="11.54296875" style="1059" customWidth="1"/>
    <col min="8965" max="8965" width="20.81640625" style="1059" customWidth="1"/>
    <col min="8966" max="8966" width="9.90625" style="1059" bestFit="1" customWidth="1"/>
    <col min="8967" max="8967" width="20.81640625" style="1059" customWidth="1"/>
    <col min="8968" max="8968" width="9.90625" style="1059" bestFit="1" customWidth="1"/>
    <col min="8969" max="8969" width="20.81640625" style="1059" customWidth="1"/>
    <col min="8970" max="8970" width="9.90625" style="1059" bestFit="1" customWidth="1"/>
    <col min="8971" max="8971" width="20.81640625" style="1059" customWidth="1"/>
    <col min="8972" max="8972" width="9.90625" style="1059" bestFit="1" customWidth="1"/>
    <col min="8973" max="8973" width="20.81640625" style="1059" customWidth="1"/>
    <col min="8974" max="8974" width="12.1796875" style="1059" customWidth="1"/>
    <col min="8975" max="8975" width="20.81640625" style="1059" customWidth="1"/>
    <col min="8976" max="8976" width="11.90625" style="1059" customWidth="1"/>
    <col min="8977" max="8977" width="20.81640625" style="1059" customWidth="1"/>
    <col min="8978" max="8978" width="12.54296875" style="1059" customWidth="1"/>
    <col min="8979" max="8979" width="20.81640625" style="1059" customWidth="1"/>
    <col min="8980" max="8980" width="11.1796875" style="1059" customWidth="1"/>
    <col min="8981" max="8981" width="20.81640625" style="1059" customWidth="1"/>
    <col min="8982" max="8982" width="11.54296875" style="1059" customWidth="1"/>
    <col min="8983" max="8983" width="20.81640625" style="1059" customWidth="1"/>
    <col min="8984" max="8984" width="9.90625" style="1059" bestFit="1" customWidth="1"/>
    <col min="8985" max="8987" width="8.90625" style="1059"/>
    <col min="8988" max="8999" width="20.81640625" style="1059" customWidth="1"/>
    <col min="9000" max="9216" width="8.90625" style="1059"/>
    <col min="9217" max="9217" width="20.81640625" style="1059" customWidth="1"/>
    <col min="9218" max="9218" width="12.90625" style="1059" customWidth="1"/>
    <col min="9219" max="9219" width="20.81640625" style="1059" customWidth="1"/>
    <col min="9220" max="9220" width="11.54296875" style="1059" customWidth="1"/>
    <col min="9221" max="9221" width="20.81640625" style="1059" customWidth="1"/>
    <col min="9222" max="9222" width="9.90625" style="1059" bestFit="1" customWidth="1"/>
    <col min="9223" max="9223" width="20.81640625" style="1059" customWidth="1"/>
    <col min="9224" max="9224" width="9.90625" style="1059" bestFit="1" customWidth="1"/>
    <col min="9225" max="9225" width="20.81640625" style="1059" customWidth="1"/>
    <col min="9226" max="9226" width="9.90625" style="1059" bestFit="1" customWidth="1"/>
    <col min="9227" max="9227" width="20.81640625" style="1059" customWidth="1"/>
    <col min="9228" max="9228" width="9.90625" style="1059" bestFit="1" customWidth="1"/>
    <col min="9229" max="9229" width="20.81640625" style="1059" customWidth="1"/>
    <col min="9230" max="9230" width="12.1796875" style="1059" customWidth="1"/>
    <col min="9231" max="9231" width="20.81640625" style="1059" customWidth="1"/>
    <col min="9232" max="9232" width="11.90625" style="1059" customWidth="1"/>
    <col min="9233" max="9233" width="20.81640625" style="1059" customWidth="1"/>
    <col min="9234" max="9234" width="12.54296875" style="1059" customWidth="1"/>
    <col min="9235" max="9235" width="20.81640625" style="1059" customWidth="1"/>
    <col min="9236" max="9236" width="11.1796875" style="1059" customWidth="1"/>
    <col min="9237" max="9237" width="20.81640625" style="1059" customWidth="1"/>
    <col min="9238" max="9238" width="11.54296875" style="1059" customWidth="1"/>
    <col min="9239" max="9239" width="20.81640625" style="1059" customWidth="1"/>
    <col min="9240" max="9240" width="9.90625" style="1059" bestFit="1" customWidth="1"/>
    <col min="9241" max="9243" width="8.90625" style="1059"/>
    <col min="9244" max="9255" width="20.81640625" style="1059" customWidth="1"/>
    <col min="9256" max="9472" width="8.90625" style="1059"/>
    <col min="9473" max="9473" width="20.81640625" style="1059" customWidth="1"/>
    <col min="9474" max="9474" width="12.90625" style="1059" customWidth="1"/>
    <col min="9475" max="9475" width="20.81640625" style="1059" customWidth="1"/>
    <col min="9476" max="9476" width="11.54296875" style="1059" customWidth="1"/>
    <col min="9477" max="9477" width="20.81640625" style="1059" customWidth="1"/>
    <col min="9478" max="9478" width="9.90625" style="1059" bestFit="1" customWidth="1"/>
    <col min="9479" max="9479" width="20.81640625" style="1059" customWidth="1"/>
    <col min="9480" max="9480" width="9.90625" style="1059" bestFit="1" customWidth="1"/>
    <col min="9481" max="9481" width="20.81640625" style="1059" customWidth="1"/>
    <col min="9482" max="9482" width="9.90625" style="1059" bestFit="1" customWidth="1"/>
    <col min="9483" max="9483" width="20.81640625" style="1059" customWidth="1"/>
    <col min="9484" max="9484" width="9.90625" style="1059" bestFit="1" customWidth="1"/>
    <col min="9485" max="9485" width="20.81640625" style="1059" customWidth="1"/>
    <col min="9486" max="9486" width="12.1796875" style="1059" customWidth="1"/>
    <col min="9487" max="9487" width="20.81640625" style="1059" customWidth="1"/>
    <col min="9488" max="9488" width="11.90625" style="1059" customWidth="1"/>
    <col min="9489" max="9489" width="20.81640625" style="1059" customWidth="1"/>
    <col min="9490" max="9490" width="12.54296875" style="1059" customWidth="1"/>
    <col min="9491" max="9491" width="20.81640625" style="1059" customWidth="1"/>
    <col min="9492" max="9492" width="11.1796875" style="1059" customWidth="1"/>
    <col min="9493" max="9493" width="20.81640625" style="1059" customWidth="1"/>
    <col min="9494" max="9494" width="11.54296875" style="1059" customWidth="1"/>
    <col min="9495" max="9495" width="20.81640625" style="1059" customWidth="1"/>
    <col min="9496" max="9496" width="9.90625" style="1059" bestFit="1" customWidth="1"/>
    <col min="9497" max="9499" width="8.90625" style="1059"/>
    <col min="9500" max="9511" width="20.81640625" style="1059" customWidth="1"/>
    <col min="9512" max="9728" width="8.90625" style="1059"/>
    <col min="9729" max="9729" width="20.81640625" style="1059" customWidth="1"/>
    <col min="9730" max="9730" width="12.90625" style="1059" customWidth="1"/>
    <col min="9731" max="9731" width="20.81640625" style="1059" customWidth="1"/>
    <col min="9732" max="9732" width="11.54296875" style="1059" customWidth="1"/>
    <col min="9733" max="9733" width="20.81640625" style="1059" customWidth="1"/>
    <col min="9734" max="9734" width="9.90625" style="1059" bestFit="1" customWidth="1"/>
    <col min="9735" max="9735" width="20.81640625" style="1059" customWidth="1"/>
    <col min="9736" max="9736" width="9.90625" style="1059" bestFit="1" customWidth="1"/>
    <col min="9737" max="9737" width="20.81640625" style="1059" customWidth="1"/>
    <col min="9738" max="9738" width="9.90625" style="1059" bestFit="1" customWidth="1"/>
    <col min="9739" max="9739" width="20.81640625" style="1059" customWidth="1"/>
    <col min="9740" max="9740" width="9.90625" style="1059" bestFit="1" customWidth="1"/>
    <col min="9741" max="9741" width="20.81640625" style="1059" customWidth="1"/>
    <col min="9742" max="9742" width="12.1796875" style="1059" customWidth="1"/>
    <col min="9743" max="9743" width="20.81640625" style="1059" customWidth="1"/>
    <col min="9744" max="9744" width="11.90625" style="1059" customWidth="1"/>
    <col min="9745" max="9745" width="20.81640625" style="1059" customWidth="1"/>
    <col min="9746" max="9746" width="12.54296875" style="1059" customWidth="1"/>
    <col min="9747" max="9747" width="20.81640625" style="1059" customWidth="1"/>
    <col min="9748" max="9748" width="11.1796875" style="1059" customWidth="1"/>
    <col min="9749" max="9749" width="20.81640625" style="1059" customWidth="1"/>
    <col min="9750" max="9750" width="11.54296875" style="1059" customWidth="1"/>
    <col min="9751" max="9751" width="20.81640625" style="1059" customWidth="1"/>
    <col min="9752" max="9752" width="9.90625" style="1059" bestFit="1" customWidth="1"/>
    <col min="9753" max="9755" width="8.90625" style="1059"/>
    <col min="9756" max="9767" width="20.81640625" style="1059" customWidth="1"/>
    <col min="9768" max="9984" width="8.90625" style="1059"/>
    <col min="9985" max="9985" width="20.81640625" style="1059" customWidth="1"/>
    <col min="9986" max="9986" width="12.90625" style="1059" customWidth="1"/>
    <col min="9987" max="9987" width="20.81640625" style="1059" customWidth="1"/>
    <col min="9988" max="9988" width="11.54296875" style="1059" customWidth="1"/>
    <col min="9989" max="9989" width="20.81640625" style="1059" customWidth="1"/>
    <col min="9990" max="9990" width="9.90625" style="1059" bestFit="1" customWidth="1"/>
    <col min="9991" max="9991" width="20.81640625" style="1059" customWidth="1"/>
    <col min="9992" max="9992" width="9.90625" style="1059" bestFit="1" customWidth="1"/>
    <col min="9993" max="9993" width="20.81640625" style="1059" customWidth="1"/>
    <col min="9994" max="9994" width="9.90625" style="1059" bestFit="1" customWidth="1"/>
    <col min="9995" max="9995" width="20.81640625" style="1059" customWidth="1"/>
    <col min="9996" max="9996" width="9.90625" style="1059" bestFit="1" customWidth="1"/>
    <col min="9997" max="9997" width="20.81640625" style="1059" customWidth="1"/>
    <col min="9998" max="9998" width="12.1796875" style="1059" customWidth="1"/>
    <col min="9999" max="9999" width="20.81640625" style="1059" customWidth="1"/>
    <col min="10000" max="10000" width="11.90625" style="1059" customWidth="1"/>
    <col min="10001" max="10001" width="20.81640625" style="1059" customWidth="1"/>
    <col min="10002" max="10002" width="12.54296875" style="1059" customWidth="1"/>
    <col min="10003" max="10003" width="20.81640625" style="1059" customWidth="1"/>
    <col min="10004" max="10004" width="11.1796875" style="1059" customWidth="1"/>
    <col min="10005" max="10005" width="20.81640625" style="1059" customWidth="1"/>
    <col min="10006" max="10006" width="11.54296875" style="1059" customWidth="1"/>
    <col min="10007" max="10007" width="20.81640625" style="1059" customWidth="1"/>
    <col min="10008" max="10008" width="9.90625" style="1059" bestFit="1" customWidth="1"/>
    <col min="10009" max="10011" width="8.90625" style="1059"/>
    <col min="10012" max="10023" width="20.81640625" style="1059" customWidth="1"/>
    <col min="10024" max="10240" width="8.90625" style="1059"/>
    <col min="10241" max="10241" width="20.81640625" style="1059" customWidth="1"/>
    <col min="10242" max="10242" width="12.90625" style="1059" customWidth="1"/>
    <col min="10243" max="10243" width="20.81640625" style="1059" customWidth="1"/>
    <col min="10244" max="10244" width="11.54296875" style="1059" customWidth="1"/>
    <col min="10245" max="10245" width="20.81640625" style="1059" customWidth="1"/>
    <col min="10246" max="10246" width="9.90625" style="1059" bestFit="1" customWidth="1"/>
    <col min="10247" max="10247" width="20.81640625" style="1059" customWidth="1"/>
    <col min="10248" max="10248" width="9.90625" style="1059" bestFit="1" customWidth="1"/>
    <col min="10249" max="10249" width="20.81640625" style="1059" customWidth="1"/>
    <col min="10250" max="10250" width="9.90625" style="1059" bestFit="1" customWidth="1"/>
    <col min="10251" max="10251" width="20.81640625" style="1059" customWidth="1"/>
    <col min="10252" max="10252" width="9.90625" style="1059" bestFit="1" customWidth="1"/>
    <col min="10253" max="10253" width="20.81640625" style="1059" customWidth="1"/>
    <col min="10254" max="10254" width="12.1796875" style="1059" customWidth="1"/>
    <col min="10255" max="10255" width="20.81640625" style="1059" customWidth="1"/>
    <col min="10256" max="10256" width="11.90625" style="1059" customWidth="1"/>
    <col min="10257" max="10257" width="20.81640625" style="1059" customWidth="1"/>
    <col min="10258" max="10258" width="12.54296875" style="1059" customWidth="1"/>
    <col min="10259" max="10259" width="20.81640625" style="1059" customWidth="1"/>
    <col min="10260" max="10260" width="11.1796875" style="1059" customWidth="1"/>
    <col min="10261" max="10261" width="20.81640625" style="1059" customWidth="1"/>
    <col min="10262" max="10262" width="11.54296875" style="1059" customWidth="1"/>
    <col min="10263" max="10263" width="20.81640625" style="1059" customWidth="1"/>
    <col min="10264" max="10264" width="9.90625" style="1059" bestFit="1" customWidth="1"/>
    <col min="10265" max="10267" width="8.90625" style="1059"/>
    <col min="10268" max="10279" width="20.81640625" style="1059" customWidth="1"/>
    <col min="10280" max="10496" width="8.90625" style="1059"/>
    <col min="10497" max="10497" width="20.81640625" style="1059" customWidth="1"/>
    <col min="10498" max="10498" width="12.90625" style="1059" customWidth="1"/>
    <col min="10499" max="10499" width="20.81640625" style="1059" customWidth="1"/>
    <col min="10500" max="10500" width="11.54296875" style="1059" customWidth="1"/>
    <col min="10501" max="10501" width="20.81640625" style="1059" customWidth="1"/>
    <col min="10502" max="10502" width="9.90625" style="1059" bestFit="1" customWidth="1"/>
    <col min="10503" max="10503" width="20.81640625" style="1059" customWidth="1"/>
    <col min="10504" max="10504" width="9.90625" style="1059" bestFit="1" customWidth="1"/>
    <col min="10505" max="10505" width="20.81640625" style="1059" customWidth="1"/>
    <col min="10506" max="10506" width="9.90625" style="1059" bestFit="1" customWidth="1"/>
    <col min="10507" max="10507" width="20.81640625" style="1059" customWidth="1"/>
    <col min="10508" max="10508" width="9.90625" style="1059" bestFit="1" customWidth="1"/>
    <col min="10509" max="10509" width="20.81640625" style="1059" customWidth="1"/>
    <col min="10510" max="10510" width="12.1796875" style="1059" customWidth="1"/>
    <col min="10511" max="10511" width="20.81640625" style="1059" customWidth="1"/>
    <col min="10512" max="10512" width="11.90625" style="1059" customWidth="1"/>
    <col min="10513" max="10513" width="20.81640625" style="1059" customWidth="1"/>
    <col min="10514" max="10514" width="12.54296875" style="1059" customWidth="1"/>
    <col min="10515" max="10515" width="20.81640625" style="1059" customWidth="1"/>
    <col min="10516" max="10516" width="11.1796875" style="1059" customWidth="1"/>
    <col min="10517" max="10517" width="20.81640625" style="1059" customWidth="1"/>
    <col min="10518" max="10518" width="11.54296875" style="1059" customWidth="1"/>
    <col min="10519" max="10519" width="20.81640625" style="1059" customWidth="1"/>
    <col min="10520" max="10520" width="9.90625" style="1059" bestFit="1" customWidth="1"/>
    <col min="10521" max="10523" width="8.90625" style="1059"/>
    <col min="10524" max="10535" width="20.81640625" style="1059" customWidth="1"/>
    <col min="10536" max="10752" width="8.90625" style="1059"/>
    <col min="10753" max="10753" width="20.81640625" style="1059" customWidth="1"/>
    <col min="10754" max="10754" width="12.90625" style="1059" customWidth="1"/>
    <col min="10755" max="10755" width="20.81640625" style="1059" customWidth="1"/>
    <col min="10756" max="10756" width="11.54296875" style="1059" customWidth="1"/>
    <col min="10757" max="10757" width="20.81640625" style="1059" customWidth="1"/>
    <col min="10758" max="10758" width="9.90625" style="1059" bestFit="1" customWidth="1"/>
    <col min="10759" max="10759" width="20.81640625" style="1059" customWidth="1"/>
    <col min="10760" max="10760" width="9.90625" style="1059" bestFit="1" customWidth="1"/>
    <col min="10761" max="10761" width="20.81640625" style="1059" customWidth="1"/>
    <col min="10762" max="10762" width="9.90625" style="1059" bestFit="1" customWidth="1"/>
    <col min="10763" max="10763" width="20.81640625" style="1059" customWidth="1"/>
    <col min="10764" max="10764" width="9.90625" style="1059" bestFit="1" customWidth="1"/>
    <col min="10765" max="10765" width="20.81640625" style="1059" customWidth="1"/>
    <col min="10766" max="10766" width="12.1796875" style="1059" customWidth="1"/>
    <col min="10767" max="10767" width="20.81640625" style="1059" customWidth="1"/>
    <col min="10768" max="10768" width="11.90625" style="1059" customWidth="1"/>
    <col min="10769" max="10769" width="20.81640625" style="1059" customWidth="1"/>
    <col min="10770" max="10770" width="12.54296875" style="1059" customWidth="1"/>
    <col min="10771" max="10771" width="20.81640625" style="1059" customWidth="1"/>
    <col min="10772" max="10772" width="11.1796875" style="1059" customWidth="1"/>
    <col min="10773" max="10773" width="20.81640625" style="1059" customWidth="1"/>
    <col min="10774" max="10774" width="11.54296875" style="1059" customWidth="1"/>
    <col min="10775" max="10775" width="20.81640625" style="1059" customWidth="1"/>
    <col min="10776" max="10776" width="9.90625" style="1059" bestFit="1" customWidth="1"/>
    <col min="10777" max="10779" width="8.90625" style="1059"/>
    <col min="10780" max="10791" width="20.81640625" style="1059" customWidth="1"/>
    <col min="10792" max="11008" width="8.90625" style="1059"/>
    <col min="11009" max="11009" width="20.81640625" style="1059" customWidth="1"/>
    <col min="11010" max="11010" width="12.90625" style="1059" customWidth="1"/>
    <col min="11011" max="11011" width="20.81640625" style="1059" customWidth="1"/>
    <col min="11012" max="11012" width="11.54296875" style="1059" customWidth="1"/>
    <col min="11013" max="11013" width="20.81640625" style="1059" customWidth="1"/>
    <col min="11014" max="11014" width="9.90625" style="1059" bestFit="1" customWidth="1"/>
    <col min="11015" max="11015" width="20.81640625" style="1059" customWidth="1"/>
    <col min="11016" max="11016" width="9.90625" style="1059" bestFit="1" customWidth="1"/>
    <col min="11017" max="11017" width="20.81640625" style="1059" customWidth="1"/>
    <col min="11018" max="11018" width="9.90625" style="1059" bestFit="1" customWidth="1"/>
    <col min="11019" max="11019" width="20.81640625" style="1059" customWidth="1"/>
    <col min="11020" max="11020" width="9.90625" style="1059" bestFit="1" customWidth="1"/>
    <col min="11021" max="11021" width="20.81640625" style="1059" customWidth="1"/>
    <col min="11022" max="11022" width="12.1796875" style="1059" customWidth="1"/>
    <col min="11023" max="11023" width="20.81640625" style="1059" customWidth="1"/>
    <col min="11024" max="11024" width="11.90625" style="1059" customWidth="1"/>
    <col min="11025" max="11025" width="20.81640625" style="1059" customWidth="1"/>
    <col min="11026" max="11026" width="12.54296875" style="1059" customWidth="1"/>
    <col min="11027" max="11027" width="20.81640625" style="1059" customWidth="1"/>
    <col min="11028" max="11028" width="11.1796875" style="1059" customWidth="1"/>
    <col min="11029" max="11029" width="20.81640625" style="1059" customWidth="1"/>
    <col min="11030" max="11030" width="11.54296875" style="1059" customWidth="1"/>
    <col min="11031" max="11031" width="20.81640625" style="1059" customWidth="1"/>
    <col min="11032" max="11032" width="9.90625" style="1059" bestFit="1" customWidth="1"/>
    <col min="11033" max="11035" width="8.90625" style="1059"/>
    <col min="11036" max="11047" width="20.81640625" style="1059" customWidth="1"/>
    <col min="11048" max="11264" width="8.90625" style="1059"/>
    <col min="11265" max="11265" width="20.81640625" style="1059" customWidth="1"/>
    <col min="11266" max="11266" width="12.90625" style="1059" customWidth="1"/>
    <col min="11267" max="11267" width="20.81640625" style="1059" customWidth="1"/>
    <col min="11268" max="11268" width="11.54296875" style="1059" customWidth="1"/>
    <col min="11269" max="11269" width="20.81640625" style="1059" customWidth="1"/>
    <col min="11270" max="11270" width="9.90625" style="1059" bestFit="1" customWidth="1"/>
    <col min="11271" max="11271" width="20.81640625" style="1059" customWidth="1"/>
    <col min="11272" max="11272" width="9.90625" style="1059" bestFit="1" customWidth="1"/>
    <col min="11273" max="11273" width="20.81640625" style="1059" customWidth="1"/>
    <col min="11274" max="11274" width="9.90625" style="1059" bestFit="1" customWidth="1"/>
    <col min="11275" max="11275" width="20.81640625" style="1059" customWidth="1"/>
    <col min="11276" max="11276" width="9.90625" style="1059" bestFit="1" customWidth="1"/>
    <col min="11277" max="11277" width="20.81640625" style="1059" customWidth="1"/>
    <col min="11278" max="11278" width="12.1796875" style="1059" customWidth="1"/>
    <col min="11279" max="11279" width="20.81640625" style="1059" customWidth="1"/>
    <col min="11280" max="11280" width="11.90625" style="1059" customWidth="1"/>
    <col min="11281" max="11281" width="20.81640625" style="1059" customWidth="1"/>
    <col min="11282" max="11282" width="12.54296875" style="1059" customWidth="1"/>
    <col min="11283" max="11283" width="20.81640625" style="1059" customWidth="1"/>
    <col min="11284" max="11284" width="11.1796875" style="1059" customWidth="1"/>
    <col min="11285" max="11285" width="20.81640625" style="1059" customWidth="1"/>
    <col min="11286" max="11286" width="11.54296875" style="1059" customWidth="1"/>
    <col min="11287" max="11287" width="20.81640625" style="1059" customWidth="1"/>
    <col min="11288" max="11288" width="9.90625" style="1059" bestFit="1" customWidth="1"/>
    <col min="11289" max="11291" width="8.90625" style="1059"/>
    <col min="11292" max="11303" width="20.81640625" style="1059" customWidth="1"/>
    <col min="11304" max="11520" width="8.90625" style="1059"/>
    <col min="11521" max="11521" width="20.81640625" style="1059" customWidth="1"/>
    <col min="11522" max="11522" width="12.90625" style="1059" customWidth="1"/>
    <col min="11523" max="11523" width="20.81640625" style="1059" customWidth="1"/>
    <col min="11524" max="11524" width="11.54296875" style="1059" customWidth="1"/>
    <col min="11525" max="11525" width="20.81640625" style="1059" customWidth="1"/>
    <col min="11526" max="11526" width="9.90625" style="1059" bestFit="1" customWidth="1"/>
    <col min="11527" max="11527" width="20.81640625" style="1059" customWidth="1"/>
    <col min="11528" max="11528" width="9.90625" style="1059" bestFit="1" customWidth="1"/>
    <col min="11529" max="11529" width="20.81640625" style="1059" customWidth="1"/>
    <col min="11530" max="11530" width="9.90625" style="1059" bestFit="1" customWidth="1"/>
    <col min="11531" max="11531" width="20.81640625" style="1059" customWidth="1"/>
    <col min="11532" max="11532" width="9.90625" style="1059" bestFit="1" customWidth="1"/>
    <col min="11533" max="11533" width="20.81640625" style="1059" customWidth="1"/>
    <col min="11534" max="11534" width="12.1796875" style="1059" customWidth="1"/>
    <col min="11535" max="11535" width="20.81640625" style="1059" customWidth="1"/>
    <col min="11536" max="11536" width="11.90625" style="1059" customWidth="1"/>
    <col min="11537" max="11537" width="20.81640625" style="1059" customWidth="1"/>
    <col min="11538" max="11538" width="12.54296875" style="1059" customWidth="1"/>
    <col min="11539" max="11539" width="20.81640625" style="1059" customWidth="1"/>
    <col min="11540" max="11540" width="11.1796875" style="1059" customWidth="1"/>
    <col min="11541" max="11541" width="20.81640625" style="1059" customWidth="1"/>
    <col min="11542" max="11542" width="11.54296875" style="1059" customWidth="1"/>
    <col min="11543" max="11543" width="20.81640625" style="1059" customWidth="1"/>
    <col min="11544" max="11544" width="9.90625" style="1059" bestFit="1" customWidth="1"/>
    <col min="11545" max="11547" width="8.90625" style="1059"/>
    <col min="11548" max="11559" width="20.81640625" style="1059" customWidth="1"/>
    <col min="11560" max="11776" width="8.90625" style="1059"/>
    <col min="11777" max="11777" width="20.81640625" style="1059" customWidth="1"/>
    <col min="11778" max="11778" width="12.90625" style="1059" customWidth="1"/>
    <col min="11779" max="11779" width="20.81640625" style="1059" customWidth="1"/>
    <col min="11780" max="11780" width="11.54296875" style="1059" customWidth="1"/>
    <col min="11781" max="11781" width="20.81640625" style="1059" customWidth="1"/>
    <col min="11782" max="11782" width="9.90625" style="1059" bestFit="1" customWidth="1"/>
    <col min="11783" max="11783" width="20.81640625" style="1059" customWidth="1"/>
    <col min="11784" max="11784" width="9.90625" style="1059" bestFit="1" customWidth="1"/>
    <col min="11785" max="11785" width="20.81640625" style="1059" customWidth="1"/>
    <col min="11786" max="11786" width="9.90625" style="1059" bestFit="1" customWidth="1"/>
    <col min="11787" max="11787" width="20.81640625" style="1059" customWidth="1"/>
    <col min="11788" max="11788" width="9.90625" style="1059" bestFit="1" customWidth="1"/>
    <col min="11789" max="11789" width="20.81640625" style="1059" customWidth="1"/>
    <col min="11790" max="11790" width="12.1796875" style="1059" customWidth="1"/>
    <col min="11791" max="11791" width="20.81640625" style="1059" customWidth="1"/>
    <col min="11792" max="11792" width="11.90625" style="1059" customWidth="1"/>
    <col min="11793" max="11793" width="20.81640625" style="1059" customWidth="1"/>
    <col min="11794" max="11794" width="12.54296875" style="1059" customWidth="1"/>
    <col min="11795" max="11795" width="20.81640625" style="1059" customWidth="1"/>
    <col min="11796" max="11796" width="11.1796875" style="1059" customWidth="1"/>
    <col min="11797" max="11797" width="20.81640625" style="1059" customWidth="1"/>
    <col min="11798" max="11798" width="11.54296875" style="1059" customWidth="1"/>
    <col min="11799" max="11799" width="20.81640625" style="1059" customWidth="1"/>
    <col min="11800" max="11800" width="9.90625" style="1059" bestFit="1" customWidth="1"/>
    <col min="11801" max="11803" width="8.90625" style="1059"/>
    <col min="11804" max="11815" width="20.81640625" style="1059" customWidth="1"/>
    <col min="11816" max="12032" width="8.90625" style="1059"/>
    <col min="12033" max="12033" width="20.81640625" style="1059" customWidth="1"/>
    <col min="12034" max="12034" width="12.90625" style="1059" customWidth="1"/>
    <col min="12035" max="12035" width="20.81640625" style="1059" customWidth="1"/>
    <col min="12036" max="12036" width="11.54296875" style="1059" customWidth="1"/>
    <col min="12037" max="12037" width="20.81640625" style="1059" customWidth="1"/>
    <col min="12038" max="12038" width="9.90625" style="1059" bestFit="1" customWidth="1"/>
    <col min="12039" max="12039" width="20.81640625" style="1059" customWidth="1"/>
    <col min="12040" max="12040" width="9.90625" style="1059" bestFit="1" customWidth="1"/>
    <col min="12041" max="12041" width="20.81640625" style="1059" customWidth="1"/>
    <col min="12042" max="12042" width="9.90625" style="1059" bestFit="1" customWidth="1"/>
    <col min="12043" max="12043" width="20.81640625" style="1059" customWidth="1"/>
    <col min="12044" max="12044" width="9.90625" style="1059" bestFit="1" customWidth="1"/>
    <col min="12045" max="12045" width="20.81640625" style="1059" customWidth="1"/>
    <col min="12046" max="12046" width="12.1796875" style="1059" customWidth="1"/>
    <col min="12047" max="12047" width="20.81640625" style="1059" customWidth="1"/>
    <col min="12048" max="12048" width="11.90625" style="1059" customWidth="1"/>
    <col min="12049" max="12049" width="20.81640625" style="1059" customWidth="1"/>
    <col min="12050" max="12050" width="12.54296875" style="1059" customWidth="1"/>
    <col min="12051" max="12051" width="20.81640625" style="1059" customWidth="1"/>
    <col min="12052" max="12052" width="11.1796875" style="1059" customWidth="1"/>
    <col min="12053" max="12053" width="20.81640625" style="1059" customWidth="1"/>
    <col min="12054" max="12054" width="11.54296875" style="1059" customWidth="1"/>
    <col min="12055" max="12055" width="20.81640625" style="1059" customWidth="1"/>
    <col min="12056" max="12056" width="9.90625" style="1059" bestFit="1" customWidth="1"/>
    <col min="12057" max="12059" width="8.90625" style="1059"/>
    <col min="12060" max="12071" width="20.81640625" style="1059" customWidth="1"/>
    <col min="12072" max="12288" width="8.90625" style="1059"/>
    <col min="12289" max="12289" width="20.81640625" style="1059" customWidth="1"/>
    <col min="12290" max="12290" width="12.90625" style="1059" customWidth="1"/>
    <col min="12291" max="12291" width="20.81640625" style="1059" customWidth="1"/>
    <col min="12292" max="12292" width="11.54296875" style="1059" customWidth="1"/>
    <col min="12293" max="12293" width="20.81640625" style="1059" customWidth="1"/>
    <col min="12294" max="12294" width="9.90625" style="1059" bestFit="1" customWidth="1"/>
    <col min="12295" max="12295" width="20.81640625" style="1059" customWidth="1"/>
    <col min="12296" max="12296" width="9.90625" style="1059" bestFit="1" customWidth="1"/>
    <col min="12297" max="12297" width="20.81640625" style="1059" customWidth="1"/>
    <col min="12298" max="12298" width="9.90625" style="1059" bestFit="1" customWidth="1"/>
    <col min="12299" max="12299" width="20.81640625" style="1059" customWidth="1"/>
    <col min="12300" max="12300" width="9.90625" style="1059" bestFit="1" customWidth="1"/>
    <col min="12301" max="12301" width="20.81640625" style="1059" customWidth="1"/>
    <col min="12302" max="12302" width="12.1796875" style="1059" customWidth="1"/>
    <col min="12303" max="12303" width="20.81640625" style="1059" customWidth="1"/>
    <col min="12304" max="12304" width="11.90625" style="1059" customWidth="1"/>
    <col min="12305" max="12305" width="20.81640625" style="1059" customWidth="1"/>
    <col min="12306" max="12306" width="12.54296875" style="1059" customWidth="1"/>
    <col min="12307" max="12307" width="20.81640625" style="1059" customWidth="1"/>
    <col min="12308" max="12308" width="11.1796875" style="1059" customWidth="1"/>
    <col min="12309" max="12309" width="20.81640625" style="1059" customWidth="1"/>
    <col min="12310" max="12310" width="11.54296875" style="1059" customWidth="1"/>
    <col min="12311" max="12311" width="20.81640625" style="1059" customWidth="1"/>
    <col min="12312" max="12312" width="9.90625" style="1059" bestFit="1" customWidth="1"/>
    <col min="12313" max="12315" width="8.90625" style="1059"/>
    <col min="12316" max="12327" width="20.81640625" style="1059" customWidth="1"/>
    <col min="12328" max="12544" width="8.90625" style="1059"/>
    <col min="12545" max="12545" width="20.81640625" style="1059" customWidth="1"/>
    <col min="12546" max="12546" width="12.90625" style="1059" customWidth="1"/>
    <col min="12547" max="12547" width="20.81640625" style="1059" customWidth="1"/>
    <col min="12548" max="12548" width="11.54296875" style="1059" customWidth="1"/>
    <col min="12549" max="12549" width="20.81640625" style="1059" customWidth="1"/>
    <col min="12550" max="12550" width="9.90625" style="1059" bestFit="1" customWidth="1"/>
    <col min="12551" max="12551" width="20.81640625" style="1059" customWidth="1"/>
    <col min="12552" max="12552" width="9.90625" style="1059" bestFit="1" customWidth="1"/>
    <col min="12553" max="12553" width="20.81640625" style="1059" customWidth="1"/>
    <col min="12554" max="12554" width="9.90625" style="1059" bestFit="1" customWidth="1"/>
    <col min="12555" max="12555" width="20.81640625" style="1059" customWidth="1"/>
    <col min="12556" max="12556" width="9.90625" style="1059" bestFit="1" customWidth="1"/>
    <col min="12557" max="12557" width="20.81640625" style="1059" customWidth="1"/>
    <col min="12558" max="12558" width="12.1796875" style="1059" customWidth="1"/>
    <col min="12559" max="12559" width="20.81640625" style="1059" customWidth="1"/>
    <col min="12560" max="12560" width="11.90625" style="1059" customWidth="1"/>
    <col min="12561" max="12561" width="20.81640625" style="1059" customWidth="1"/>
    <col min="12562" max="12562" width="12.54296875" style="1059" customWidth="1"/>
    <col min="12563" max="12563" width="20.81640625" style="1059" customWidth="1"/>
    <col min="12564" max="12564" width="11.1796875" style="1059" customWidth="1"/>
    <col min="12565" max="12565" width="20.81640625" style="1059" customWidth="1"/>
    <col min="12566" max="12566" width="11.54296875" style="1059" customWidth="1"/>
    <col min="12567" max="12567" width="20.81640625" style="1059" customWidth="1"/>
    <col min="12568" max="12568" width="9.90625" style="1059" bestFit="1" customWidth="1"/>
    <col min="12569" max="12571" width="8.90625" style="1059"/>
    <col min="12572" max="12583" width="20.81640625" style="1059" customWidth="1"/>
    <col min="12584" max="12800" width="8.90625" style="1059"/>
    <col min="12801" max="12801" width="20.81640625" style="1059" customWidth="1"/>
    <col min="12802" max="12802" width="12.90625" style="1059" customWidth="1"/>
    <col min="12803" max="12803" width="20.81640625" style="1059" customWidth="1"/>
    <col min="12804" max="12804" width="11.54296875" style="1059" customWidth="1"/>
    <col min="12805" max="12805" width="20.81640625" style="1059" customWidth="1"/>
    <col min="12806" max="12806" width="9.90625" style="1059" bestFit="1" customWidth="1"/>
    <col min="12807" max="12807" width="20.81640625" style="1059" customWidth="1"/>
    <col min="12808" max="12808" width="9.90625" style="1059" bestFit="1" customWidth="1"/>
    <col min="12809" max="12809" width="20.81640625" style="1059" customWidth="1"/>
    <col min="12810" max="12810" width="9.90625" style="1059" bestFit="1" customWidth="1"/>
    <col min="12811" max="12811" width="20.81640625" style="1059" customWidth="1"/>
    <col min="12812" max="12812" width="9.90625" style="1059" bestFit="1" customWidth="1"/>
    <col min="12813" max="12813" width="20.81640625" style="1059" customWidth="1"/>
    <col min="12814" max="12814" width="12.1796875" style="1059" customWidth="1"/>
    <col min="12815" max="12815" width="20.81640625" style="1059" customWidth="1"/>
    <col min="12816" max="12816" width="11.90625" style="1059" customWidth="1"/>
    <col min="12817" max="12817" width="20.81640625" style="1059" customWidth="1"/>
    <col min="12818" max="12818" width="12.54296875" style="1059" customWidth="1"/>
    <col min="12819" max="12819" width="20.81640625" style="1059" customWidth="1"/>
    <col min="12820" max="12820" width="11.1796875" style="1059" customWidth="1"/>
    <col min="12821" max="12821" width="20.81640625" style="1059" customWidth="1"/>
    <col min="12822" max="12822" width="11.54296875" style="1059" customWidth="1"/>
    <col min="12823" max="12823" width="20.81640625" style="1059" customWidth="1"/>
    <col min="12824" max="12824" width="9.90625" style="1059" bestFit="1" customWidth="1"/>
    <col min="12825" max="12827" width="8.90625" style="1059"/>
    <col min="12828" max="12839" width="20.81640625" style="1059" customWidth="1"/>
    <col min="12840" max="13056" width="8.90625" style="1059"/>
    <col min="13057" max="13057" width="20.81640625" style="1059" customWidth="1"/>
    <col min="13058" max="13058" width="12.90625" style="1059" customWidth="1"/>
    <col min="13059" max="13059" width="20.81640625" style="1059" customWidth="1"/>
    <col min="13060" max="13060" width="11.54296875" style="1059" customWidth="1"/>
    <col min="13061" max="13061" width="20.81640625" style="1059" customWidth="1"/>
    <col min="13062" max="13062" width="9.90625" style="1059" bestFit="1" customWidth="1"/>
    <col min="13063" max="13063" width="20.81640625" style="1059" customWidth="1"/>
    <col min="13064" max="13064" width="9.90625" style="1059" bestFit="1" customWidth="1"/>
    <col min="13065" max="13065" width="20.81640625" style="1059" customWidth="1"/>
    <col min="13066" max="13066" width="9.90625" style="1059" bestFit="1" customWidth="1"/>
    <col min="13067" max="13067" width="20.81640625" style="1059" customWidth="1"/>
    <col min="13068" max="13068" width="9.90625" style="1059" bestFit="1" customWidth="1"/>
    <col min="13069" max="13069" width="20.81640625" style="1059" customWidth="1"/>
    <col min="13070" max="13070" width="12.1796875" style="1059" customWidth="1"/>
    <col min="13071" max="13071" width="20.81640625" style="1059" customWidth="1"/>
    <col min="13072" max="13072" width="11.90625" style="1059" customWidth="1"/>
    <col min="13073" max="13073" width="20.81640625" style="1059" customWidth="1"/>
    <col min="13074" max="13074" width="12.54296875" style="1059" customWidth="1"/>
    <col min="13075" max="13075" width="20.81640625" style="1059" customWidth="1"/>
    <col min="13076" max="13076" width="11.1796875" style="1059" customWidth="1"/>
    <col min="13077" max="13077" width="20.81640625" style="1059" customWidth="1"/>
    <col min="13078" max="13078" width="11.54296875" style="1059" customWidth="1"/>
    <col min="13079" max="13079" width="20.81640625" style="1059" customWidth="1"/>
    <col min="13080" max="13080" width="9.90625" style="1059" bestFit="1" customWidth="1"/>
    <col min="13081" max="13083" width="8.90625" style="1059"/>
    <col min="13084" max="13095" width="20.81640625" style="1059" customWidth="1"/>
    <col min="13096" max="13312" width="8.90625" style="1059"/>
    <col min="13313" max="13313" width="20.81640625" style="1059" customWidth="1"/>
    <col min="13314" max="13314" width="12.90625" style="1059" customWidth="1"/>
    <col min="13315" max="13315" width="20.81640625" style="1059" customWidth="1"/>
    <col min="13316" max="13316" width="11.54296875" style="1059" customWidth="1"/>
    <col min="13317" max="13317" width="20.81640625" style="1059" customWidth="1"/>
    <col min="13318" max="13318" width="9.90625" style="1059" bestFit="1" customWidth="1"/>
    <col min="13319" max="13319" width="20.81640625" style="1059" customWidth="1"/>
    <col min="13320" max="13320" width="9.90625" style="1059" bestFit="1" customWidth="1"/>
    <col min="13321" max="13321" width="20.81640625" style="1059" customWidth="1"/>
    <col min="13322" max="13322" width="9.90625" style="1059" bestFit="1" customWidth="1"/>
    <col min="13323" max="13323" width="20.81640625" style="1059" customWidth="1"/>
    <col min="13324" max="13324" width="9.90625" style="1059" bestFit="1" customWidth="1"/>
    <col min="13325" max="13325" width="20.81640625" style="1059" customWidth="1"/>
    <col min="13326" max="13326" width="12.1796875" style="1059" customWidth="1"/>
    <col min="13327" max="13327" width="20.81640625" style="1059" customWidth="1"/>
    <col min="13328" max="13328" width="11.90625" style="1059" customWidth="1"/>
    <col min="13329" max="13329" width="20.81640625" style="1059" customWidth="1"/>
    <col min="13330" max="13330" width="12.54296875" style="1059" customWidth="1"/>
    <col min="13331" max="13331" width="20.81640625" style="1059" customWidth="1"/>
    <col min="13332" max="13332" width="11.1796875" style="1059" customWidth="1"/>
    <col min="13333" max="13333" width="20.81640625" style="1059" customWidth="1"/>
    <col min="13334" max="13334" width="11.54296875" style="1059" customWidth="1"/>
    <col min="13335" max="13335" width="20.81640625" style="1059" customWidth="1"/>
    <col min="13336" max="13336" width="9.90625" style="1059" bestFit="1" customWidth="1"/>
    <col min="13337" max="13339" width="8.90625" style="1059"/>
    <col min="13340" max="13351" width="20.81640625" style="1059" customWidth="1"/>
    <col min="13352" max="13568" width="8.90625" style="1059"/>
    <col min="13569" max="13569" width="20.81640625" style="1059" customWidth="1"/>
    <col min="13570" max="13570" width="12.90625" style="1059" customWidth="1"/>
    <col min="13571" max="13571" width="20.81640625" style="1059" customWidth="1"/>
    <col min="13572" max="13572" width="11.54296875" style="1059" customWidth="1"/>
    <col min="13573" max="13573" width="20.81640625" style="1059" customWidth="1"/>
    <col min="13574" max="13574" width="9.90625" style="1059" bestFit="1" customWidth="1"/>
    <col min="13575" max="13575" width="20.81640625" style="1059" customWidth="1"/>
    <col min="13576" max="13576" width="9.90625" style="1059" bestFit="1" customWidth="1"/>
    <col min="13577" max="13577" width="20.81640625" style="1059" customWidth="1"/>
    <col min="13578" max="13578" width="9.90625" style="1059" bestFit="1" customWidth="1"/>
    <col min="13579" max="13579" width="20.81640625" style="1059" customWidth="1"/>
    <col min="13580" max="13580" width="9.90625" style="1059" bestFit="1" customWidth="1"/>
    <col min="13581" max="13581" width="20.81640625" style="1059" customWidth="1"/>
    <col min="13582" max="13582" width="12.1796875" style="1059" customWidth="1"/>
    <col min="13583" max="13583" width="20.81640625" style="1059" customWidth="1"/>
    <col min="13584" max="13584" width="11.90625" style="1059" customWidth="1"/>
    <col min="13585" max="13585" width="20.81640625" style="1059" customWidth="1"/>
    <col min="13586" max="13586" width="12.54296875" style="1059" customWidth="1"/>
    <col min="13587" max="13587" width="20.81640625" style="1059" customWidth="1"/>
    <col min="13588" max="13588" width="11.1796875" style="1059" customWidth="1"/>
    <col min="13589" max="13589" width="20.81640625" style="1059" customWidth="1"/>
    <col min="13590" max="13590" width="11.54296875" style="1059" customWidth="1"/>
    <col min="13591" max="13591" width="20.81640625" style="1059" customWidth="1"/>
    <col min="13592" max="13592" width="9.90625" style="1059" bestFit="1" customWidth="1"/>
    <col min="13593" max="13595" width="8.90625" style="1059"/>
    <col min="13596" max="13607" width="20.81640625" style="1059" customWidth="1"/>
    <col min="13608" max="13824" width="8.90625" style="1059"/>
    <col min="13825" max="13825" width="20.81640625" style="1059" customWidth="1"/>
    <col min="13826" max="13826" width="12.90625" style="1059" customWidth="1"/>
    <col min="13827" max="13827" width="20.81640625" style="1059" customWidth="1"/>
    <col min="13828" max="13828" width="11.54296875" style="1059" customWidth="1"/>
    <col min="13829" max="13829" width="20.81640625" style="1059" customWidth="1"/>
    <col min="13830" max="13830" width="9.90625" style="1059" bestFit="1" customWidth="1"/>
    <col min="13831" max="13831" width="20.81640625" style="1059" customWidth="1"/>
    <col min="13832" max="13832" width="9.90625" style="1059" bestFit="1" customWidth="1"/>
    <col min="13833" max="13833" width="20.81640625" style="1059" customWidth="1"/>
    <col min="13834" max="13834" width="9.90625" style="1059" bestFit="1" customWidth="1"/>
    <col min="13835" max="13835" width="20.81640625" style="1059" customWidth="1"/>
    <col min="13836" max="13836" width="9.90625" style="1059" bestFit="1" customWidth="1"/>
    <col min="13837" max="13837" width="20.81640625" style="1059" customWidth="1"/>
    <col min="13838" max="13838" width="12.1796875" style="1059" customWidth="1"/>
    <col min="13839" max="13839" width="20.81640625" style="1059" customWidth="1"/>
    <col min="13840" max="13840" width="11.90625" style="1059" customWidth="1"/>
    <col min="13841" max="13841" width="20.81640625" style="1059" customWidth="1"/>
    <col min="13842" max="13842" width="12.54296875" style="1059" customWidth="1"/>
    <col min="13843" max="13843" width="20.81640625" style="1059" customWidth="1"/>
    <col min="13844" max="13844" width="11.1796875" style="1059" customWidth="1"/>
    <col min="13845" max="13845" width="20.81640625" style="1059" customWidth="1"/>
    <col min="13846" max="13846" width="11.54296875" style="1059" customWidth="1"/>
    <col min="13847" max="13847" width="20.81640625" style="1059" customWidth="1"/>
    <col min="13848" max="13848" width="9.90625" style="1059" bestFit="1" customWidth="1"/>
    <col min="13849" max="13851" width="8.90625" style="1059"/>
    <col min="13852" max="13863" width="20.81640625" style="1059" customWidth="1"/>
    <col min="13864" max="14080" width="8.90625" style="1059"/>
    <col min="14081" max="14081" width="20.81640625" style="1059" customWidth="1"/>
    <col min="14082" max="14082" width="12.90625" style="1059" customWidth="1"/>
    <col min="14083" max="14083" width="20.81640625" style="1059" customWidth="1"/>
    <col min="14084" max="14084" width="11.54296875" style="1059" customWidth="1"/>
    <col min="14085" max="14085" width="20.81640625" style="1059" customWidth="1"/>
    <col min="14086" max="14086" width="9.90625" style="1059" bestFit="1" customWidth="1"/>
    <col min="14087" max="14087" width="20.81640625" style="1059" customWidth="1"/>
    <col min="14088" max="14088" width="9.90625" style="1059" bestFit="1" customWidth="1"/>
    <col min="14089" max="14089" width="20.81640625" style="1059" customWidth="1"/>
    <col min="14090" max="14090" width="9.90625" style="1059" bestFit="1" customWidth="1"/>
    <col min="14091" max="14091" width="20.81640625" style="1059" customWidth="1"/>
    <col min="14092" max="14092" width="9.90625" style="1059" bestFit="1" customWidth="1"/>
    <col min="14093" max="14093" width="20.81640625" style="1059" customWidth="1"/>
    <col min="14094" max="14094" width="12.1796875" style="1059" customWidth="1"/>
    <col min="14095" max="14095" width="20.81640625" style="1059" customWidth="1"/>
    <col min="14096" max="14096" width="11.90625" style="1059" customWidth="1"/>
    <col min="14097" max="14097" width="20.81640625" style="1059" customWidth="1"/>
    <col min="14098" max="14098" width="12.54296875" style="1059" customWidth="1"/>
    <col min="14099" max="14099" width="20.81640625" style="1059" customWidth="1"/>
    <col min="14100" max="14100" width="11.1796875" style="1059" customWidth="1"/>
    <col min="14101" max="14101" width="20.81640625" style="1059" customWidth="1"/>
    <col min="14102" max="14102" width="11.54296875" style="1059" customWidth="1"/>
    <col min="14103" max="14103" width="20.81640625" style="1059" customWidth="1"/>
    <col min="14104" max="14104" width="9.90625" style="1059" bestFit="1" customWidth="1"/>
    <col min="14105" max="14107" width="8.90625" style="1059"/>
    <col min="14108" max="14119" width="20.81640625" style="1059" customWidth="1"/>
    <col min="14120" max="14336" width="8.90625" style="1059"/>
    <col min="14337" max="14337" width="20.81640625" style="1059" customWidth="1"/>
    <col min="14338" max="14338" width="12.90625" style="1059" customWidth="1"/>
    <col min="14339" max="14339" width="20.81640625" style="1059" customWidth="1"/>
    <col min="14340" max="14340" width="11.54296875" style="1059" customWidth="1"/>
    <col min="14341" max="14341" width="20.81640625" style="1059" customWidth="1"/>
    <col min="14342" max="14342" width="9.90625" style="1059" bestFit="1" customWidth="1"/>
    <col min="14343" max="14343" width="20.81640625" style="1059" customWidth="1"/>
    <col min="14344" max="14344" width="9.90625" style="1059" bestFit="1" customWidth="1"/>
    <col min="14345" max="14345" width="20.81640625" style="1059" customWidth="1"/>
    <col min="14346" max="14346" width="9.90625" style="1059" bestFit="1" customWidth="1"/>
    <col min="14347" max="14347" width="20.81640625" style="1059" customWidth="1"/>
    <col min="14348" max="14348" width="9.90625" style="1059" bestFit="1" customWidth="1"/>
    <col min="14349" max="14349" width="20.81640625" style="1059" customWidth="1"/>
    <col min="14350" max="14350" width="12.1796875" style="1059" customWidth="1"/>
    <col min="14351" max="14351" width="20.81640625" style="1059" customWidth="1"/>
    <col min="14352" max="14352" width="11.90625" style="1059" customWidth="1"/>
    <col min="14353" max="14353" width="20.81640625" style="1059" customWidth="1"/>
    <col min="14354" max="14354" width="12.54296875" style="1059" customWidth="1"/>
    <col min="14355" max="14355" width="20.81640625" style="1059" customWidth="1"/>
    <col min="14356" max="14356" width="11.1796875" style="1059" customWidth="1"/>
    <col min="14357" max="14357" width="20.81640625" style="1059" customWidth="1"/>
    <col min="14358" max="14358" width="11.54296875" style="1059" customWidth="1"/>
    <col min="14359" max="14359" width="20.81640625" style="1059" customWidth="1"/>
    <col min="14360" max="14360" width="9.90625" style="1059" bestFit="1" customWidth="1"/>
    <col min="14361" max="14363" width="8.90625" style="1059"/>
    <col min="14364" max="14375" width="20.81640625" style="1059" customWidth="1"/>
    <col min="14376" max="14592" width="8.90625" style="1059"/>
    <col min="14593" max="14593" width="20.81640625" style="1059" customWidth="1"/>
    <col min="14594" max="14594" width="12.90625" style="1059" customWidth="1"/>
    <col min="14595" max="14595" width="20.81640625" style="1059" customWidth="1"/>
    <col min="14596" max="14596" width="11.54296875" style="1059" customWidth="1"/>
    <col min="14597" max="14597" width="20.81640625" style="1059" customWidth="1"/>
    <col min="14598" max="14598" width="9.90625" style="1059" bestFit="1" customWidth="1"/>
    <col min="14599" max="14599" width="20.81640625" style="1059" customWidth="1"/>
    <col min="14600" max="14600" width="9.90625" style="1059" bestFit="1" customWidth="1"/>
    <col min="14601" max="14601" width="20.81640625" style="1059" customWidth="1"/>
    <col min="14602" max="14602" width="9.90625" style="1059" bestFit="1" customWidth="1"/>
    <col min="14603" max="14603" width="20.81640625" style="1059" customWidth="1"/>
    <col min="14604" max="14604" width="9.90625" style="1059" bestFit="1" customWidth="1"/>
    <col min="14605" max="14605" width="20.81640625" style="1059" customWidth="1"/>
    <col min="14606" max="14606" width="12.1796875" style="1059" customWidth="1"/>
    <col min="14607" max="14607" width="20.81640625" style="1059" customWidth="1"/>
    <col min="14608" max="14608" width="11.90625" style="1059" customWidth="1"/>
    <col min="14609" max="14609" width="20.81640625" style="1059" customWidth="1"/>
    <col min="14610" max="14610" width="12.54296875" style="1059" customWidth="1"/>
    <col min="14611" max="14611" width="20.81640625" style="1059" customWidth="1"/>
    <col min="14612" max="14612" width="11.1796875" style="1059" customWidth="1"/>
    <col min="14613" max="14613" width="20.81640625" style="1059" customWidth="1"/>
    <col min="14614" max="14614" width="11.54296875" style="1059" customWidth="1"/>
    <col min="14615" max="14615" width="20.81640625" style="1059" customWidth="1"/>
    <col min="14616" max="14616" width="9.90625" style="1059" bestFit="1" customWidth="1"/>
    <col min="14617" max="14619" width="8.90625" style="1059"/>
    <col min="14620" max="14631" width="20.81640625" style="1059" customWidth="1"/>
    <col min="14632" max="14848" width="8.90625" style="1059"/>
    <col min="14849" max="14849" width="20.81640625" style="1059" customWidth="1"/>
    <col min="14850" max="14850" width="12.90625" style="1059" customWidth="1"/>
    <col min="14851" max="14851" width="20.81640625" style="1059" customWidth="1"/>
    <col min="14852" max="14852" width="11.54296875" style="1059" customWidth="1"/>
    <col min="14853" max="14853" width="20.81640625" style="1059" customWidth="1"/>
    <col min="14854" max="14854" width="9.90625" style="1059" bestFit="1" customWidth="1"/>
    <col min="14855" max="14855" width="20.81640625" style="1059" customWidth="1"/>
    <col min="14856" max="14856" width="9.90625" style="1059" bestFit="1" customWidth="1"/>
    <col min="14857" max="14857" width="20.81640625" style="1059" customWidth="1"/>
    <col min="14858" max="14858" width="9.90625" style="1059" bestFit="1" customWidth="1"/>
    <col min="14859" max="14859" width="20.81640625" style="1059" customWidth="1"/>
    <col min="14860" max="14860" width="9.90625" style="1059" bestFit="1" customWidth="1"/>
    <col min="14861" max="14861" width="20.81640625" style="1059" customWidth="1"/>
    <col min="14862" max="14862" width="12.1796875" style="1059" customWidth="1"/>
    <col min="14863" max="14863" width="20.81640625" style="1059" customWidth="1"/>
    <col min="14864" max="14864" width="11.90625" style="1059" customWidth="1"/>
    <col min="14865" max="14865" width="20.81640625" style="1059" customWidth="1"/>
    <col min="14866" max="14866" width="12.54296875" style="1059" customWidth="1"/>
    <col min="14867" max="14867" width="20.81640625" style="1059" customWidth="1"/>
    <col min="14868" max="14868" width="11.1796875" style="1059" customWidth="1"/>
    <col min="14869" max="14869" width="20.81640625" style="1059" customWidth="1"/>
    <col min="14870" max="14870" width="11.54296875" style="1059" customWidth="1"/>
    <col min="14871" max="14871" width="20.81640625" style="1059" customWidth="1"/>
    <col min="14872" max="14872" width="9.90625" style="1059" bestFit="1" customWidth="1"/>
    <col min="14873" max="14875" width="8.90625" style="1059"/>
    <col min="14876" max="14887" width="20.81640625" style="1059" customWidth="1"/>
    <col min="14888" max="15104" width="8.90625" style="1059"/>
    <col min="15105" max="15105" width="20.81640625" style="1059" customWidth="1"/>
    <col min="15106" max="15106" width="12.90625" style="1059" customWidth="1"/>
    <col min="15107" max="15107" width="20.81640625" style="1059" customWidth="1"/>
    <col min="15108" max="15108" width="11.54296875" style="1059" customWidth="1"/>
    <col min="15109" max="15109" width="20.81640625" style="1059" customWidth="1"/>
    <col min="15110" max="15110" width="9.90625" style="1059" bestFit="1" customWidth="1"/>
    <col min="15111" max="15111" width="20.81640625" style="1059" customWidth="1"/>
    <col min="15112" max="15112" width="9.90625" style="1059" bestFit="1" customWidth="1"/>
    <col min="15113" max="15113" width="20.81640625" style="1059" customWidth="1"/>
    <col min="15114" max="15114" width="9.90625" style="1059" bestFit="1" customWidth="1"/>
    <col min="15115" max="15115" width="20.81640625" style="1059" customWidth="1"/>
    <col min="15116" max="15116" width="9.90625" style="1059" bestFit="1" customWidth="1"/>
    <col min="15117" max="15117" width="20.81640625" style="1059" customWidth="1"/>
    <col min="15118" max="15118" width="12.1796875" style="1059" customWidth="1"/>
    <col min="15119" max="15119" width="20.81640625" style="1059" customWidth="1"/>
    <col min="15120" max="15120" width="11.90625" style="1059" customWidth="1"/>
    <col min="15121" max="15121" width="20.81640625" style="1059" customWidth="1"/>
    <col min="15122" max="15122" width="12.54296875" style="1059" customWidth="1"/>
    <col min="15123" max="15123" width="20.81640625" style="1059" customWidth="1"/>
    <col min="15124" max="15124" width="11.1796875" style="1059" customWidth="1"/>
    <col min="15125" max="15125" width="20.81640625" style="1059" customWidth="1"/>
    <col min="15126" max="15126" width="11.54296875" style="1059" customWidth="1"/>
    <col min="15127" max="15127" width="20.81640625" style="1059" customWidth="1"/>
    <col min="15128" max="15128" width="9.90625" style="1059" bestFit="1" customWidth="1"/>
    <col min="15129" max="15131" width="8.90625" style="1059"/>
    <col min="15132" max="15143" width="20.81640625" style="1059" customWidth="1"/>
    <col min="15144" max="15360" width="8.90625" style="1059"/>
    <col min="15361" max="15361" width="20.81640625" style="1059" customWidth="1"/>
    <col min="15362" max="15362" width="12.90625" style="1059" customWidth="1"/>
    <col min="15363" max="15363" width="20.81640625" style="1059" customWidth="1"/>
    <col min="15364" max="15364" width="11.54296875" style="1059" customWidth="1"/>
    <col min="15365" max="15365" width="20.81640625" style="1059" customWidth="1"/>
    <col min="15366" max="15366" width="9.90625" style="1059" bestFit="1" customWidth="1"/>
    <col min="15367" max="15367" width="20.81640625" style="1059" customWidth="1"/>
    <col min="15368" max="15368" width="9.90625" style="1059" bestFit="1" customWidth="1"/>
    <col min="15369" max="15369" width="20.81640625" style="1059" customWidth="1"/>
    <col min="15370" max="15370" width="9.90625" style="1059" bestFit="1" customWidth="1"/>
    <col min="15371" max="15371" width="20.81640625" style="1059" customWidth="1"/>
    <col min="15372" max="15372" width="9.90625" style="1059" bestFit="1" customWidth="1"/>
    <col min="15373" max="15373" width="20.81640625" style="1059" customWidth="1"/>
    <col min="15374" max="15374" width="12.1796875" style="1059" customWidth="1"/>
    <col min="15375" max="15375" width="20.81640625" style="1059" customWidth="1"/>
    <col min="15376" max="15376" width="11.90625" style="1059" customWidth="1"/>
    <col min="15377" max="15377" width="20.81640625" style="1059" customWidth="1"/>
    <col min="15378" max="15378" width="12.54296875" style="1059" customWidth="1"/>
    <col min="15379" max="15379" width="20.81640625" style="1059" customWidth="1"/>
    <col min="15380" max="15380" width="11.1796875" style="1059" customWidth="1"/>
    <col min="15381" max="15381" width="20.81640625" style="1059" customWidth="1"/>
    <col min="15382" max="15382" width="11.54296875" style="1059" customWidth="1"/>
    <col min="15383" max="15383" width="20.81640625" style="1059" customWidth="1"/>
    <col min="15384" max="15384" width="9.90625" style="1059" bestFit="1" customWidth="1"/>
    <col min="15385" max="15387" width="8.90625" style="1059"/>
    <col min="15388" max="15399" width="20.81640625" style="1059" customWidth="1"/>
    <col min="15400" max="15616" width="8.90625" style="1059"/>
    <col min="15617" max="15617" width="20.81640625" style="1059" customWidth="1"/>
    <col min="15618" max="15618" width="12.90625" style="1059" customWidth="1"/>
    <col min="15619" max="15619" width="20.81640625" style="1059" customWidth="1"/>
    <col min="15620" max="15620" width="11.54296875" style="1059" customWidth="1"/>
    <col min="15621" max="15621" width="20.81640625" style="1059" customWidth="1"/>
    <col min="15622" max="15622" width="9.90625" style="1059" bestFit="1" customWidth="1"/>
    <col min="15623" max="15623" width="20.81640625" style="1059" customWidth="1"/>
    <col min="15624" max="15624" width="9.90625" style="1059" bestFit="1" customWidth="1"/>
    <col min="15625" max="15625" width="20.81640625" style="1059" customWidth="1"/>
    <col min="15626" max="15626" width="9.90625" style="1059" bestFit="1" customWidth="1"/>
    <col min="15627" max="15627" width="20.81640625" style="1059" customWidth="1"/>
    <col min="15628" max="15628" width="9.90625" style="1059" bestFit="1" customWidth="1"/>
    <col min="15629" max="15629" width="20.81640625" style="1059" customWidth="1"/>
    <col min="15630" max="15630" width="12.1796875" style="1059" customWidth="1"/>
    <col min="15631" max="15631" width="20.81640625" style="1059" customWidth="1"/>
    <col min="15632" max="15632" width="11.90625" style="1059" customWidth="1"/>
    <col min="15633" max="15633" width="20.81640625" style="1059" customWidth="1"/>
    <col min="15634" max="15634" width="12.54296875" style="1059" customWidth="1"/>
    <col min="15635" max="15635" width="20.81640625" style="1059" customWidth="1"/>
    <col min="15636" max="15636" width="11.1796875" style="1059" customWidth="1"/>
    <col min="15637" max="15637" width="20.81640625" style="1059" customWidth="1"/>
    <col min="15638" max="15638" width="11.54296875" style="1059" customWidth="1"/>
    <col min="15639" max="15639" width="20.81640625" style="1059" customWidth="1"/>
    <col min="15640" max="15640" width="9.90625" style="1059" bestFit="1" customWidth="1"/>
    <col min="15641" max="15643" width="8.90625" style="1059"/>
    <col min="15644" max="15655" width="20.81640625" style="1059" customWidth="1"/>
    <col min="15656" max="15872" width="8.90625" style="1059"/>
    <col min="15873" max="15873" width="20.81640625" style="1059" customWidth="1"/>
    <col min="15874" max="15874" width="12.90625" style="1059" customWidth="1"/>
    <col min="15875" max="15875" width="20.81640625" style="1059" customWidth="1"/>
    <col min="15876" max="15876" width="11.54296875" style="1059" customWidth="1"/>
    <col min="15877" max="15877" width="20.81640625" style="1059" customWidth="1"/>
    <col min="15878" max="15878" width="9.90625" style="1059" bestFit="1" customWidth="1"/>
    <col min="15879" max="15879" width="20.81640625" style="1059" customWidth="1"/>
    <col min="15880" max="15880" width="9.90625" style="1059" bestFit="1" customWidth="1"/>
    <col min="15881" max="15881" width="20.81640625" style="1059" customWidth="1"/>
    <col min="15882" max="15882" width="9.90625" style="1059" bestFit="1" customWidth="1"/>
    <col min="15883" max="15883" width="20.81640625" style="1059" customWidth="1"/>
    <col min="15884" max="15884" width="9.90625" style="1059" bestFit="1" customWidth="1"/>
    <col min="15885" max="15885" width="20.81640625" style="1059" customWidth="1"/>
    <col min="15886" max="15886" width="12.1796875" style="1059" customWidth="1"/>
    <col min="15887" max="15887" width="20.81640625" style="1059" customWidth="1"/>
    <col min="15888" max="15888" width="11.90625" style="1059" customWidth="1"/>
    <col min="15889" max="15889" width="20.81640625" style="1059" customWidth="1"/>
    <col min="15890" max="15890" width="12.54296875" style="1059" customWidth="1"/>
    <col min="15891" max="15891" width="20.81640625" style="1059" customWidth="1"/>
    <col min="15892" max="15892" width="11.1796875" style="1059" customWidth="1"/>
    <col min="15893" max="15893" width="20.81640625" style="1059" customWidth="1"/>
    <col min="15894" max="15894" width="11.54296875" style="1059" customWidth="1"/>
    <col min="15895" max="15895" width="20.81640625" style="1059" customWidth="1"/>
    <col min="15896" max="15896" width="9.90625" style="1059" bestFit="1" customWidth="1"/>
    <col min="15897" max="15899" width="8.90625" style="1059"/>
    <col min="15900" max="15911" width="20.81640625" style="1059" customWidth="1"/>
    <col min="15912" max="16128" width="8.90625" style="1059"/>
    <col min="16129" max="16129" width="20.81640625" style="1059" customWidth="1"/>
    <col min="16130" max="16130" width="12.90625" style="1059" customWidth="1"/>
    <col min="16131" max="16131" width="20.81640625" style="1059" customWidth="1"/>
    <col min="16132" max="16132" width="11.54296875" style="1059" customWidth="1"/>
    <col min="16133" max="16133" width="20.81640625" style="1059" customWidth="1"/>
    <col min="16134" max="16134" width="9.90625" style="1059" bestFit="1" customWidth="1"/>
    <col min="16135" max="16135" width="20.81640625" style="1059" customWidth="1"/>
    <col min="16136" max="16136" width="9.90625" style="1059" bestFit="1" customWidth="1"/>
    <col min="16137" max="16137" width="20.81640625" style="1059" customWidth="1"/>
    <col min="16138" max="16138" width="9.90625" style="1059" bestFit="1" customWidth="1"/>
    <col min="16139" max="16139" width="20.81640625" style="1059" customWidth="1"/>
    <col min="16140" max="16140" width="9.90625" style="1059" bestFit="1" customWidth="1"/>
    <col min="16141" max="16141" width="20.81640625" style="1059" customWidth="1"/>
    <col min="16142" max="16142" width="12.1796875" style="1059" customWidth="1"/>
    <col min="16143" max="16143" width="20.81640625" style="1059" customWidth="1"/>
    <col min="16144" max="16144" width="11.90625" style="1059" customWidth="1"/>
    <col min="16145" max="16145" width="20.81640625" style="1059" customWidth="1"/>
    <col min="16146" max="16146" width="12.54296875" style="1059" customWidth="1"/>
    <col min="16147" max="16147" width="20.81640625" style="1059" customWidth="1"/>
    <col min="16148" max="16148" width="11.1796875" style="1059" customWidth="1"/>
    <col min="16149" max="16149" width="20.81640625" style="1059" customWidth="1"/>
    <col min="16150" max="16150" width="11.54296875" style="1059" customWidth="1"/>
    <col min="16151" max="16151" width="20.81640625" style="1059" customWidth="1"/>
    <col min="16152" max="16152" width="9.90625" style="1059" bestFit="1" customWidth="1"/>
    <col min="16153" max="16155" width="8.90625" style="1059"/>
    <col min="16156" max="16167" width="20.81640625" style="1059" customWidth="1"/>
    <col min="16168" max="16384" width="8.90625" style="1059"/>
  </cols>
  <sheetData>
    <row r="1" spans="1:29" ht="45" customHeight="1">
      <c r="A1" s="1811" t="s">
        <v>1796</v>
      </c>
      <c r="B1" s="1812"/>
      <c r="C1" s="1812"/>
      <c r="D1" s="1812"/>
      <c r="E1" s="1812"/>
      <c r="F1" s="1812"/>
      <c r="G1" s="1812"/>
      <c r="H1" s="1812"/>
      <c r="I1" s="1812"/>
      <c r="J1" s="1812"/>
      <c r="K1" s="1812"/>
      <c r="L1" s="1812"/>
      <c r="M1" s="1812"/>
      <c r="N1" s="1812"/>
      <c r="O1" s="1812"/>
      <c r="P1" s="1812"/>
      <c r="Q1" s="1812"/>
      <c r="R1" s="1812"/>
      <c r="S1" s="1812"/>
      <c r="T1" s="1812"/>
      <c r="U1" s="1812"/>
      <c r="V1" s="1812"/>
      <c r="W1" s="1812"/>
      <c r="X1" s="1813"/>
    </row>
    <row r="2" spans="1:29" ht="45" customHeight="1">
      <c r="A2" s="1814" t="s">
        <v>48</v>
      </c>
      <c r="B2" s="1815"/>
      <c r="C2" s="1815"/>
      <c r="D2" s="1815"/>
      <c r="E2" s="1815"/>
      <c r="F2" s="1815"/>
      <c r="G2" s="1815"/>
      <c r="H2" s="1815"/>
      <c r="I2" s="1815"/>
      <c r="J2" s="1815"/>
      <c r="K2" s="1815"/>
      <c r="L2" s="1815"/>
      <c r="M2" s="1815"/>
      <c r="N2" s="1815"/>
      <c r="O2" s="1815"/>
      <c r="P2" s="1815"/>
      <c r="Q2" s="1815"/>
      <c r="R2" s="1815"/>
      <c r="S2" s="1815"/>
      <c r="T2" s="1815"/>
      <c r="U2" s="1815"/>
      <c r="V2" s="1815"/>
      <c r="W2" s="1815"/>
      <c r="X2" s="1816"/>
    </row>
    <row r="3" spans="1:29" ht="40" customHeight="1" thickBot="1">
      <c r="A3" s="1814" t="s">
        <v>1797</v>
      </c>
      <c r="B3" s="1815"/>
      <c r="C3" s="1815"/>
      <c r="D3" s="1815"/>
      <c r="E3" s="1815"/>
      <c r="F3" s="1815"/>
      <c r="G3" s="1815"/>
      <c r="H3" s="1815"/>
      <c r="I3" s="1815"/>
      <c r="J3" s="1815"/>
      <c r="K3" s="1815"/>
      <c r="L3" s="1815"/>
      <c r="M3" s="1815"/>
      <c r="N3" s="1815"/>
      <c r="O3" s="1815"/>
      <c r="P3" s="1815"/>
      <c r="Q3" s="1815"/>
      <c r="R3" s="1815"/>
      <c r="S3" s="1815"/>
      <c r="T3" s="1815"/>
      <c r="U3" s="1817"/>
      <c r="V3" s="1817"/>
      <c r="W3" s="1817"/>
      <c r="X3" s="1818"/>
    </row>
    <row r="4" spans="1:29" ht="27.65" customHeight="1">
      <c r="A4" s="1854" t="s">
        <v>1839</v>
      </c>
      <c r="B4" s="1855"/>
      <c r="C4" s="1855"/>
      <c r="D4" s="1855"/>
      <c r="E4" s="1855"/>
      <c r="F4" s="1855"/>
      <c r="G4" s="1855"/>
      <c r="H4" s="1855"/>
      <c r="I4" s="1855"/>
      <c r="J4" s="1855"/>
      <c r="K4" s="1855"/>
      <c r="L4" s="1855"/>
      <c r="M4" s="1855"/>
      <c r="N4" s="1855"/>
      <c r="O4" s="1855"/>
      <c r="P4" s="1855"/>
      <c r="Q4" s="1855"/>
      <c r="R4" s="1855"/>
      <c r="S4" s="1855"/>
      <c r="T4" s="1856"/>
      <c r="U4" s="1846" t="s">
        <v>1439</v>
      </c>
      <c r="V4" s="1847"/>
      <c r="W4" s="1850">
        <f ca="1">NOW()-1</f>
        <v>46245.363660995368</v>
      </c>
      <c r="X4" s="1851"/>
      <c r="Y4" s="1055"/>
      <c r="Z4" s="1055"/>
      <c r="AA4" s="1055"/>
      <c r="AB4" s="1052"/>
      <c r="AC4" s="1052"/>
    </row>
    <row r="5" spans="1:29" ht="21" customHeight="1" thickBot="1">
      <c r="A5" s="1857"/>
      <c r="B5" s="1858"/>
      <c r="C5" s="1858"/>
      <c r="D5" s="1858"/>
      <c r="E5" s="1858"/>
      <c r="F5" s="1858"/>
      <c r="G5" s="1858"/>
      <c r="H5" s="1858"/>
      <c r="I5" s="1858"/>
      <c r="J5" s="1858"/>
      <c r="K5" s="1858"/>
      <c r="L5" s="1858"/>
      <c r="M5" s="1858"/>
      <c r="N5" s="1858"/>
      <c r="O5" s="1858"/>
      <c r="P5" s="1858"/>
      <c r="Q5" s="1858"/>
      <c r="R5" s="1858"/>
      <c r="S5" s="1858"/>
      <c r="T5" s="1859"/>
      <c r="U5" s="1848"/>
      <c r="V5" s="1849"/>
      <c r="W5" s="1852"/>
      <c r="X5" s="1853"/>
      <c r="Z5" s="1052"/>
      <c r="AA5" s="1052"/>
      <c r="AB5" s="1052"/>
      <c r="AC5" s="1052"/>
    </row>
    <row r="6" spans="1:29" ht="43.25" customHeight="1" thickBot="1">
      <c r="A6" s="1819" t="s">
        <v>975</v>
      </c>
      <c r="B6" s="1876" t="s">
        <v>13</v>
      </c>
      <c r="C6" s="1877"/>
      <c r="D6" s="1878"/>
      <c r="E6" s="1819" t="s">
        <v>1129</v>
      </c>
      <c r="F6" s="1821" t="s">
        <v>1798</v>
      </c>
      <c r="G6" s="1822"/>
      <c r="H6" s="1822"/>
      <c r="I6" s="1822"/>
      <c r="J6" s="1822"/>
      <c r="K6" s="1823"/>
      <c r="L6" s="1824" t="s">
        <v>1809</v>
      </c>
      <c r="M6" s="1825"/>
      <c r="N6" s="1825"/>
      <c r="O6" s="1825"/>
      <c r="P6" s="1825"/>
      <c r="Q6" s="1826"/>
      <c r="R6" s="1827" t="s">
        <v>1821</v>
      </c>
      <c r="S6" s="1828"/>
      <c r="T6" s="1827" t="s">
        <v>1844</v>
      </c>
      <c r="U6" s="1828"/>
      <c r="V6" s="1838" t="s">
        <v>20</v>
      </c>
      <c r="W6" s="1839"/>
      <c r="X6" s="1840"/>
      <c r="AB6" s="1052"/>
    </row>
    <row r="7" spans="1:29" ht="50.4" customHeight="1" thickBot="1">
      <c r="A7" s="1820"/>
      <c r="B7" s="1879"/>
      <c r="C7" s="1880"/>
      <c r="D7" s="1881"/>
      <c r="E7" s="1820"/>
      <c r="F7" s="1832" t="s">
        <v>1822</v>
      </c>
      <c r="G7" s="1833"/>
      <c r="H7" s="1834" t="s">
        <v>1440</v>
      </c>
      <c r="I7" s="1835"/>
      <c r="J7" s="1834" t="s">
        <v>820</v>
      </c>
      <c r="K7" s="1835"/>
      <c r="L7" s="1836" t="s">
        <v>1822</v>
      </c>
      <c r="M7" s="1837"/>
      <c r="N7" s="1841" t="s">
        <v>1440</v>
      </c>
      <c r="O7" s="1842"/>
      <c r="P7" s="1841" t="s">
        <v>820</v>
      </c>
      <c r="Q7" s="1842"/>
      <c r="R7" s="1829"/>
      <c r="S7" s="1830"/>
      <c r="T7" s="1829"/>
      <c r="U7" s="1831"/>
      <c r="V7" s="1843" t="s">
        <v>1836</v>
      </c>
      <c r="W7" s="1844"/>
      <c r="X7" s="1845"/>
      <c r="Y7" s="1138"/>
      <c r="Z7" s="1054"/>
      <c r="AA7" s="1054"/>
      <c r="AB7" s="1054"/>
      <c r="AC7" s="1054"/>
    </row>
    <row r="8" spans="1:29" ht="35" customHeight="1">
      <c r="A8" s="1097">
        <v>1</v>
      </c>
      <c r="B8" s="1875" t="s">
        <v>1132</v>
      </c>
      <c r="C8" s="1875"/>
      <c r="D8" s="1875"/>
      <c r="E8" s="1098" t="s">
        <v>1028</v>
      </c>
      <c r="F8" s="1750">
        <v>7.556</v>
      </c>
      <c r="G8" s="1751"/>
      <c r="H8" s="1752">
        <v>7.556</v>
      </c>
      <c r="I8" s="1753"/>
      <c r="J8" s="1754">
        <f>F8-H8</f>
        <v>0</v>
      </c>
      <c r="K8" s="1755"/>
      <c r="L8" s="1750">
        <v>7.9219999999999997</v>
      </c>
      <c r="M8" s="1751"/>
      <c r="N8" s="1750">
        <v>7.9219999999999997</v>
      </c>
      <c r="O8" s="1751"/>
      <c r="P8" s="1754">
        <f>L8-N8</f>
        <v>0</v>
      </c>
      <c r="Q8" s="1756"/>
      <c r="R8" s="1882">
        <f>F8+L8</f>
        <v>15.478</v>
      </c>
      <c r="S8" s="1883"/>
      <c r="T8" s="1882">
        <f>P8+J8</f>
        <v>0</v>
      </c>
      <c r="U8" s="1884"/>
      <c r="V8" s="1869" t="s">
        <v>1985</v>
      </c>
      <c r="W8" s="1870"/>
      <c r="X8" s="1871"/>
      <c r="Y8" s="1139"/>
      <c r="Z8" s="1054"/>
      <c r="AA8" s="1054"/>
      <c r="AB8" s="1054"/>
      <c r="AC8" s="1054"/>
    </row>
    <row r="9" spans="1:29" ht="35" customHeight="1">
      <c r="A9" s="1092">
        <f>A8+1</f>
        <v>2</v>
      </c>
      <c r="B9" s="1782" t="s">
        <v>1133</v>
      </c>
      <c r="C9" s="1782"/>
      <c r="D9" s="1782"/>
      <c r="E9" s="1093" t="s">
        <v>1028</v>
      </c>
      <c r="F9" s="1745">
        <v>7.556</v>
      </c>
      <c r="G9" s="1746"/>
      <c r="H9" s="1885">
        <v>7.556</v>
      </c>
      <c r="I9" s="1886"/>
      <c r="J9" s="1742">
        <f>F9-H9</f>
        <v>0</v>
      </c>
      <c r="K9" s="1743"/>
      <c r="L9" s="1745">
        <v>7.9219999999999997</v>
      </c>
      <c r="M9" s="1746"/>
      <c r="N9" s="1745">
        <v>7.9219999999999997</v>
      </c>
      <c r="O9" s="1746"/>
      <c r="P9" s="1742">
        <f t="shared" ref="P9:P17" si="0">L9-N9</f>
        <v>0</v>
      </c>
      <c r="Q9" s="1744"/>
      <c r="R9" s="1769">
        <f>F9+L9</f>
        <v>15.478</v>
      </c>
      <c r="S9" s="1770"/>
      <c r="T9" s="1769">
        <f t="shared" ref="T9:T17" si="1">P9+J9</f>
        <v>0</v>
      </c>
      <c r="U9" s="1771"/>
      <c r="V9" s="1872"/>
      <c r="W9" s="1873"/>
      <c r="X9" s="1874"/>
      <c r="Y9" s="1139"/>
      <c r="Z9" s="1054"/>
      <c r="AA9" s="1054"/>
      <c r="AB9" s="1054"/>
      <c r="AC9" s="1054"/>
    </row>
    <row r="10" spans="1:29" ht="35" customHeight="1">
      <c r="A10" s="1092">
        <v>3</v>
      </c>
      <c r="B10" s="1782" t="s">
        <v>1441</v>
      </c>
      <c r="C10" s="1782"/>
      <c r="D10" s="1782"/>
      <c r="E10" s="1093" t="s">
        <v>1028</v>
      </c>
      <c r="F10" s="1745">
        <v>7.556</v>
      </c>
      <c r="G10" s="1746"/>
      <c r="H10" s="1745">
        <v>7.556</v>
      </c>
      <c r="I10" s="1746"/>
      <c r="J10" s="1742">
        <f>F10-H10</f>
        <v>0</v>
      </c>
      <c r="K10" s="1743"/>
      <c r="L10" s="1745">
        <v>7.9219999999999997</v>
      </c>
      <c r="M10" s="1746"/>
      <c r="N10" s="1745">
        <v>7.9219999999999997</v>
      </c>
      <c r="O10" s="1746"/>
      <c r="P10" s="1742">
        <f t="shared" si="0"/>
        <v>0</v>
      </c>
      <c r="Q10" s="1744"/>
      <c r="R10" s="1769">
        <f>F10+L10</f>
        <v>15.478</v>
      </c>
      <c r="S10" s="1770"/>
      <c r="T10" s="1769">
        <f t="shared" si="1"/>
        <v>0</v>
      </c>
      <c r="U10" s="1771"/>
      <c r="V10" s="1761" t="s">
        <v>1986</v>
      </c>
      <c r="W10" s="1762"/>
      <c r="X10" s="1763"/>
      <c r="Y10" s="1139"/>
      <c r="Z10" s="1054"/>
      <c r="AA10" s="1054"/>
      <c r="AB10" s="1054"/>
      <c r="AC10" s="1054"/>
    </row>
    <row r="11" spans="1:29" ht="35" customHeight="1" thickBot="1">
      <c r="A11" s="1092">
        <v>4</v>
      </c>
      <c r="B11" s="1782" t="s">
        <v>1134</v>
      </c>
      <c r="C11" s="1782"/>
      <c r="D11" s="1782"/>
      <c r="E11" s="1094" t="s">
        <v>1135</v>
      </c>
      <c r="F11" s="1742">
        <v>11</v>
      </c>
      <c r="G11" s="1743"/>
      <c r="H11" s="1744">
        <v>11</v>
      </c>
      <c r="I11" s="1743"/>
      <c r="J11" s="1742">
        <f>F11-H11</f>
        <v>0</v>
      </c>
      <c r="K11" s="1743"/>
      <c r="L11" s="1742">
        <v>15</v>
      </c>
      <c r="M11" s="1743"/>
      <c r="N11" s="1742">
        <v>15</v>
      </c>
      <c r="O11" s="1744"/>
      <c r="P11" s="1742">
        <f t="shared" si="0"/>
        <v>0</v>
      </c>
      <c r="Q11" s="1744"/>
      <c r="R11" s="1769">
        <v>26</v>
      </c>
      <c r="S11" s="1770"/>
      <c r="T11" s="1769">
        <f t="shared" ref="T11" si="2">P11+J11</f>
        <v>0</v>
      </c>
      <c r="U11" s="1771"/>
      <c r="V11" s="1764"/>
      <c r="W11" s="1765"/>
      <c r="X11" s="1766"/>
      <c r="Y11" s="1139"/>
      <c r="Z11" s="1054"/>
      <c r="AA11" s="1054"/>
      <c r="AB11" s="1054"/>
      <c r="AC11" s="1054"/>
    </row>
    <row r="12" spans="1:29" ht="35" customHeight="1" thickBot="1">
      <c r="A12" s="1092">
        <v>5</v>
      </c>
      <c r="B12" s="1782" t="s">
        <v>1823</v>
      </c>
      <c r="C12" s="1782"/>
      <c r="D12" s="1782"/>
      <c r="E12" s="1094" t="s">
        <v>1135</v>
      </c>
      <c r="F12" s="1757">
        <v>20</v>
      </c>
      <c r="G12" s="1758"/>
      <c r="H12" s="1759">
        <v>18</v>
      </c>
      <c r="I12" s="1760"/>
      <c r="J12" s="1742">
        <f t="shared" ref="J12:J17" si="3">F12-H12</f>
        <v>2</v>
      </c>
      <c r="K12" s="1743"/>
      <c r="L12" s="1742">
        <v>23</v>
      </c>
      <c r="M12" s="1743"/>
      <c r="N12" s="1742">
        <v>22</v>
      </c>
      <c r="O12" s="1744"/>
      <c r="P12" s="1742">
        <f t="shared" si="0"/>
        <v>1</v>
      </c>
      <c r="Q12" s="1744"/>
      <c r="R12" s="1769">
        <f>F12+L12</f>
        <v>43</v>
      </c>
      <c r="S12" s="1770"/>
      <c r="T12" s="1769">
        <f>P12+J12</f>
        <v>3</v>
      </c>
      <c r="U12" s="1771"/>
      <c r="V12" s="1747" t="s">
        <v>1837</v>
      </c>
      <c r="W12" s="1748"/>
      <c r="X12" s="1749"/>
      <c r="Y12" s="1139"/>
      <c r="AA12" s="1054"/>
      <c r="AB12" s="1054"/>
      <c r="AC12" s="1054"/>
    </row>
    <row r="13" spans="1:29" ht="35" customHeight="1">
      <c r="A13" s="1092">
        <v>6</v>
      </c>
      <c r="B13" s="1782" t="s">
        <v>1824</v>
      </c>
      <c r="C13" s="1782"/>
      <c r="D13" s="1782"/>
      <c r="E13" s="1094" t="s">
        <v>1135</v>
      </c>
      <c r="F13" s="1757">
        <v>20</v>
      </c>
      <c r="G13" s="1758"/>
      <c r="H13" s="1759">
        <v>1</v>
      </c>
      <c r="I13" s="1760"/>
      <c r="J13" s="1742">
        <f t="shared" si="3"/>
        <v>19</v>
      </c>
      <c r="K13" s="1743"/>
      <c r="L13" s="1742">
        <v>23</v>
      </c>
      <c r="M13" s="1743"/>
      <c r="N13" s="1742">
        <v>2</v>
      </c>
      <c r="O13" s="1744"/>
      <c r="P13" s="1742">
        <f t="shared" si="0"/>
        <v>21</v>
      </c>
      <c r="Q13" s="1744"/>
      <c r="R13" s="1769">
        <f t="shared" ref="R13:R17" si="4">F13+L13</f>
        <v>43</v>
      </c>
      <c r="S13" s="1770"/>
      <c r="T13" s="1769">
        <f t="shared" si="1"/>
        <v>40</v>
      </c>
      <c r="U13" s="1771"/>
      <c r="V13" s="1860"/>
      <c r="W13" s="1861"/>
      <c r="X13" s="1862"/>
      <c r="Y13" s="1139"/>
      <c r="Z13" s="1053"/>
      <c r="AA13" s="1054"/>
      <c r="AB13" s="1054"/>
      <c r="AC13" s="1054"/>
    </row>
    <row r="14" spans="1:29" ht="35" customHeight="1">
      <c r="A14" s="1092">
        <v>7</v>
      </c>
      <c r="B14" s="1782" t="s">
        <v>1825</v>
      </c>
      <c r="C14" s="1782"/>
      <c r="D14" s="1782"/>
      <c r="E14" s="1094" t="s">
        <v>1135</v>
      </c>
      <c r="F14" s="1757">
        <v>20</v>
      </c>
      <c r="G14" s="1758"/>
      <c r="H14" s="1759">
        <v>2</v>
      </c>
      <c r="I14" s="1760"/>
      <c r="J14" s="1742">
        <f t="shared" si="3"/>
        <v>18</v>
      </c>
      <c r="K14" s="1743"/>
      <c r="L14" s="1742">
        <v>23</v>
      </c>
      <c r="M14" s="1743"/>
      <c r="N14" s="1742">
        <v>4</v>
      </c>
      <c r="O14" s="1744"/>
      <c r="P14" s="1742">
        <f t="shared" si="0"/>
        <v>19</v>
      </c>
      <c r="Q14" s="1744"/>
      <c r="R14" s="1769">
        <f t="shared" si="4"/>
        <v>43</v>
      </c>
      <c r="S14" s="1770"/>
      <c r="T14" s="1769">
        <f t="shared" si="1"/>
        <v>37</v>
      </c>
      <c r="U14" s="1771"/>
      <c r="V14" s="1863"/>
      <c r="W14" s="1864"/>
      <c r="X14" s="1865"/>
      <c r="Y14" s="1139"/>
      <c r="Z14" s="1053"/>
      <c r="AA14" s="1054"/>
      <c r="AB14" s="1054"/>
      <c r="AC14" s="1054"/>
    </row>
    <row r="15" spans="1:29" ht="35" customHeight="1">
      <c r="A15" s="1092">
        <v>8</v>
      </c>
      <c r="B15" s="1782" t="s">
        <v>480</v>
      </c>
      <c r="C15" s="1782"/>
      <c r="D15" s="1782"/>
      <c r="E15" s="1094" t="s">
        <v>1137</v>
      </c>
      <c r="F15" s="1757">
        <v>20</v>
      </c>
      <c r="G15" s="1758"/>
      <c r="H15" s="1759"/>
      <c r="I15" s="1760"/>
      <c r="J15" s="1742">
        <f t="shared" si="3"/>
        <v>20</v>
      </c>
      <c r="K15" s="1743"/>
      <c r="L15" s="1742">
        <v>23</v>
      </c>
      <c r="M15" s="1743"/>
      <c r="N15" s="1742"/>
      <c r="O15" s="1744"/>
      <c r="P15" s="1742">
        <f t="shared" si="0"/>
        <v>23</v>
      </c>
      <c r="Q15" s="1744"/>
      <c r="R15" s="1769">
        <f t="shared" si="4"/>
        <v>43</v>
      </c>
      <c r="S15" s="1770"/>
      <c r="T15" s="1769">
        <f t="shared" si="1"/>
        <v>43</v>
      </c>
      <c r="U15" s="1771"/>
      <c r="V15" s="1866"/>
      <c r="W15" s="1867"/>
      <c r="X15" s="1868"/>
      <c r="Y15" s="1139"/>
      <c r="Z15" s="1054"/>
      <c r="AA15" s="1053"/>
      <c r="AC15" s="1054"/>
    </row>
    <row r="16" spans="1:29" ht="35" customHeight="1">
      <c r="A16" s="1092">
        <v>9</v>
      </c>
      <c r="B16" s="1782" t="s">
        <v>1826</v>
      </c>
      <c r="C16" s="1782"/>
      <c r="D16" s="1782"/>
      <c r="E16" s="1094" t="s">
        <v>1028</v>
      </c>
      <c r="F16" s="1745">
        <v>7.556</v>
      </c>
      <c r="G16" s="1746"/>
      <c r="H16" s="1745"/>
      <c r="I16" s="1746"/>
      <c r="J16" s="1742">
        <f t="shared" si="3"/>
        <v>7.556</v>
      </c>
      <c r="K16" s="1743"/>
      <c r="L16" s="1787">
        <v>7.9219999999999997</v>
      </c>
      <c r="M16" s="1787"/>
      <c r="N16" s="1787"/>
      <c r="O16" s="1787"/>
      <c r="P16" s="1742">
        <f t="shared" si="0"/>
        <v>7.9219999999999997</v>
      </c>
      <c r="Q16" s="1744"/>
      <c r="R16" s="1769">
        <f t="shared" si="4"/>
        <v>15.478</v>
      </c>
      <c r="S16" s="1770"/>
      <c r="T16" s="1769">
        <f t="shared" si="1"/>
        <v>15.478</v>
      </c>
      <c r="U16" s="1771"/>
      <c r="V16" s="1761" t="s">
        <v>1987</v>
      </c>
      <c r="W16" s="1762"/>
      <c r="X16" s="1763"/>
      <c r="Y16" s="1139"/>
      <c r="Z16" s="1054"/>
      <c r="AA16" s="1053"/>
      <c r="AC16" s="1054"/>
    </row>
    <row r="17" spans="1:38" ht="34.75" customHeight="1" thickBot="1">
      <c r="A17" s="1095">
        <f>A16+1</f>
        <v>10</v>
      </c>
      <c r="B17" s="1808" t="s">
        <v>1827</v>
      </c>
      <c r="C17" s="1808"/>
      <c r="D17" s="1808"/>
      <c r="E17" s="1096" t="s">
        <v>1028</v>
      </c>
      <c r="F17" s="1777">
        <v>7.556</v>
      </c>
      <c r="G17" s="1778"/>
      <c r="H17" s="1777"/>
      <c r="I17" s="1778"/>
      <c r="J17" s="1779">
        <f t="shared" si="3"/>
        <v>7.556</v>
      </c>
      <c r="K17" s="1780"/>
      <c r="L17" s="1781">
        <v>7.9219999999999997</v>
      </c>
      <c r="M17" s="1781"/>
      <c r="N17" s="1781"/>
      <c r="O17" s="1781"/>
      <c r="P17" s="1779">
        <f t="shared" si="0"/>
        <v>7.9219999999999997</v>
      </c>
      <c r="Q17" s="1783"/>
      <c r="R17" s="1784">
        <f t="shared" si="4"/>
        <v>15.478</v>
      </c>
      <c r="S17" s="1785"/>
      <c r="T17" s="1784">
        <f t="shared" si="1"/>
        <v>15.478</v>
      </c>
      <c r="U17" s="1786"/>
      <c r="V17" s="1764"/>
      <c r="W17" s="1765"/>
      <c r="X17" s="1766"/>
      <c r="Y17" s="1139"/>
      <c r="Z17" s="1056"/>
      <c r="AA17" s="1054"/>
      <c r="AB17" s="1054"/>
      <c r="AC17" s="1054"/>
    </row>
    <row r="18" spans="1:38" ht="11.4" customHeight="1" thickBot="1">
      <c r="A18" s="1799"/>
      <c r="B18" s="1800"/>
      <c r="C18" s="1121"/>
      <c r="D18" s="1122"/>
      <c r="E18" s="1122"/>
      <c r="F18" s="1122"/>
    </row>
    <row r="19" spans="1:38" ht="30" customHeight="1" thickBot="1">
      <c r="A19" s="1801" t="s">
        <v>1798</v>
      </c>
      <c r="B19" s="1802"/>
      <c r="C19" s="1802"/>
      <c r="D19" s="1802"/>
      <c r="E19" s="1803"/>
      <c r="F19" s="1122"/>
    </row>
    <row r="20" spans="1:38" ht="35.4" customHeight="1">
      <c r="A20" s="1804" t="s">
        <v>1799</v>
      </c>
      <c r="B20" s="1805"/>
      <c r="C20" s="1063" t="s">
        <v>465</v>
      </c>
      <c r="D20" s="1063"/>
      <c r="E20" s="1063" t="s">
        <v>1251</v>
      </c>
      <c r="F20" s="1063"/>
      <c r="G20" s="1063" t="s">
        <v>1800</v>
      </c>
      <c r="H20" s="1227"/>
      <c r="I20" s="1228" t="s">
        <v>76</v>
      </c>
      <c r="J20" s="1063"/>
      <c r="K20" s="1063" t="s">
        <v>1834</v>
      </c>
      <c r="L20" s="1063"/>
      <c r="M20" s="1228" t="s">
        <v>1801</v>
      </c>
      <c r="N20" s="1063"/>
      <c r="O20" s="1228" t="s">
        <v>1833</v>
      </c>
      <c r="P20" s="1063"/>
      <c r="Q20" s="1233" t="s">
        <v>78</v>
      </c>
      <c r="R20" s="1227"/>
      <c r="S20" s="1233" t="s">
        <v>496</v>
      </c>
      <c r="T20" s="1063"/>
      <c r="U20" s="1233" t="s">
        <v>1149</v>
      </c>
      <c r="V20" s="1063"/>
      <c r="W20" s="1233" t="s">
        <v>1150</v>
      </c>
      <c r="X20" s="1063"/>
      <c r="AA20" s="1064"/>
      <c r="AB20" s="1065"/>
      <c r="AC20" s="1064"/>
    </row>
    <row r="21" spans="1:38" ht="32.5">
      <c r="A21" s="1066"/>
      <c r="B21" s="1114"/>
      <c r="C21" s="1115"/>
      <c r="D21" s="1114"/>
      <c r="E21" s="1123"/>
      <c r="F21" s="1123"/>
      <c r="G21" s="1123"/>
      <c r="H21" s="1114"/>
      <c r="I21" s="1123"/>
      <c r="J21" s="1114"/>
      <c r="K21" s="1123"/>
      <c r="L21" s="1114"/>
      <c r="M21" s="1123"/>
      <c r="N21" s="1123"/>
      <c r="O21" s="1123"/>
      <c r="P21" s="1114"/>
      <c r="Q21" s="1123"/>
      <c r="R21" s="1114"/>
      <c r="S21" s="1123"/>
      <c r="T21" s="1114"/>
      <c r="U21" s="1123"/>
      <c r="V21" s="1114"/>
      <c r="W21" s="1123"/>
      <c r="X21" s="1114"/>
      <c r="AA21" s="1064"/>
      <c r="AB21" s="1065"/>
      <c r="AC21" s="1064"/>
    </row>
    <row r="22" spans="1:38" ht="33" thickBot="1">
      <c r="A22" s="1066"/>
      <c r="B22" s="1114">
        <v>200</v>
      </c>
      <c r="C22" s="1067"/>
      <c r="D22" s="1114">
        <v>132</v>
      </c>
      <c r="E22" s="1123"/>
      <c r="F22" s="1123">
        <v>358</v>
      </c>
      <c r="G22" s="1123"/>
      <c r="H22" s="1114">
        <v>344</v>
      </c>
      <c r="I22" s="1123"/>
      <c r="J22" s="1114">
        <v>398</v>
      </c>
      <c r="K22" s="1123"/>
      <c r="L22" s="1114">
        <v>420</v>
      </c>
      <c r="M22" s="1123"/>
      <c r="N22" s="1123">
        <v>421</v>
      </c>
      <c r="O22" s="1123"/>
      <c r="P22" s="1114">
        <v>418</v>
      </c>
      <c r="Q22" s="1123"/>
      <c r="R22" s="1114">
        <v>407</v>
      </c>
      <c r="S22" s="1123"/>
      <c r="T22" s="1114">
        <v>415</v>
      </c>
      <c r="U22" s="1123"/>
      <c r="V22" s="1114">
        <v>410</v>
      </c>
      <c r="W22" s="1123"/>
      <c r="X22" s="1114">
        <v>397</v>
      </c>
      <c r="AA22" s="1064"/>
      <c r="AB22" s="1065"/>
      <c r="AC22" s="1064"/>
    </row>
    <row r="23" spans="1:38" ht="61.25" customHeight="1" thickBot="1">
      <c r="A23" s="1068"/>
      <c r="B23" s="1114"/>
      <c r="C23" s="1104"/>
      <c r="D23" s="1114"/>
      <c r="E23" s="1105" t="s">
        <v>241</v>
      </c>
      <c r="F23" s="1123"/>
      <c r="G23" s="1223"/>
      <c r="H23" s="1114"/>
      <c r="I23" s="1222"/>
      <c r="J23" s="1114"/>
      <c r="K23" s="1240"/>
      <c r="L23" s="1114"/>
      <c r="M23" s="1222"/>
      <c r="N23" s="1123"/>
      <c r="O23" s="1222"/>
      <c r="P23" s="1114"/>
      <c r="Q23" s="1104"/>
      <c r="R23" s="1114"/>
      <c r="S23" s="1223"/>
      <c r="T23" s="1114"/>
      <c r="U23" s="1222"/>
      <c r="V23" s="1114"/>
      <c r="W23" s="1104"/>
      <c r="X23" s="1114"/>
      <c r="AA23" s="1064"/>
      <c r="AB23" s="1065"/>
      <c r="AC23" s="1064"/>
      <c r="AL23" s="1059" t="s">
        <v>1692</v>
      </c>
    </row>
    <row r="24" spans="1:38" ht="31.5" customHeight="1" thickBot="1">
      <c r="A24" s="1068"/>
      <c r="B24" s="1114"/>
      <c r="C24" s="1070"/>
      <c r="D24" s="1114"/>
      <c r="E24" s="1275" t="s">
        <v>191</v>
      </c>
      <c r="F24" s="1124"/>
      <c r="G24" s="1275"/>
      <c r="H24" s="1114"/>
      <c r="I24" s="1071"/>
      <c r="J24" s="1114"/>
      <c r="K24" s="1071"/>
      <c r="L24" s="1114"/>
      <c r="M24" s="1071"/>
      <c r="N24" s="1124"/>
      <c r="O24" s="1071"/>
      <c r="P24" s="1114"/>
      <c r="Q24" s="1071"/>
      <c r="R24" s="1114"/>
      <c r="S24" s="1071"/>
      <c r="T24" s="1114"/>
      <c r="U24" s="1071"/>
      <c r="V24" s="1114"/>
      <c r="W24" s="1071"/>
      <c r="X24" s="1114"/>
      <c r="AA24" s="1064"/>
      <c r="AB24" s="1065"/>
      <c r="AC24" s="1064"/>
    </row>
    <row r="25" spans="1:38" ht="35.4" customHeight="1">
      <c r="A25" s="1806" t="s">
        <v>1832</v>
      </c>
      <c r="B25" s="1807"/>
      <c r="C25" s="1125" t="s">
        <v>1802</v>
      </c>
      <c r="E25" s="1169" t="s">
        <v>1802</v>
      </c>
      <c r="F25" s="1126"/>
      <c r="G25" s="1301" t="s">
        <v>1803</v>
      </c>
      <c r="H25" s="1127"/>
      <c r="I25" s="1300" t="s">
        <v>1802</v>
      </c>
      <c r="J25" s="1127"/>
      <c r="K25" s="1154" t="s">
        <v>1804</v>
      </c>
      <c r="L25" s="1128"/>
      <c r="M25" s="1154" t="s">
        <v>1805</v>
      </c>
      <c r="N25" s="1170"/>
      <c r="O25" s="1295" t="s">
        <v>1806</v>
      </c>
      <c r="P25" s="1128"/>
      <c r="Q25" s="1295" t="s">
        <v>1803</v>
      </c>
      <c r="R25" s="1128"/>
      <c r="S25" s="1128" t="s">
        <v>149</v>
      </c>
      <c r="T25" s="1128"/>
      <c r="U25" s="1128" t="s">
        <v>149</v>
      </c>
      <c r="V25" s="1129"/>
      <c r="W25" s="1294" t="s">
        <v>149</v>
      </c>
      <c r="X25" s="1114"/>
      <c r="AA25" s="1064"/>
      <c r="AB25" s="1072"/>
      <c r="AC25" s="1064"/>
    </row>
    <row r="26" spans="1:38" ht="32.5" hidden="1">
      <c r="A26" s="1066"/>
      <c r="B26" s="1114"/>
      <c r="C26" s="1114"/>
      <c r="D26" s="1114"/>
      <c r="E26" s="1114"/>
      <c r="F26" s="1114"/>
      <c r="G26" s="1114"/>
      <c r="H26" s="1114"/>
      <c r="I26" s="1114"/>
      <c r="J26" s="1114"/>
      <c r="K26" s="1114"/>
      <c r="L26" s="1114"/>
      <c r="M26" s="1114"/>
      <c r="N26" s="1114"/>
      <c r="O26" s="1114"/>
      <c r="P26" s="1114"/>
      <c r="Q26" s="1114"/>
      <c r="R26" s="1114"/>
      <c r="S26" s="1114"/>
      <c r="T26" s="1114"/>
      <c r="U26" s="1114"/>
      <c r="V26" s="1114"/>
      <c r="W26" s="1114"/>
      <c r="X26" s="1114"/>
      <c r="AA26" s="1064"/>
      <c r="AB26" s="1072"/>
      <c r="AC26" s="1064"/>
    </row>
    <row r="27" spans="1:38" ht="32.5">
      <c r="A27" s="1235" t="s">
        <v>1151</v>
      </c>
      <c r="B27" s="1114"/>
      <c r="C27" s="1234" t="s">
        <v>1152</v>
      </c>
      <c r="D27" s="1114"/>
      <c r="E27" s="1234" t="s">
        <v>1659</v>
      </c>
      <c r="F27" s="1114"/>
      <c r="G27" s="1234" t="s">
        <v>498</v>
      </c>
      <c r="H27" s="1114"/>
      <c r="I27" s="1234" t="s">
        <v>499</v>
      </c>
      <c r="K27" s="1234" t="s">
        <v>80</v>
      </c>
      <c r="L27" s="1237"/>
      <c r="M27" s="1234" t="s">
        <v>1161</v>
      </c>
      <c r="O27" s="1290" t="s">
        <v>1162</v>
      </c>
      <c r="P27" s="1114"/>
      <c r="Q27" s="1114" t="s">
        <v>82</v>
      </c>
      <c r="R27" s="1114"/>
      <c r="S27" s="1114" t="s">
        <v>1449</v>
      </c>
      <c r="T27" s="1114"/>
      <c r="U27" s="1114"/>
      <c r="V27" s="1114"/>
      <c r="W27" s="1114"/>
      <c r="X27" s="1114"/>
      <c r="AA27" s="1064"/>
      <c r="AB27" s="1072"/>
      <c r="AC27" s="1064"/>
    </row>
    <row r="28" spans="1:38" ht="32.5">
      <c r="A28" s="1074"/>
      <c r="B28" s="1114">
        <v>388</v>
      </c>
      <c r="C28" s="1115"/>
      <c r="D28" s="1114">
        <v>400</v>
      </c>
      <c r="E28" s="1115"/>
      <c r="F28" s="1123">
        <v>365</v>
      </c>
      <c r="G28" s="1115"/>
      <c r="H28" s="1114">
        <v>387</v>
      </c>
      <c r="I28" s="1115"/>
      <c r="J28" s="1114">
        <v>365</v>
      </c>
      <c r="K28" s="1115"/>
      <c r="L28" s="1114">
        <v>374</v>
      </c>
      <c r="M28" s="1115"/>
      <c r="N28" s="1123">
        <v>381</v>
      </c>
      <c r="O28" s="1115"/>
      <c r="P28" s="1114">
        <v>366</v>
      </c>
      <c r="Q28" s="1115"/>
      <c r="R28" s="1114">
        <v>214</v>
      </c>
      <c r="S28" s="1115"/>
      <c r="T28" s="1114"/>
      <c r="U28" s="1115"/>
      <c r="V28" s="1114"/>
      <c r="W28" s="1115"/>
      <c r="X28" s="1114"/>
      <c r="AA28" s="1064"/>
      <c r="AB28" s="1072"/>
      <c r="AC28" s="1064"/>
    </row>
    <row r="29" spans="1:38" ht="33" thickBot="1">
      <c r="A29" s="1075"/>
      <c r="B29" s="1114"/>
      <c r="C29" s="1067"/>
      <c r="D29" s="1114"/>
      <c r="E29" s="1067"/>
      <c r="F29" s="1123"/>
      <c r="G29" s="1067"/>
      <c r="H29" s="1114"/>
      <c r="I29" s="1067"/>
      <c r="J29" s="1114"/>
      <c r="K29" s="1067"/>
      <c r="L29" s="1114"/>
      <c r="M29" s="1067"/>
      <c r="N29" s="1123"/>
      <c r="O29" s="1067"/>
      <c r="P29" s="1114"/>
      <c r="Q29" s="1067"/>
      <c r="R29" s="1114"/>
      <c r="S29" s="1067"/>
      <c r="T29" s="1114"/>
      <c r="U29" s="1067"/>
      <c r="V29" s="1114"/>
      <c r="W29" s="1067"/>
      <c r="X29" s="1114"/>
      <c r="AA29" s="1064"/>
      <c r="AB29" s="1072"/>
      <c r="AC29" s="1064"/>
    </row>
    <row r="30" spans="1:38" ht="58.75" customHeight="1" thickBot="1">
      <c r="A30" s="1223"/>
      <c r="B30" s="1114"/>
      <c r="C30" s="1104"/>
      <c r="D30" s="1114"/>
      <c r="E30" s="1104"/>
      <c r="F30" s="1123"/>
      <c r="G30" s="1104"/>
      <c r="H30" s="1114"/>
      <c r="I30" s="1104"/>
      <c r="J30" s="1114"/>
      <c r="K30" s="1104"/>
      <c r="L30" s="1114"/>
      <c r="M30" s="1104"/>
      <c r="N30" s="1123"/>
      <c r="O30" s="1104"/>
      <c r="P30" s="1114"/>
      <c r="Q30" s="1104"/>
      <c r="R30" s="1114"/>
      <c r="S30" s="1069"/>
      <c r="T30" s="1114"/>
      <c r="U30" s="1076"/>
      <c r="V30" s="1114"/>
      <c r="W30" s="1076"/>
      <c r="X30" s="1114"/>
      <c r="AA30" s="1064"/>
      <c r="AB30" s="1072"/>
      <c r="AC30" s="1064"/>
    </row>
    <row r="31" spans="1:38" ht="18" customHeight="1" thickBot="1">
      <c r="A31" s="1070"/>
      <c r="B31" s="1114"/>
      <c r="C31" s="1070"/>
      <c r="D31" s="1114"/>
      <c r="E31" s="1070"/>
      <c r="F31" s="1124"/>
      <c r="G31" s="1070"/>
      <c r="H31" s="1114"/>
      <c r="I31" s="1070"/>
      <c r="J31" s="1114"/>
      <c r="K31" s="1070"/>
      <c r="L31" s="1114"/>
      <c r="M31" s="1070"/>
      <c r="N31" s="1124"/>
      <c r="O31" s="1070"/>
      <c r="P31" s="1114"/>
      <c r="Q31" s="1070"/>
      <c r="R31" s="1114"/>
      <c r="S31" s="1070"/>
      <c r="T31" s="1114"/>
      <c r="U31" s="1132"/>
      <c r="V31" s="1114"/>
      <c r="W31" s="1115"/>
      <c r="X31" s="1114"/>
      <c r="AA31" s="1064"/>
      <c r="AB31" s="1072"/>
      <c r="AC31" s="1064"/>
    </row>
    <row r="32" spans="1:38" ht="33" customHeight="1">
      <c r="A32" s="1077" t="s">
        <v>146</v>
      </c>
      <c r="B32" s="1116"/>
      <c r="C32" s="1065" t="s">
        <v>146</v>
      </c>
      <c r="D32" s="1156">
        <v>2029</v>
      </c>
      <c r="E32" s="1299" t="s">
        <v>1807</v>
      </c>
      <c r="F32" s="1116"/>
      <c r="G32" s="1065" t="s">
        <v>146</v>
      </c>
      <c r="H32" s="1116"/>
      <c r="I32" s="1291" t="s">
        <v>146</v>
      </c>
      <c r="J32" s="1156">
        <v>1117</v>
      </c>
      <c r="K32" s="1130" t="s">
        <v>1803</v>
      </c>
      <c r="L32" s="1131"/>
      <c r="M32" s="1065" t="s">
        <v>146</v>
      </c>
      <c r="N32" s="1116"/>
      <c r="O32" s="1065" t="s">
        <v>146</v>
      </c>
      <c r="P32" s="1156">
        <v>1121</v>
      </c>
      <c r="Q32" s="1788" t="s">
        <v>1808</v>
      </c>
      <c r="R32" s="1788"/>
      <c r="S32" s="1116"/>
      <c r="T32" s="1116"/>
      <c r="U32" s="1116"/>
      <c r="V32" s="1116"/>
      <c r="W32" s="1116"/>
      <c r="X32" s="1137"/>
      <c r="AA32" s="1064"/>
      <c r="AB32" s="1072"/>
      <c r="AC32" s="1064"/>
    </row>
    <row r="33" spans="1:29" s="1062" customFormat="1" ht="12" customHeight="1" thickBot="1">
      <c r="A33" s="1078"/>
      <c r="B33" s="1116"/>
      <c r="C33" s="1132"/>
      <c r="D33" s="1133"/>
      <c r="E33" s="1091"/>
      <c r="F33" s="1116"/>
      <c r="G33" s="1116"/>
      <c r="H33" s="1116"/>
      <c r="I33" s="1116"/>
      <c r="J33" s="1116"/>
      <c r="K33" s="1079"/>
      <c r="L33" s="1079"/>
      <c r="M33" s="1132"/>
      <c r="N33" s="1116"/>
      <c r="O33" s="1132"/>
      <c r="P33" s="1116"/>
      <c r="Q33" s="1789"/>
      <c r="R33" s="1789"/>
      <c r="S33" s="1116"/>
      <c r="T33" s="1116"/>
      <c r="U33" s="1116"/>
      <c r="V33" s="1116"/>
      <c r="W33" s="1116"/>
      <c r="X33" s="1133"/>
      <c r="AA33" s="1080"/>
      <c r="AB33" s="1072"/>
      <c r="AC33" s="1080"/>
    </row>
    <row r="34" spans="1:29" ht="18" customHeight="1" thickBot="1">
      <c r="A34" s="1790"/>
      <c r="B34" s="1791"/>
      <c r="C34" s="1791"/>
      <c r="D34" s="1791"/>
      <c r="E34" s="1792"/>
      <c r="F34" s="1791"/>
      <c r="G34" s="1791"/>
      <c r="H34" s="1791"/>
      <c r="I34" s="1791"/>
      <c r="J34" s="1791"/>
      <c r="K34" s="1791"/>
      <c r="L34" s="1791"/>
      <c r="M34" s="1791"/>
      <c r="N34" s="1791"/>
      <c r="O34" s="1791"/>
      <c r="P34" s="1791"/>
      <c r="Q34" s="1791"/>
      <c r="R34" s="1791"/>
      <c r="S34" s="1791"/>
      <c r="T34" s="1791"/>
      <c r="U34" s="1791"/>
      <c r="V34" s="1791"/>
      <c r="W34" s="1791"/>
      <c r="X34" s="1793"/>
      <c r="AA34" s="1064"/>
      <c r="AB34" s="1072"/>
      <c r="AC34" s="1064"/>
    </row>
    <row r="35" spans="1:29" ht="28.75" customHeight="1" thickBot="1">
      <c r="A35" s="1794" t="s">
        <v>1809</v>
      </c>
      <c r="B35" s="1795"/>
      <c r="C35" s="1795"/>
      <c r="D35" s="1795"/>
      <c r="E35" s="1796"/>
      <c r="F35" s="1114"/>
      <c r="G35" s="1114"/>
      <c r="H35" s="1114"/>
      <c r="I35" s="1114"/>
      <c r="J35" s="1114"/>
      <c r="K35" s="1114"/>
      <c r="L35" s="1114"/>
      <c r="M35" s="1114"/>
      <c r="N35" s="1114"/>
      <c r="O35" s="1114"/>
      <c r="P35" s="1114"/>
      <c r="Q35" s="1114"/>
      <c r="R35" s="1114"/>
      <c r="S35" s="1114"/>
      <c r="T35" s="1114"/>
      <c r="U35" s="1114"/>
      <c r="V35" s="1114"/>
      <c r="W35" s="1114"/>
      <c r="X35" s="1114"/>
      <c r="AA35" s="1064"/>
      <c r="AB35" s="1072"/>
      <c r="AC35" s="1064"/>
    </row>
    <row r="36" spans="1:29" s="1062" customFormat="1" ht="18.649999999999999" customHeight="1">
      <c r="A36" s="1081"/>
      <c r="B36" s="1134"/>
      <c r="C36" s="1134"/>
      <c r="D36" s="1134"/>
      <c r="E36" s="1134"/>
      <c r="F36" s="1133"/>
      <c r="G36" s="1133"/>
      <c r="H36" s="1133"/>
      <c r="I36" s="1133"/>
      <c r="J36" s="1133"/>
      <c r="K36" s="1133"/>
      <c r="L36" s="1133"/>
      <c r="M36" s="1133"/>
      <c r="N36" s="1133"/>
      <c r="O36" s="1133"/>
      <c r="P36" s="1133"/>
      <c r="Q36" s="1133"/>
      <c r="R36" s="1133"/>
      <c r="S36" s="1133"/>
      <c r="T36" s="1133"/>
      <c r="U36" s="1133"/>
      <c r="V36" s="1133"/>
      <c r="W36" s="1133"/>
      <c r="X36" s="1133"/>
      <c r="AA36" s="1080"/>
      <c r="AB36" s="1072"/>
      <c r="AC36" s="1080"/>
    </row>
    <row r="37" spans="1:29" ht="32.5">
      <c r="A37" s="1066" t="s">
        <v>1810</v>
      </c>
      <c r="B37" s="1114"/>
      <c r="C37" s="1114" t="s">
        <v>465</v>
      </c>
      <c r="D37" s="1114"/>
      <c r="E37" s="1234" t="s">
        <v>1811</v>
      </c>
      <c r="F37" s="1114"/>
      <c r="G37" s="1234" t="s">
        <v>1812</v>
      </c>
      <c r="H37" s="1114"/>
      <c r="I37" s="1234" t="s">
        <v>1251</v>
      </c>
      <c r="J37" s="1114"/>
      <c r="K37" s="1234" t="s">
        <v>1700</v>
      </c>
      <c r="L37" s="1114"/>
      <c r="M37" s="1234" t="s">
        <v>1813</v>
      </c>
      <c r="N37" s="1114"/>
      <c r="O37" s="1234" t="s">
        <v>1814</v>
      </c>
      <c r="P37" s="1114"/>
      <c r="Q37" s="1234" t="s">
        <v>1815</v>
      </c>
      <c r="R37" s="1114"/>
      <c r="S37" s="1234" t="s">
        <v>1816</v>
      </c>
      <c r="T37" s="1114"/>
      <c r="U37" s="1114" t="s">
        <v>76</v>
      </c>
      <c r="V37" s="1114"/>
      <c r="W37" s="1234" t="s">
        <v>1148</v>
      </c>
      <c r="X37" s="1114"/>
      <c r="AA37" s="1064"/>
      <c r="AB37" s="1072"/>
      <c r="AC37" s="1064"/>
    </row>
    <row r="38" spans="1:29" ht="32.5">
      <c r="A38" s="1074"/>
      <c r="B38" s="1114">
        <v>143</v>
      </c>
      <c r="C38" s="1115"/>
      <c r="D38" s="1114">
        <v>384</v>
      </c>
      <c r="E38" s="1115"/>
      <c r="F38" s="1123">
        <v>317</v>
      </c>
      <c r="G38" s="1115"/>
      <c r="H38" s="1114">
        <v>297</v>
      </c>
      <c r="I38" s="1115"/>
      <c r="J38" s="1114">
        <v>367</v>
      </c>
      <c r="K38" s="1115"/>
      <c r="L38" s="1114">
        <v>343</v>
      </c>
      <c r="M38" s="1115"/>
      <c r="N38" s="1123">
        <v>299</v>
      </c>
      <c r="O38" s="1115"/>
      <c r="P38" s="1114">
        <v>384</v>
      </c>
      <c r="Q38" s="1115"/>
      <c r="R38" s="1114">
        <v>356</v>
      </c>
      <c r="S38" s="1115"/>
      <c r="T38" s="1114">
        <v>336</v>
      </c>
      <c r="U38" s="1115"/>
      <c r="V38" s="1114">
        <v>416</v>
      </c>
      <c r="W38" s="1115"/>
      <c r="X38" s="1114">
        <v>417</v>
      </c>
      <c r="AA38" s="1064"/>
      <c r="AB38" s="1072"/>
      <c r="AC38" s="1064"/>
    </row>
    <row r="39" spans="1:29" ht="24.65" customHeight="1" thickBot="1">
      <c r="A39" s="1075"/>
      <c r="B39" s="1114"/>
      <c r="C39" s="1067"/>
      <c r="D39" s="1114"/>
      <c r="E39" s="1067"/>
      <c r="F39" s="1123"/>
      <c r="G39" s="1067"/>
      <c r="H39" s="1114"/>
      <c r="I39" s="1067"/>
      <c r="J39" s="1114"/>
      <c r="K39" s="1067"/>
      <c r="L39" s="1114"/>
      <c r="M39" s="1067"/>
      <c r="N39" s="1123"/>
      <c r="O39" s="1067"/>
      <c r="P39" s="1114"/>
      <c r="Q39" s="1067"/>
      <c r="R39" s="1114"/>
      <c r="S39" s="1067"/>
      <c r="T39" s="1114"/>
      <c r="U39" s="1067"/>
      <c r="V39" s="1114"/>
      <c r="W39" s="1067"/>
      <c r="X39" s="1114"/>
      <c r="AA39" s="1064"/>
      <c r="AB39" s="1072"/>
      <c r="AC39" s="1064"/>
    </row>
    <row r="40" spans="1:29" ht="78" customHeight="1" thickBot="1">
      <c r="A40" s="1069"/>
      <c r="B40" s="1114"/>
      <c r="C40" s="1104"/>
      <c r="D40" s="1114"/>
      <c r="E40" s="1104"/>
      <c r="F40" s="1123"/>
      <c r="G40" s="1104"/>
      <c r="H40" s="1114"/>
      <c r="I40" s="1104"/>
      <c r="J40" s="1114"/>
      <c r="K40" s="1104"/>
      <c r="L40" s="1114"/>
      <c r="M40" s="1104"/>
      <c r="N40" s="1123"/>
      <c r="O40" s="1104"/>
      <c r="P40" s="1114"/>
      <c r="Q40" s="1104"/>
      <c r="R40" s="1114"/>
      <c r="S40" s="1104"/>
      <c r="T40" s="1114"/>
      <c r="U40" s="1104"/>
      <c r="V40" s="1114"/>
      <c r="W40" s="1104"/>
      <c r="X40" s="1114"/>
      <c r="AA40" s="1064"/>
      <c r="AB40" s="1072"/>
      <c r="AC40" s="1064"/>
    </row>
    <row r="41" spans="1:29" ht="16.75" customHeight="1" thickBot="1">
      <c r="A41" s="1070"/>
      <c r="B41" s="1114"/>
      <c r="C41" s="1070"/>
      <c r="D41" s="1114"/>
      <c r="E41" s="1070"/>
      <c r="F41" s="1124"/>
      <c r="G41" s="1070"/>
      <c r="H41" s="1114"/>
      <c r="I41" s="1070"/>
      <c r="J41" s="1114"/>
      <c r="K41" s="1070"/>
      <c r="L41" s="1114"/>
      <c r="M41" s="1070"/>
      <c r="N41" s="1124"/>
      <c r="O41" s="1070"/>
      <c r="P41" s="1114"/>
      <c r="Q41" s="1070"/>
      <c r="R41" s="1114"/>
      <c r="S41" s="1070"/>
      <c r="T41" s="1114"/>
      <c r="U41" s="1070"/>
      <c r="V41" s="1114"/>
      <c r="W41" s="1070"/>
      <c r="X41" s="1114"/>
      <c r="AA41" s="1064"/>
      <c r="AB41" s="1072"/>
      <c r="AC41" s="1064"/>
    </row>
    <row r="42" spans="1:29" ht="60">
      <c r="A42" s="1066" t="s">
        <v>1810</v>
      </c>
      <c r="B42" s="1115"/>
      <c r="C42" s="1119" t="s">
        <v>1842</v>
      </c>
      <c r="D42" s="1115"/>
      <c r="E42" s="1072" t="s">
        <v>1818</v>
      </c>
      <c r="F42" s="1116"/>
      <c r="G42" s="1072" t="s">
        <v>1818</v>
      </c>
      <c r="H42" s="1156">
        <v>998</v>
      </c>
      <c r="I42" s="1119" t="s">
        <v>1819</v>
      </c>
      <c r="J42" s="1115"/>
      <c r="K42" s="1072" t="s">
        <v>146</v>
      </c>
      <c r="L42" s="1115"/>
      <c r="M42" s="1072" t="s">
        <v>1818</v>
      </c>
      <c r="N42" s="1115"/>
      <c r="O42" s="1072" t="s">
        <v>146</v>
      </c>
      <c r="P42" s="1115"/>
      <c r="Q42" s="1072" t="s">
        <v>149</v>
      </c>
      <c r="R42" s="1115"/>
      <c r="S42" s="1072" t="s">
        <v>1818</v>
      </c>
      <c r="T42" s="1229">
        <v>2085</v>
      </c>
      <c r="U42" s="1293" t="s">
        <v>1819</v>
      </c>
      <c r="V42" s="1115"/>
      <c r="W42" s="1072" t="s">
        <v>149</v>
      </c>
      <c r="X42" s="1115"/>
      <c r="AA42" s="1064"/>
      <c r="AB42" s="1072"/>
      <c r="AC42" s="1064"/>
    </row>
    <row r="43" spans="1:29" ht="15" customHeight="1" thickBot="1">
      <c r="A43" s="1082"/>
      <c r="B43" s="1083"/>
      <c r="C43" s="1083"/>
      <c r="D43" s="1083"/>
      <c r="E43" s="1083"/>
      <c r="F43" s="1083"/>
      <c r="G43" s="1083"/>
      <c r="H43" s="1083"/>
      <c r="I43" s="1083"/>
      <c r="J43" s="1083"/>
      <c r="K43" s="1083"/>
      <c r="L43" s="1083"/>
      <c r="M43" s="1083"/>
      <c r="N43" s="1083"/>
      <c r="O43" s="1083"/>
      <c r="P43" s="1083"/>
      <c r="Q43" s="1083"/>
      <c r="R43" s="1083"/>
      <c r="S43" s="1083"/>
      <c r="T43" s="1083"/>
      <c r="U43" s="1083"/>
      <c r="V43" s="1083"/>
      <c r="W43" s="1083"/>
      <c r="X43" s="1083"/>
      <c r="AB43" s="1072"/>
    </row>
    <row r="44" spans="1:29" ht="22.25" customHeight="1">
      <c r="A44" s="1066"/>
      <c r="B44" s="1114"/>
      <c r="C44" s="1114"/>
      <c r="D44" s="1114"/>
      <c r="E44" s="1114"/>
      <c r="F44" s="1114"/>
      <c r="G44" s="1114"/>
      <c r="H44" s="1114"/>
      <c r="I44" s="1114"/>
      <c r="J44" s="1114"/>
      <c r="K44" s="1114"/>
      <c r="L44" s="1114"/>
      <c r="M44" s="1114"/>
      <c r="N44" s="1114"/>
      <c r="O44" s="1114"/>
      <c r="P44" s="1114"/>
      <c r="Q44" s="1114"/>
      <c r="R44" s="1114"/>
      <c r="S44" s="1114"/>
      <c r="T44" s="1114"/>
      <c r="U44" s="1114"/>
      <c r="V44" s="1114"/>
      <c r="W44" s="1114"/>
      <c r="X44" s="1114"/>
      <c r="AB44" s="1072"/>
    </row>
    <row r="45" spans="1:29" ht="32.5">
      <c r="A45" s="1235" t="s">
        <v>487</v>
      </c>
      <c r="B45" s="1114"/>
      <c r="C45" s="1234" t="s">
        <v>488</v>
      </c>
      <c r="D45" s="1114"/>
      <c r="E45" s="1234" t="s">
        <v>489</v>
      </c>
      <c r="F45" s="1114"/>
      <c r="G45" s="1234" t="s">
        <v>490</v>
      </c>
      <c r="H45" s="1114"/>
      <c r="I45" s="1114" t="s">
        <v>78</v>
      </c>
      <c r="J45" s="1114"/>
      <c r="K45" s="1234" t="s">
        <v>496</v>
      </c>
      <c r="L45" s="1114"/>
      <c r="M45" s="1236" t="s">
        <v>1149</v>
      </c>
      <c r="O45" s="1234" t="s">
        <v>1150</v>
      </c>
      <c r="Q45" s="1114" t="s">
        <v>1659</v>
      </c>
      <c r="S45" s="1234" t="s">
        <v>1705</v>
      </c>
      <c r="U45" s="1114" t="s">
        <v>80</v>
      </c>
      <c r="W45" s="1114" t="s">
        <v>82</v>
      </c>
      <c r="X45" s="1114"/>
      <c r="AB45" s="1072"/>
    </row>
    <row r="46" spans="1:29" ht="32.5">
      <c r="A46" s="1066"/>
      <c r="B46" s="1114"/>
      <c r="C46" s="1114"/>
      <c r="D46" s="1114"/>
      <c r="E46" s="1114"/>
      <c r="F46" s="1114"/>
      <c r="G46" s="1114"/>
      <c r="H46" s="1114"/>
      <c r="I46" s="1114"/>
      <c r="J46" s="1114"/>
      <c r="K46" s="1114"/>
      <c r="L46" s="1114"/>
      <c r="M46" s="1114"/>
      <c r="N46" s="1114"/>
      <c r="O46" s="1114"/>
      <c r="P46" s="1114"/>
      <c r="Q46" s="1114"/>
      <c r="R46" s="1114"/>
      <c r="S46" s="1114"/>
      <c r="T46" s="1114"/>
      <c r="U46" s="1114"/>
      <c r="V46" s="1114"/>
      <c r="W46" s="1114"/>
      <c r="X46" s="1114"/>
      <c r="AB46" s="1072"/>
    </row>
    <row r="47" spans="1:29" ht="32.5">
      <c r="A47" s="1074"/>
      <c r="B47" s="1114">
        <v>398</v>
      </c>
      <c r="C47" s="1115"/>
      <c r="D47" s="1114">
        <v>417</v>
      </c>
      <c r="E47" s="1115"/>
      <c r="F47" s="1123">
        <v>355</v>
      </c>
      <c r="G47" s="1115"/>
      <c r="H47" s="1114">
        <v>367</v>
      </c>
      <c r="I47" s="1115"/>
      <c r="J47" s="1114">
        <v>362</v>
      </c>
      <c r="K47" s="1115"/>
      <c r="L47" s="1114">
        <v>362</v>
      </c>
      <c r="M47" s="1115"/>
      <c r="N47" s="1123">
        <v>365</v>
      </c>
      <c r="O47" s="1115"/>
      <c r="P47" s="1114">
        <v>319</v>
      </c>
      <c r="Q47" s="1115"/>
      <c r="R47" s="1114">
        <v>368</v>
      </c>
      <c r="S47" s="1115">
        <v>281</v>
      </c>
      <c r="T47" s="1114">
        <v>222</v>
      </c>
      <c r="U47" s="1115">
        <v>137</v>
      </c>
      <c r="V47" s="1114">
        <v>138</v>
      </c>
      <c r="W47" s="1115"/>
      <c r="X47" s="1114">
        <v>192</v>
      </c>
      <c r="AB47" s="1072"/>
    </row>
    <row r="48" spans="1:29" ht="24.65" customHeight="1" thickBot="1">
      <c r="A48" s="1075"/>
      <c r="B48" s="1114"/>
      <c r="C48" s="1067"/>
      <c r="D48" s="1114"/>
      <c r="E48" s="1067"/>
      <c r="F48" s="1123"/>
      <c r="G48" s="1067"/>
      <c r="H48" s="1114"/>
      <c r="I48" s="1067"/>
      <c r="J48" s="1114"/>
      <c r="K48" s="1067"/>
      <c r="L48" s="1114"/>
      <c r="M48" s="1067"/>
      <c r="N48" s="1123"/>
      <c r="O48" s="1067"/>
      <c r="P48" s="1114"/>
      <c r="Q48" s="1067"/>
      <c r="R48" s="1114"/>
      <c r="S48" s="1067"/>
      <c r="T48" s="1114"/>
      <c r="U48" s="1067"/>
      <c r="V48" s="1114"/>
      <c r="W48" s="1067"/>
      <c r="X48" s="1114"/>
      <c r="AB48" s="1072"/>
    </row>
    <row r="49" spans="1:28" ht="70.75" customHeight="1" thickBot="1">
      <c r="A49" s="1104"/>
      <c r="B49" s="1114"/>
      <c r="C49" s="1104"/>
      <c r="D49" s="1114"/>
      <c r="E49" s="1104"/>
      <c r="F49" s="1123"/>
      <c r="G49" s="1104"/>
      <c r="H49" s="1114"/>
      <c r="I49" s="1104"/>
      <c r="J49" s="1114"/>
      <c r="K49" s="1223"/>
      <c r="L49" s="1114"/>
      <c r="M49" s="1223"/>
      <c r="N49" s="1123"/>
      <c r="O49" s="1223"/>
      <c r="P49" s="1114"/>
      <c r="Q49" s="1104"/>
      <c r="R49" s="1114"/>
      <c r="S49" s="1104"/>
      <c r="T49" s="1114"/>
      <c r="U49" s="1105" t="s">
        <v>241</v>
      </c>
      <c r="V49" s="1114"/>
      <c r="W49" s="1104"/>
      <c r="X49" s="1114"/>
      <c r="AB49" s="1072"/>
    </row>
    <row r="50" spans="1:28" ht="19.75" customHeight="1" thickBot="1">
      <c r="A50" s="1070"/>
      <c r="B50" s="1114"/>
      <c r="C50" s="1070"/>
      <c r="D50" s="1114"/>
      <c r="E50" s="1070"/>
      <c r="F50" s="1124"/>
      <c r="G50" s="1070"/>
      <c r="H50" s="1114"/>
      <c r="I50" s="1070"/>
      <c r="J50" s="1114"/>
      <c r="K50" s="1070"/>
      <c r="L50" s="1114"/>
      <c r="M50" s="1070"/>
      <c r="N50" s="1124"/>
      <c r="O50" s="1070"/>
      <c r="P50" s="1114"/>
      <c r="Q50" s="1070"/>
      <c r="R50" s="1114"/>
      <c r="S50" s="1070"/>
      <c r="T50" s="1114"/>
      <c r="U50" s="1070"/>
      <c r="V50" s="1114"/>
      <c r="W50" s="1070"/>
      <c r="X50" s="1114"/>
      <c r="AB50" s="1072"/>
    </row>
    <row r="51" spans="1:28" ht="76.75" customHeight="1" thickBot="1">
      <c r="A51" s="1298" t="s">
        <v>146</v>
      </c>
      <c r="B51" s="1230"/>
      <c r="C51" s="1296" t="s">
        <v>149</v>
      </c>
      <c r="D51" s="1231"/>
      <c r="E51" s="1087" t="s">
        <v>146</v>
      </c>
      <c r="F51" s="1091"/>
      <c r="G51" s="1087" t="s">
        <v>1818</v>
      </c>
      <c r="H51" s="1156">
        <v>2370</v>
      </c>
      <c r="I51" s="1288" t="s">
        <v>1802</v>
      </c>
      <c r="J51" s="1073"/>
      <c r="K51" s="1287" t="s">
        <v>146</v>
      </c>
      <c r="L51" s="1091"/>
      <c r="M51" s="1292" t="s">
        <v>146</v>
      </c>
      <c r="N51" s="1091"/>
      <c r="O51" s="1087" t="s">
        <v>146</v>
      </c>
      <c r="P51" s="1156">
        <v>1408</v>
      </c>
      <c r="Q51" s="1297" t="s">
        <v>1803</v>
      </c>
      <c r="R51" s="1091"/>
      <c r="S51" s="1297" t="s">
        <v>1807</v>
      </c>
      <c r="T51" s="1091"/>
      <c r="U51" s="1118" t="s">
        <v>1843</v>
      </c>
      <c r="V51" s="1091"/>
      <c r="W51" s="1288" t="s">
        <v>1802</v>
      </c>
      <c r="X51" s="1083"/>
      <c r="AB51" s="1072"/>
    </row>
    <row r="52" spans="1:28" ht="33" thickBot="1">
      <c r="A52" s="1135"/>
      <c r="B52" s="1136"/>
      <c r="C52" s="1072"/>
      <c r="D52" s="1116"/>
      <c r="E52" s="1072"/>
      <c r="F52" s="1116"/>
      <c r="G52" s="1072"/>
      <c r="H52" s="1116"/>
      <c r="I52" s="1117"/>
      <c r="J52" s="1133"/>
      <c r="K52" s="1103"/>
      <c r="L52" s="1112"/>
      <c r="M52" s="1103"/>
      <c r="N52" s="1112"/>
      <c r="O52" s="1103"/>
      <c r="P52" s="1112"/>
      <c r="Q52" s="1113"/>
      <c r="R52" s="1112"/>
      <c r="S52" s="1103"/>
      <c r="T52" s="1112"/>
      <c r="U52" s="1117"/>
      <c r="V52" s="1116"/>
      <c r="W52" s="1117"/>
      <c r="X52" s="1114"/>
      <c r="AB52" s="1072"/>
    </row>
    <row r="53" spans="1:28" ht="33" customHeight="1">
      <c r="A53" s="1797" t="s">
        <v>1820</v>
      </c>
      <c r="B53" s="1798"/>
      <c r="C53" s="1798"/>
      <c r="K53" s="1099"/>
      <c r="L53" s="1768" t="s">
        <v>1127</v>
      </c>
      <c r="M53" s="1768"/>
      <c r="N53" s="1100"/>
      <c r="O53" s="1100"/>
      <c r="P53" s="1768" t="s">
        <v>1828</v>
      </c>
      <c r="Q53" s="1768"/>
      <c r="R53" s="1100"/>
      <c r="S53" s="1101"/>
      <c r="AB53" s="1072"/>
    </row>
    <row r="54" spans="1:28" ht="32.5">
      <c r="A54" s="1084"/>
      <c r="K54" s="1772"/>
      <c r="L54" s="1767"/>
      <c r="M54" s="1114"/>
      <c r="P54" s="1776"/>
      <c r="Q54" s="1776"/>
      <c r="S54" s="1141"/>
      <c r="T54" s="1140"/>
      <c r="AB54" s="1072"/>
    </row>
    <row r="55" spans="1:28" ht="75" customHeight="1" thickBot="1">
      <c r="A55" s="1084"/>
      <c r="K55" s="1084"/>
      <c r="M55" s="1115"/>
      <c r="S55" s="1060"/>
      <c r="AB55" s="1072"/>
    </row>
    <row r="56" spans="1:28" ht="33.65" hidden="1" customHeight="1" thickBot="1">
      <c r="A56" s="1084"/>
      <c r="K56" s="1084"/>
      <c r="M56" s="1067"/>
      <c r="S56" s="1060"/>
      <c r="AB56" s="1072"/>
    </row>
    <row r="57" spans="1:28" ht="73.75" customHeight="1" thickBot="1">
      <c r="A57" s="1085"/>
      <c r="K57" s="1773" t="s">
        <v>1136</v>
      </c>
      <c r="L57" s="1774"/>
      <c r="M57" s="1105"/>
      <c r="O57" s="1775" t="s">
        <v>1829</v>
      </c>
      <c r="P57" s="1775"/>
      <c r="Q57" s="1111"/>
      <c r="S57" s="1157" t="s">
        <v>480</v>
      </c>
      <c r="AB57" s="1072"/>
    </row>
    <row r="58" spans="1:28" ht="33" thickBot="1">
      <c r="A58" s="1085"/>
      <c r="K58" s="1084" t="s">
        <v>1831</v>
      </c>
      <c r="M58" s="1070"/>
      <c r="O58" s="1767" t="s">
        <v>1830</v>
      </c>
      <c r="P58" s="1767"/>
      <c r="Q58" s="1085"/>
      <c r="S58" s="1060" t="s">
        <v>268</v>
      </c>
      <c r="T58" s="1108"/>
      <c r="V58" s="1767"/>
      <c r="W58" s="1767"/>
      <c r="AB58" s="1072"/>
    </row>
    <row r="59" spans="1:28" ht="30.65" customHeight="1" thickBot="1">
      <c r="A59" s="1809" t="s">
        <v>1832</v>
      </c>
      <c r="B59" s="1810"/>
      <c r="C59" s="1086"/>
      <c r="D59" s="1086"/>
      <c r="E59" s="1086"/>
      <c r="F59" s="1086"/>
      <c r="G59" s="1086"/>
      <c r="H59" s="1086"/>
      <c r="I59" s="1086"/>
      <c r="J59" s="1086"/>
      <c r="K59" s="1102"/>
      <c r="L59" s="1086"/>
      <c r="M59" s="1087"/>
      <c r="N59" s="1086"/>
      <c r="O59" s="1086"/>
      <c r="P59" s="1086"/>
      <c r="Q59" s="1109"/>
      <c r="R59" s="1109"/>
      <c r="S59" s="1061"/>
      <c r="T59" s="1086"/>
      <c r="U59" s="1110"/>
      <c r="V59" s="1086"/>
      <c r="W59" s="1086"/>
      <c r="X59" s="1086"/>
      <c r="AB59" s="1072"/>
    </row>
    <row r="60" spans="1:28" ht="30.65" customHeight="1">
      <c r="A60" s="1120"/>
      <c r="B60" s="1120"/>
      <c r="AB60" s="1072"/>
    </row>
    <row r="61" spans="1:28" ht="30">
      <c r="AB61" s="1072"/>
    </row>
    <row r="62" spans="1:28" ht="30">
      <c r="O62" s="1767"/>
      <c r="P62" s="1767"/>
      <c r="Q62" s="1767"/>
      <c r="S62" s="1767"/>
      <c r="T62" s="1767"/>
      <c r="U62" s="1767"/>
      <c r="AB62" s="1072"/>
    </row>
    <row r="63" spans="1:28" ht="30">
      <c r="AB63" s="1072"/>
    </row>
    <row r="64" spans="1:28" ht="30">
      <c r="AB64" s="1072"/>
    </row>
    <row r="65" spans="5:28" ht="30">
      <c r="AB65" s="1072"/>
    </row>
    <row r="66" spans="5:28" ht="30">
      <c r="AB66" s="1072"/>
    </row>
    <row r="67" spans="5:28" ht="30">
      <c r="L67" s="1767"/>
      <c r="M67" s="1767"/>
      <c r="AB67" s="1072"/>
    </row>
    <row r="68" spans="5:28" ht="60.65" customHeight="1">
      <c r="G68" s="1107"/>
      <c r="H68" s="1107"/>
      <c r="K68" s="1106"/>
      <c r="AB68" s="1072"/>
    </row>
    <row r="71" spans="5:28">
      <c r="E71" s="1767"/>
      <c r="F71" s="1767"/>
      <c r="G71" s="1767"/>
      <c r="I71" s="1767"/>
      <c r="J71" s="1767"/>
      <c r="K71" s="1767"/>
    </row>
  </sheetData>
  <mergeCells count="138">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B14:D14"/>
    <mergeCell ref="F13:G13"/>
    <mergeCell ref="H13:I13"/>
    <mergeCell ref="J13:K13"/>
    <mergeCell ref="F14:G14"/>
    <mergeCell ref="H14:I14"/>
    <mergeCell ref="J14:K14"/>
    <mergeCell ref="L14:M14"/>
    <mergeCell ref="N14:O14"/>
    <mergeCell ref="L13:M13"/>
    <mergeCell ref="N13:O13"/>
    <mergeCell ref="B13:D13"/>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H17:I17"/>
    <mergeCell ref="J17:K17"/>
    <mergeCell ref="L17:M17"/>
    <mergeCell ref="N17:O17"/>
    <mergeCell ref="B15:D15"/>
    <mergeCell ref="B16:D16"/>
    <mergeCell ref="F15:G15"/>
    <mergeCell ref="H15:I15"/>
    <mergeCell ref="J15:K15"/>
    <mergeCell ref="L15:M15"/>
    <mergeCell ref="F16:G16"/>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 ref="V10:X11"/>
  </mergeCells>
  <conditionalFormatting sqref="U4">
    <cfRule type="containsText" dxfId="0" priority="1" operator="containsText" text="wip">
      <formula>NOT(ISERROR(SEARCH("wip",U4)))</formula>
    </cfRule>
  </conditionalFormatting>
  <pageMargins left="0.39370078740157483" right="0.19685039370078741" top="0.39370078740157483" bottom="0.27559055118110237" header="0.31496062992125984" footer="0.23622047244094491"/>
  <pageSetup paperSize="9" scale="26" fitToHeight="0"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887" t="s">
        <v>973</v>
      </c>
      <c r="B1" s="1887"/>
      <c r="C1" s="1887"/>
      <c r="D1" s="1887"/>
      <c r="E1" s="1887"/>
      <c r="F1" s="1887"/>
      <c r="G1" s="1887"/>
      <c r="H1" s="1887"/>
      <c r="I1" s="1887"/>
      <c r="J1" s="1887"/>
      <c r="K1" s="1887"/>
      <c r="L1" s="1887"/>
      <c r="M1" s="1887"/>
      <c r="N1" s="1887"/>
      <c r="O1" s="1887"/>
      <c r="P1" s="1887"/>
      <c r="Q1" s="1887"/>
      <c r="R1" s="1887"/>
      <c r="S1" s="1887"/>
      <c r="T1" s="1887"/>
      <c r="U1" s="1887"/>
      <c r="V1" s="1887"/>
      <c r="W1" s="1887"/>
      <c r="X1" s="1887"/>
      <c r="Y1" s="1887"/>
      <c r="Z1" s="1887"/>
      <c r="AA1" s="45"/>
    </row>
    <row r="2" spans="1:27">
      <c r="A2" s="1887" t="s">
        <v>974</v>
      </c>
      <c r="B2" s="1888"/>
      <c r="C2" s="1888"/>
      <c r="D2" s="1888"/>
      <c r="E2" s="1888"/>
      <c r="F2" s="1888"/>
      <c r="G2" s="1888"/>
      <c r="H2" s="1888"/>
      <c r="I2" s="1888"/>
      <c r="J2" s="1888"/>
      <c r="K2" s="1888"/>
      <c r="L2" s="1888"/>
      <c r="M2" s="1888"/>
      <c r="N2" s="1888"/>
      <c r="O2" s="1888"/>
      <c r="P2" s="35"/>
      <c r="Q2" s="35"/>
      <c r="R2" s="35"/>
      <c r="S2" s="35"/>
      <c r="T2" s="35"/>
      <c r="U2" s="35"/>
      <c r="V2" s="35"/>
      <c r="W2" s="35"/>
      <c r="X2" s="35"/>
      <c r="Y2" s="35"/>
      <c r="Z2" s="35"/>
      <c r="AA2" s="45"/>
    </row>
    <row r="3" spans="1:27" ht="45.75" customHeight="1">
      <c r="A3" s="1889" t="s">
        <v>975</v>
      </c>
      <c r="B3" s="1889" t="s">
        <v>976</v>
      </c>
      <c r="C3" s="1889" t="s">
        <v>977</v>
      </c>
      <c r="D3" s="1889" t="s">
        <v>978</v>
      </c>
      <c r="E3" s="1889" t="s">
        <v>979</v>
      </c>
      <c r="F3" s="11" t="s">
        <v>980</v>
      </c>
      <c r="G3" s="1889" t="s">
        <v>981</v>
      </c>
      <c r="H3" s="1893"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890"/>
      <c r="B4" s="1890"/>
      <c r="C4" s="1890"/>
      <c r="D4" s="1891"/>
      <c r="E4" s="1890"/>
      <c r="F4" s="12"/>
      <c r="G4" s="1892"/>
      <c r="H4" s="1890"/>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894"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895"/>
      <c r="B15" s="33" t="s">
        <v>1039</v>
      </c>
    </row>
    <row r="16" spans="1:27">
      <c r="A16" s="1895"/>
      <c r="B16" s="33" t="s">
        <v>1040</v>
      </c>
    </row>
    <row r="17" spans="1:27">
      <c r="A17" s="34" t="s">
        <v>1041</v>
      </c>
    </row>
    <row r="18" spans="1:27" ht="45.75" customHeight="1">
      <c r="A18" s="1889" t="s">
        <v>975</v>
      </c>
      <c r="B18" s="1889" t="s">
        <v>976</v>
      </c>
      <c r="C18" s="1889" t="s">
        <v>977</v>
      </c>
      <c r="D18" s="1889" t="s">
        <v>978</v>
      </c>
      <c r="E18" s="1889" t="s">
        <v>979</v>
      </c>
      <c r="F18" s="11" t="s">
        <v>980</v>
      </c>
      <c r="G18" s="1889" t="s">
        <v>981</v>
      </c>
      <c r="H18" s="1893"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890"/>
      <c r="B19" s="1890"/>
      <c r="C19" s="1890"/>
      <c r="D19" s="1891"/>
      <c r="E19" s="1890"/>
      <c r="F19" s="12"/>
      <c r="G19" s="1892"/>
      <c r="H19" s="1890"/>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7</vt:i4>
      </vt:variant>
    </vt:vector>
  </HeadingPairs>
  <TitlesOfParts>
    <vt:vector size="41"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Royalty</vt:lpstr>
      <vt:lpstr>Sheet14</vt:lpstr>
      <vt:lpstr>Sheet7</vt:lpstr>
      <vt:lpstr>Project Details</vt:lpstr>
      <vt:lpstr>Foundation</vt:lpstr>
      <vt:lpstr>Erection </vt:lpstr>
      <vt:lpstr>Completion date</vt:lpstr>
      <vt:lpstr>Erection Compiled </vt:lpstr>
      <vt:lpstr>Earthing</vt:lpstr>
      <vt:lpstr>Final Checking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2026-07-03T08:39:20Z</cp:lastPrinted>
  <dcterms:created xsi:type="dcterms:W3CDTF">2023-02-01T07:49:00Z</dcterms:created>
  <dcterms:modified xsi:type="dcterms:W3CDTF">2026-08-12T03:13:54Z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