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764" documentId="8_{81A55273-1D95-4849-8108-B018B0D8FCF4}" xr6:coauthVersionLast="47" xr6:coauthVersionMax="47" xr10:uidLastSave="{385FF5E1-B9E9-4918-90DE-0573711D4BB6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91" l="1"/>
  <c r="A25" i="94" l="1"/>
  <c r="A24" i="94"/>
  <c r="A23" i="94"/>
  <c r="A22" i="94"/>
  <c r="D307" i="92"/>
  <c r="A307" i="92"/>
  <c r="A306" i="92"/>
  <c r="A305" i="92"/>
  <c r="J24" i="94"/>
  <c r="J22" i="91"/>
  <c r="I22" i="91"/>
  <c r="J21" i="94" l="1"/>
  <c r="F26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6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<sst xmlns="http://schemas.openxmlformats.org/spreadsheetml/2006/main" count="4558" uniqueCount="749">
  <si>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</si>
  <si>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</si>
  <si>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</si>
  <si>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</si>
  <si>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</si>
  <si>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</si>
  <si>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</si>
  <si>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</si>
  <si>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</si>
  <si>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</si>
  <si>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</si>
  <si>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</si>
  <si>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</si>
  <si>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</si>
  <si>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</si>
  <si>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</si>
  <si>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</si>
  <si>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</si>
  <si>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</si>
  <si>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</si>
  <si>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</si>
  <si>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</si>
  <si>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</si>
  <si>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</si>
  <si>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</si>
  <si>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</si>
  <si>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</si>
  <si>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</si>
  <si>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</si>
  <si>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</si>
  <si>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</si>
  <si>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</si>
  <si>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</si>
  <si>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</si>
  <si>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</si>
  <si>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</si>
  <si>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</si>
  <si>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</si>
  <si>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</si>
  <si>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</si>
  <si>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</si>
  <si>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</si>
  <si>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</si>
  <si>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</si>
  <si>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</si>
  <si>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</si>
  <si>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</si>
  <si>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</si>
  <si>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</si>
  <si>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</si>
  <si>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</si>
  <si>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</si>
  <si>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</si>
  <si>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</si>
  <si>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</si>
  <si>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</si>
  <si>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</si>
  <si>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</si>
  <si>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</si>
  <si>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</si>
  <si>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</si>
  <si>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</si>
  <si>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</si>
  <si>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</si>
  <si>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</si>
  <si>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</si>
  <si>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</si>
  <si>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</si>
  <si>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</si>
  <si>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</si>
  <si>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</si>
  <si>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</si>
  <si>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</si>
  <si>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</si>
  <si>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</si>
  <si>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</si>
  <si>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</si>
  <si>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</si>
  <si>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</si>
  <si>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</si>
  <si>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</si>
  <si>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</si>
  <si>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</si>
  <si>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</si>
  <si>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</si>
  <si>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</si>
  <si>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</si>
  <si>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</si>
  <si>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</si>
  <si>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</si>
  <si>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</si>
  <si>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</si>
  <si>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</si>
  <si>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</si>
  <si>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</si>
  <si>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</si>
  <si>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</si>
  <si>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</si>
  <si>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</si>
  <si>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</si>
  <si>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</si>
  <si>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</si>
  <si>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</si>
  <si>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</si>
  <si>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</si>
  <si>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</si>
  <si>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</si>
  <si>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</si>
  <si>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</si>
  <si>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</si>
  <si>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</si>
  <si>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</si>
  <si>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</si>
  <si>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</si>
  <si>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</si>
  <si>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</si>
  <si>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</si>
  <si>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</si>
  <si>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</si>
  <si>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</si>
  <si>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</si>
  <si>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</si>
  <si>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</si>
  <si>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</si>
  <si>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</si>
  <si>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</si>
  <si>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</si>
  <si>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</si>
  <si>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</si>
  <si>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</si>
  <si>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</si>
  <si>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</si>
  <si>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</si>
  <si>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</si>
  <si>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</si>
  <si>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</si>
  <si>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</si>
  <si>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</si>
  <si>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</si>
  <si>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</si>
  <si>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</si>
  <si>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</si>
  <si>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</si>
  <si>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</si>
  <si>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</si>
  <si>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</si>
  <si>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</si>
  <si>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</si>
  <si>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</si>
  <si>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</si>
  <si>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</si>
  <si>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</si>
  <si>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</si>
  <si>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</si>
  <si>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</si>
  <si>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</si>
  <si>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</si>
  <si>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</si>
  <si>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</si>
  <si>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</si>
  <si>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</si>
  <si>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</si>
  <si>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</si>
  <si>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</si>
  <si>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</si>
  <si>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</si>
  <si>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</si>
  <si>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</si>
  <si>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</si>
  <si>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</si>
  <si>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</si>
  <si>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</si>
  <si>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</si>
  <si>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</si>
  <si>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</si>
  <si>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</si>
  <si>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</si>
  <si>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</si>
  <si>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</si>
  <si>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</si>
  <si>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</si>
  <si>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</si>
  <si>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</si>
  <si>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</si>
  <si>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</si>
  <si>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</si>
  <si>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</si>
  <si>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</si>
  <si>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</si>
  <si>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</si>
  <si>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</si>
  <si>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</si>
  <si>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</si>
  <si>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</si>
  <si>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</si>
  <si>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</si>
  <si>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</si>
  <si>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</si>
  <si>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</si>
  <si>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</si>
  <si>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</si>
  <si>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</si>
  <si>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</si>
  <si>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</si>
  <si>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</si>
  <si>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</si>
  <si>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</si>
  <si>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</si>
  <si>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</si>
  <si>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</si>
  <si>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</si>
  <si>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</si>
  <si>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</si>
  <si>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</si>
  <si>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</si>
  <si>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</si>
  <si>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</si>
  <si>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</si>
  <si>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</si>
  <si>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</si>
  <si>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</si>
  <si>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</si>
  <si>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</si>
  <si>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</si>
  <si>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</si>
  <si>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</si>
  <si>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</si>
  <si>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</si>
  <si>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</si>
  <si>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</si>
  <si>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</si>
  <si>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</si>
  <si>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</si>
  <si>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</si>
  <si>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</si>
  <si>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</si>
  <si>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</si>
  <si>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</si>
  <si>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</si>
  <si>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</si>
  <si>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</si>
  <si>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</si>
  <si>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</si>
  <si>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</si>
  <si>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</si>
  <si>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</si>
  <si>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</si>
  <si>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</si>
  <si>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</si>
  <si>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</si>
  <si>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</si>
  <si>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</si>
  <si>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</si>
  <si>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</si>
  <si>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</si>
  <si>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</si>
  <si>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</si>
  <si>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</si>
  <si>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</si>
  <si>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</si>
  <si>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</si>
  <si>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</si>
  <si>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</si>
  <si>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</si>
  <si>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</si>
  <si>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</si>
  <si>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</si>
  <si>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</si>
  <si>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</si>
  <si>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</si>
  <si>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</si>
  <si>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</si>
  <si>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</si>
  <si>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</si>
  <si>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</si>
  <si>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</si>
  <si>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</si>
  <si>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</si>
  <si>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</si>
  <si>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</si>
  <si>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</si>
  <si>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</si>
  <si>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</si>
  <si>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</si>
  <si>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</si>
  <si>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</si>
  <si>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</si>
  <si>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</si>
  <si>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</si>
  <si>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</si>
  <si>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</si>
  <si>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</si>
  <si>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</si>
  <si>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</si>
  <si>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</si>
  <si>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</si>
  <si>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</si>
  <si>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</si>
  <si>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</si>
  <si>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</si>
  <si>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</si>
  <si>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</si>
  <si>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</si>
  <si>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</si>
  <si>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</si>
  <si>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</si>
  <si>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</si>
  <si>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</si>
  <si>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</si>
  <si>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</si>
  <si>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</si>
  <si>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</si>
  <si>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</si>
  <si>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</si>
  <si>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</si>
  <si>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</si>
  <si>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</si>
  <si>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</si>
  <si>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</si>
  <si>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</si>
  <si>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</si>
  <si>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</si>
  <si>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</si>
  <si>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</si>
  <si>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</si>
  <si>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</si>
  <si>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</si>
  <si>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</si>
  <si>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</si>
  <si>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</si>
  <si>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</si>
  <si>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</si>
  <si>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</si>
  <si>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</si>
  <si>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</si>
  <si>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</si>
  <si>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</si>
  <si>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</si>
  <si>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</si>
  <si>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</si>
  <si>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</si>
  <si>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</si>
  <si>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</si>
  <si>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</si>
  <si>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</si>
  <si>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</si>
  <si>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</si>
  <si>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</si>
  <si>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</si>
  <si>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</si>
  <si>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</si>
  <si>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</si>
  <si>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</si>
  <si>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</si>
  <si>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</si>
  <si>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</si>
  <si>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</si>
  <si>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</si>
  <si>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</si>
  <si>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</si>
  <si>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</si>
  <si>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</si>
  <si>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</si>
  <si>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</si>
  <si>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</si>
  <si>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</si>
  <si>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</si>
  <si>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</si>
  <si>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</si>
  <si>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</si>
  <si>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</si>
  <si>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</si>
  <si>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</si>
  <si>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</si>
  <si>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</si>
  <si>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</si>
  <si>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</si>
  <si>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</si>
  <si>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</si>
  <si>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</si>
  <si>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</si>
  <si>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</si>
  <si>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</si>
  <si>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</si>
  <si>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</si>
  <si>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</si>
  <si>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</si>
  <si>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</si>
  <si>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</si>
  <si>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</si>
  <si>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</si>
  <si>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</si>
  <si>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</si>
  <si>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</si>
  <si>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</si>
  <si>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</si>
  <si>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</si>
  <si>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</si>
  <si>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</si>
  <si>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</si>
  <si>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</si>
  <si>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</si>
  <si>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</si>
  <si>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</si>
  <si>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</si>
  <si>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</si>
  <si>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</si>
  <si>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</si>
  <si>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</si>
  <si>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</si>
  <si>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</si>
  <si>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</si>
  <si>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</si>
  <si>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</si>
  <si>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</si>
  <si>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</si>
  <si>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</si>
  <si>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</si>
  <si>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</si>
  <si>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</si>
  <si>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</si>
  <si>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</si>
  <si>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</si>
  <si>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</si>
  <si>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</si>
  <si>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</si>
  <si>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</si>
  <si>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</si>
  <si>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</si>
  <si>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</si>
  <si>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</si>
  <si>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</si>
  <si>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</si>
  <si>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</si>
  <si>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</si>
  <si>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</si>
  <si>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</si>
  <si>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</si>
  <si>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</si>
  <si>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</si>
  <si>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</si>
  <si>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</si>
  <si>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</si>
  <si>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</si>
  <si>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</si>
  <si>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</si>
  <si>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</si>
  <si>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</si>
  <si>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</si>
  <si>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</si>
  <si>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</si>
  <si>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</si>
  <si>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</si>
  <si>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</si>
  <si>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</si>
  <si>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</si>
  <si>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</si>
  <si>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</si>
  <si>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</si>
  <si>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</si>
  <si>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</si>
  <si>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</si>
  <si>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</si>
  <si>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</si>
  <si>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</si>
  <si>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</si>
  <si>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</si>
  <si>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</si>
  <si>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</si>
  <si>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</si>
  <si>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</si>
  <si>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</si>
  <si>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</si>
  <si>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</si>
  <si>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</si>
  <si>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</si>
  <si>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</si>
  <si>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</si>
  <si>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</si>
  <si>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</si>
  <si>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</si>
  <si>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</si>
  <si>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</si>
  <si>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</si>
  <si>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</si>
  <si>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</si>
  <si>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</si>
  <si>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</si>
  <si>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</si>
  <si>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</si>
  <si>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</si>
  <si>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</si>
  <si>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</si>
  <si>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</si>
  <si>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</si>
  <si>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</si>
  <si>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</si>
  <si>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</si>
  <si>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</si>
  <si>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</si>
  <si>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</si>
  <si>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</si>
  <si>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</si>
  <si>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</si>
  <si>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</si>
  <si>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</si>
  <si>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</si>
  <si>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</si>
  <si>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</si>
  <si>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</si>
  <si>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</si>
  <si>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</si>
  <si>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</si>
  <si>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</si>
  <si>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</si>
  <si>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</si>
  <si>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</si>
  <si>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</si>
  <si>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</si>
  <si>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</si>
  <si>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</si>
  <si>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</si>
  <si>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</si>
  <si>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</si>
  <si>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</si>
  <si>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</si>
  <si>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</si>
  <si>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</si>
  <si>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</si>
  <si>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</si>
  <si>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</si>
  <si>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</si>
  <si>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</si>
  <si>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</si>
  <si>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</si>
  <si>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</si>
  <si>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</si>
  <si>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</si>
  <si>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</si>
  <si>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</si>
  <si>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</si>
  <si>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</si>
  <si>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</si>
  <si>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</si>
  <si>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</si>
  <si>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</si>
  <si>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</si>
  <si>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</si>
  <si>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</si>
  <si>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</si>
  <si>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</si>
  <si>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</si>
  <si>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</si>
  <si>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</si>
  <si>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</si>
  <si>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</si>
  <si>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</si>
  <si>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</si>
  <si>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</si>
  <si>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</si>
  <si>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</si>
  <si>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</si>
  <si>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</si>
  <si>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</si>
  <si>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</si>
  <si>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</si>
  <si>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</si>
  <si>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</si>
  <si>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</si>
  <si>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</si>
  <si>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</si>
  <si>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</si>
  <si>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</si>
  <si>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</si>
  <si>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</si>
  <si>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</si>
  <si>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</si>
  <si>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</si>
  <si>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</si>
  <si>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</si>
  <si>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</si>
  <si>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</si>
  <si>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</si>
  <si>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</si>
  <si>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</si>
  <si>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</si>
  <si>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</si>
  <si>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</si>
  <si>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</si>
  <si>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</si>
  <si>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</si>
  <si>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</si>
  <si>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</si>
  <si>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</si>
  <si>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</si>
  <si>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</si>
  <si>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</si>
  <si>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</si>
  <si>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</si>
  <si>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</si>
  <si>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</si>
  <si>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</si>
  <si>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</si>
  <si>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</si>
  <si>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</si>
  <si>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</si>
  <si>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</si>
  <si>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</si>
  <si>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</si>
  <si>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</si>
  <si>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</si>
  <si>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</si>
  <si>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</si>
  <si>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</si>
  <si>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</si>
  <si>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</si>
  <si>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</si>
  <si>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</si>
  <si>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</si>
  <si>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</si>
  <si>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</si>
  <si>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</si>
  <si>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</si>
  <si>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</si>
  <si>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</si>
  <si>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</si>
  <si>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</si>
  <si>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</si>
  <si>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</si>
  <si>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</si>
  <si>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</si>
  <si>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</si>
  <si>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</si>
  <si>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</si>
  <si>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</si>
  <si>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</si>
  <si>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</si>
  <si>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</si>
  <si>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</si>
  <si>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</si>
  <si>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</si>
  <si>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</si>
  <si>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</si>
  <si>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</si>
  <si>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</si>
  <si>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</si>
  <si>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</si>
  <si>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</si>
  <si>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</si>
  <si>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</si>
  <si>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</si>
  <si>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</si>
  <si>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</si>
  <si>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</si>
  <si>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</si>
  <si>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</si>
  <si>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</si>
  <si>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</si>
  <si>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</si>
  <si>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</si>
  <si>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</si>
  <si>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</si>
  <si>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</si>
  <si>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</si>
  <si>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</si>
  <si>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</si>
  <si>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</si>
  <si>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</si>
  <si>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</si>
  <si>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</si>
  <si>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</si>
  <si>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</si>
  <si>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</si>
  <si>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</si>
  <si>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</si>
  <si>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</si>
  <si>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</si>
  <si>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</si>
  <si>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</si>
  <si>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</si>
  <si>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</si>
  <si>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</si>
  <si>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</si>
  <si>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</si>
  <si>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</si>
  <si>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</si>
  <si>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</si>
  <si>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</si>
  <si>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</si>
  <si>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</si>
  <si>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</si>
  <si>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</si>
  <si>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</si>
  <si>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</si>
  <si>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</si>
  <si>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</si>
  <si>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</si>
  <si>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</si>
  <si>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</si>
  <si>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</si>
  <si>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</si>
  <si>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</si>
  <si>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</si>
  <si>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</si>
  <si>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</si>
  <si>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</si>
  <si>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</si>
  <si>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</si>
  <si>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</si>
  <si>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</si>
  <si>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</si>
  <si>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</si>
  <si>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</si>
  <si>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</si>
  <si>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</si>
  <si>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</si>
  <si>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</si>
  <si>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</si>
  <si>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</si>
  <si>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</si>
  <si>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</si>
  <si>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</si>
  <si>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</si>
  <si>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</si>
  <si>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</si>
  <si>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</si>
  <si>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</si>
  <si>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</si>
  <si>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</si>
  <si>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</si>
  <si>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</si>
  <si>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</si>
  <si>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</si>
  <si>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</si>
  <si>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</si>
  <si>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</si>
  <si>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</si>
  <si>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</si>
  <si>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 xml:space="preserve"> Stub required DB2+9 =2 set</t>
  </si>
  <si>
    <t>Rahim Khan -2A/0 to 3A/0 =2.837 KM WIP</t>
  </si>
  <si>
    <t>DB2+9 Stub Not Available.</t>
  </si>
  <si>
    <t>Stringing</t>
  </si>
  <si>
    <t>Rough sag completed</t>
  </si>
  <si>
    <t>Rahim Khan -1/0 to 2A/0 =0.290 KM WIP</t>
  </si>
  <si>
    <t>SK infra - 30/0 to 31/0 = 4.124  KM WIP</t>
  </si>
  <si>
    <t>3 Phase Paying Out WIP</t>
  </si>
  <si>
    <t>Top both side pilot paying out completed</t>
  </si>
  <si>
    <t>B.K Construction= 4.450 WIP</t>
  </si>
  <si>
    <t>Date :-16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</si>
</sst>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4" fillId="2" borderId="1" xfId="33" applyFont="1" applyFill="1" applyBorder="1" applyAlignment="1">
      <alignment horizontal="center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19" fillId="2" borderId="0" xfId="97" applyFont="1" applyFill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171450</xdr:colOff>
      <xdr:row>77</xdr:row>
      <xdr:rowOff>47625</xdr:rowOff>
    </xdr:from>
    <xdr:to>
      <xdr:col>14</xdr:col>
      <xdr:colOff>219076</xdr:colOff>
      <xdr:row>78</xdr:row>
      <xdr:rowOff>67645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5765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86891</xdr:rowOff>
    </xdr:from>
    <xdr:to>
      <xdr:col>16</xdr:col>
      <xdr:colOff>194389</xdr:colOff>
      <xdr:row>78</xdr:row>
      <xdr:rowOff>96607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99519" y="15422141"/>
          <a:ext cx="676470" cy="2002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47626</xdr:rowOff>
    </xdr:from>
    <xdr:to>
      <xdr:col>18</xdr:col>
      <xdr:colOff>180975</xdr:colOff>
      <xdr:row>78</xdr:row>
      <xdr:rowOff>76200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14866" y="15382876"/>
          <a:ext cx="643034" cy="21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13</xdr:row>
      <xdr:rowOff>38100</xdr:rowOff>
    </xdr:from>
    <xdr:to>
      <xdr:col>20</xdr:col>
      <xdr:colOff>220436</xdr:colOff>
      <xdr:row>14</xdr:row>
      <xdr:rowOff>142875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29325" y="2562225"/>
          <a:ext cx="696686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57149</xdr:rowOff>
    </xdr:from>
    <xdr:to>
      <xdr:col>32</xdr:col>
      <xdr:colOff>200025</xdr:colOff>
      <xdr:row>14</xdr:row>
      <xdr:rowOff>161924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81274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180975</xdr:colOff>
      <xdr:row>13</xdr:row>
      <xdr:rowOff>9526</xdr:rowOff>
    </xdr:from>
    <xdr:to>
      <xdr:col>18</xdr:col>
      <xdr:colOff>247650</xdr:colOff>
      <xdr:row>14</xdr:row>
      <xdr:rowOff>133350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62575" y="2533651"/>
          <a:ext cx="762000" cy="3143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69</xdr:row>
      <xdr:rowOff>28575</xdr:rowOff>
    </xdr:from>
    <xdr:to>
      <xdr:col>36</xdr:col>
      <xdr:colOff>190501</xdr:colOff>
      <xdr:row>70</xdr:row>
      <xdr:rowOff>48595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06150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190500</xdr:colOff>
      <xdr:row>69</xdr:row>
      <xdr:rowOff>28575</xdr:rowOff>
    </xdr:from>
    <xdr:to>
      <xdr:col>38</xdr:col>
      <xdr:colOff>200026</xdr:colOff>
      <xdr:row>70</xdr:row>
      <xdr:rowOff>48595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782425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171450</xdr:colOff>
      <xdr:row>69</xdr:row>
      <xdr:rowOff>28575</xdr:rowOff>
    </xdr:from>
    <xdr:to>
      <xdr:col>40</xdr:col>
      <xdr:colOff>219076</xdr:colOff>
      <xdr:row>70</xdr:row>
      <xdr:rowOff>48595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30125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69</xdr:row>
      <xdr:rowOff>19050</xdr:rowOff>
    </xdr:from>
    <xdr:to>
      <xdr:col>42</xdr:col>
      <xdr:colOff>200026</xdr:colOff>
      <xdr:row>70</xdr:row>
      <xdr:rowOff>39070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9725" y="137636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180974</xdr:colOff>
      <xdr:row>69</xdr:row>
      <xdr:rowOff>38099</xdr:rowOff>
    </xdr:from>
    <xdr:to>
      <xdr:col>44</xdr:col>
      <xdr:colOff>228599</xdr:colOff>
      <xdr:row>70</xdr:row>
      <xdr:rowOff>29544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96949" y="13782674"/>
          <a:ext cx="790575" cy="1819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219075</xdr:colOff>
      <xdr:row>69</xdr:row>
      <xdr:rowOff>19050</xdr:rowOff>
    </xdr:from>
    <xdr:to>
      <xdr:col>46</xdr:col>
      <xdr:colOff>238126</xdr:colOff>
      <xdr:row>70</xdr:row>
      <xdr:rowOff>39070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78000" y="137636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190501</xdr:colOff>
      <xdr:row>77</xdr:row>
      <xdr:rowOff>47625</xdr:rowOff>
    </xdr:from>
    <xdr:to>
      <xdr:col>12</xdr:col>
      <xdr:colOff>247651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2900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0"/>
    </row>
    <row r="2" spans="3:16" x14ac:dyDescent="0.25">
      <c r="C2" s="365" t="s">
        <v>524</v>
      </c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</row>
    <row r="3" spans="3:16" x14ac:dyDescent="0.25">
      <c r="C3" s="365" t="s">
        <v>525</v>
      </c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</row>
    <row r="4" spans="3:16" x14ac:dyDescent="0.25">
      <c r="C4" s="365" t="s">
        <v>526</v>
      </c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</row>
    <row r="5" spans="3:16" ht="32.25" customHeight="1" x14ac:dyDescent="0.25">
      <c r="C5" s="366" t="s">
        <v>527</v>
      </c>
      <c r="D5" s="366"/>
      <c r="E5" s="366"/>
      <c r="F5" s="366"/>
      <c r="G5" s="367" t="s">
        <v>731</v>
      </c>
      <c r="H5" s="367"/>
      <c r="I5" s="367"/>
      <c r="J5" s="367"/>
      <c r="K5" s="367"/>
      <c r="L5" s="368" t="s">
        <v>748</v>
      </c>
      <c r="M5" s="369"/>
      <c r="N5" s="370"/>
    </row>
    <row r="6" spans="3:16" x14ac:dyDescent="0.25">
      <c r="C6" s="366" t="s">
        <v>535</v>
      </c>
      <c r="D6" s="366"/>
      <c r="E6" s="366"/>
      <c r="F6" s="366"/>
      <c r="G6" s="365" t="s">
        <v>534</v>
      </c>
      <c r="H6" s="365"/>
      <c r="I6" s="365"/>
      <c r="J6" s="365"/>
      <c r="K6" s="365"/>
      <c r="L6" s="371" t="s">
        <v>536</v>
      </c>
      <c r="M6" s="371"/>
      <c r="N6" s="371"/>
    </row>
    <row r="7" spans="3:16" x14ac:dyDescent="0.25">
      <c r="C7" s="372" t="s">
        <v>509</v>
      </c>
      <c r="D7" s="372" t="s">
        <v>140</v>
      </c>
      <c r="E7" s="261" t="s">
        <v>49</v>
      </c>
      <c r="F7" s="261" t="s">
        <v>510</v>
      </c>
      <c r="G7" s="261" t="s">
        <v>0</v>
      </c>
      <c r="H7" s="373">
        <v>46054</v>
      </c>
      <c r="I7" s="372"/>
      <c r="J7" s="372" t="s">
        <v>151</v>
      </c>
      <c r="K7" s="372" t="s">
        <v>511</v>
      </c>
      <c r="L7" s="262">
        <f>H7+31</f>
        <v>46085</v>
      </c>
      <c r="M7" s="262">
        <f>L7+31</f>
        <v>46116</v>
      </c>
      <c r="N7" s="372" t="s">
        <v>1</v>
      </c>
    </row>
    <row r="8" spans="3:16" x14ac:dyDescent="0.25">
      <c r="C8" s="372"/>
      <c r="D8" s="372"/>
      <c r="E8" s="261" t="s">
        <v>150</v>
      </c>
      <c r="F8" s="261" t="s">
        <v>512</v>
      </c>
      <c r="G8" s="261" t="s">
        <v>513</v>
      </c>
      <c r="H8" s="372" t="s">
        <v>508</v>
      </c>
      <c r="I8" s="372" t="s">
        <v>514</v>
      </c>
      <c r="J8" s="372"/>
      <c r="K8" s="372"/>
      <c r="L8" s="372" t="s">
        <v>508</v>
      </c>
      <c r="M8" s="372" t="s">
        <v>508</v>
      </c>
      <c r="N8" s="372"/>
    </row>
    <row r="9" spans="3:16" x14ac:dyDescent="0.25">
      <c r="C9" s="372"/>
      <c r="D9" s="372"/>
      <c r="E9" s="263"/>
      <c r="F9" s="262">
        <v>46023</v>
      </c>
      <c r="G9" s="262">
        <v>46054</v>
      </c>
      <c r="H9" s="372"/>
      <c r="I9" s="372"/>
      <c r="J9" s="372"/>
      <c r="K9" s="372"/>
      <c r="L9" s="372"/>
      <c r="M9" s="372"/>
      <c r="N9" s="372"/>
    </row>
    <row r="10" spans="3:16" x14ac:dyDescent="0.25">
      <c r="C10" s="264" t="s">
        <v>515</v>
      </c>
      <c r="D10" s="265" t="s">
        <v>61</v>
      </c>
      <c r="E10" s="266">
        <v>117.85085099999999</v>
      </c>
      <c r="F10" s="266">
        <v>117.85085099999999</v>
      </c>
      <c r="G10" s="266">
        <f>E10-F10</f>
        <v>0</v>
      </c>
      <c r="H10" s="267"/>
      <c r="I10" s="267"/>
      <c r="J10" s="267"/>
      <c r="K10" s="266">
        <f>F10+I10</f>
        <v>117.85085099999999</v>
      </c>
      <c r="L10" s="267"/>
      <c r="M10" s="267"/>
      <c r="N10" s="265"/>
    </row>
    <row r="11" spans="3:16" x14ac:dyDescent="0.25">
      <c r="C11" s="268" t="s">
        <v>156</v>
      </c>
      <c r="D11" s="269" t="s">
        <v>61</v>
      </c>
      <c r="E11" s="270">
        <v>117.85085099999999</v>
      </c>
      <c r="F11" s="270">
        <v>117.85085099999999</v>
      </c>
      <c r="G11" s="270">
        <f>E11-F11</f>
        <v>0</v>
      </c>
      <c r="H11" s="269"/>
      <c r="I11" s="269"/>
      <c r="J11" s="271"/>
      <c r="K11" s="270">
        <f t="shared" ref="K11:K26" si="0">F11+I11</f>
        <v>117.85085099999999</v>
      </c>
      <c r="L11" s="271"/>
      <c r="M11" s="271"/>
      <c r="N11" s="269"/>
    </row>
    <row r="12" spans="3:16" x14ac:dyDescent="0.25">
      <c r="C12" s="272" t="s">
        <v>516</v>
      </c>
      <c r="D12" s="273" t="s">
        <v>62</v>
      </c>
      <c r="E12" s="274">
        <v>316</v>
      </c>
      <c r="F12" s="274">
        <v>313</v>
      </c>
      <c r="G12" s="273">
        <f>E12-F12</f>
        <v>3</v>
      </c>
      <c r="H12" s="273">
        <v>3</v>
      </c>
      <c r="I12" s="273">
        <v>1</v>
      </c>
      <c r="J12" s="273"/>
      <c r="K12" s="273">
        <f t="shared" si="0"/>
        <v>314</v>
      </c>
      <c r="L12" s="273"/>
      <c r="M12" s="273"/>
      <c r="N12" s="356" t="s">
        <v>738</v>
      </c>
    </row>
    <row r="13" spans="3:16" x14ac:dyDescent="0.25">
      <c r="C13" s="275" t="s">
        <v>517</v>
      </c>
      <c r="D13" s="273" t="s">
        <v>518</v>
      </c>
      <c r="E13" s="274">
        <v>316</v>
      </c>
      <c r="F13" s="274">
        <v>314</v>
      </c>
      <c r="G13" s="273">
        <f>E13-F13</f>
        <v>2</v>
      </c>
      <c r="H13" s="273">
        <v>2</v>
      </c>
      <c r="I13" s="273">
        <v>1</v>
      </c>
      <c r="J13" s="273">
        <v>1</v>
      </c>
      <c r="K13" s="273">
        <f t="shared" si="0"/>
        <v>315</v>
      </c>
      <c r="L13" s="276"/>
      <c r="M13" s="276"/>
      <c r="N13" s="356" t="s">
        <v>740</v>
      </c>
    </row>
    <row r="14" spans="3:16" x14ac:dyDescent="0.25">
      <c r="C14" s="277" t="s">
        <v>14</v>
      </c>
      <c r="D14" s="278"/>
      <c r="E14" s="279"/>
      <c r="F14" s="279"/>
      <c r="G14" s="280"/>
      <c r="H14" s="280">
        <v>1</v>
      </c>
      <c r="I14" s="280">
        <v>1</v>
      </c>
      <c r="J14" s="280">
        <v>1</v>
      </c>
      <c r="K14" s="280">
        <f t="shared" si="0"/>
        <v>1</v>
      </c>
      <c r="L14" s="280"/>
      <c r="M14" s="280"/>
      <c r="N14" s="280"/>
    </row>
    <row r="15" spans="3:16" x14ac:dyDescent="0.25">
      <c r="C15" s="281" t="s">
        <v>519</v>
      </c>
      <c r="D15" s="282" t="s">
        <v>520</v>
      </c>
      <c r="E15" s="282">
        <v>306</v>
      </c>
      <c r="F15" s="282">
        <v>306</v>
      </c>
      <c r="G15" s="282">
        <f>E15-F15</f>
        <v>0</v>
      </c>
      <c r="H15" s="282"/>
      <c r="I15" s="282"/>
      <c r="J15" s="282"/>
      <c r="K15" s="282">
        <f t="shared" si="0"/>
        <v>306</v>
      </c>
      <c r="L15" s="282"/>
      <c r="M15" s="282"/>
      <c r="N15" s="282"/>
    </row>
    <row r="16" spans="3:16" x14ac:dyDescent="0.25">
      <c r="C16" s="283" t="s">
        <v>521</v>
      </c>
      <c r="D16" s="282" t="s">
        <v>518</v>
      </c>
      <c r="E16" s="282">
        <v>306</v>
      </c>
      <c r="F16" s="282">
        <f>221+36+24+13+6</f>
        <v>300</v>
      </c>
      <c r="G16" s="282">
        <f>E16-F16</f>
        <v>6</v>
      </c>
      <c r="H16" s="282">
        <v>6</v>
      </c>
      <c r="I16" s="282">
        <v>3</v>
      </c>
      <c r="J16" s="282"/>
      <c r="K16" s="282">
        <f>F16+I16</f>
        <v>303</v>
      </c>
      <c r="L16" s="282"/>
      <c r="M16" s="284"/>
      <c r="N16" s="338"/>
      <c r="O16" s="196">
        <f>E16-K16</f>
        <v>3</v>
      </c>
      <c r="P16" s="196">
        <f>O16-2</f>
        <v>1</v>
      </c>
    </row>
    <row r="17" spans="3:16" x14ac:dyDescent="0.25">
      <c r="C17" s="290" t="s">
        <v>14</v>
      </c>
      <c r="D17" s="291"/>
      <c r="E17" s="292"/>
      <c r="F17" s="292"/>
      <c r="G17" s="292"/>
      <c r="H17" s="292">
        <v>2</v>
      </c>
      <c r="I17" s="292">
        <v>1</v>
      </c>
      <c r="J17" s="292"/>
      <c r="K17" s="292">
        <f t="shared" si="0"/>
        <v>1</v>
      </c>
      <c r="L17" s="292"/>
      <c r="M17" s="292"/>
      <c r="N17" s="282"/>
    </row>
    <row r="18" spans="3:16" ht="17.25" customHeight="1" x14ac:dyDescent="0.25">
      <c r="C18" s="357" t="s">
        <v>528</v>
      </c>
      <c r="D18" s="358" t="s">
        <v>61</v>
      </c>
      <c r="E18" s="359">
        <v>4285.0559999999996</v>
      </c>
      <c r="F18" s="359">
        <v>4285.0559999999996</v>
      </c>
      <c r="G18" s="360">
        <f t="shared" ref="G18:G24" si="1">E18-F18</f>
        <v>0</v>
      </c>
      <c r="H18" s="286"/>
      <c r="I18" s="286"/>
      <c r="J18" s="286"/>
      <c r="K18" s="287">
        <f t="shared" si="0"/>
        <v>4285.0559999999996</v>
      </c>
      <c r="L18" s="286"/>
      <c r="M18" s="286"/>
      <c r="N18" s="298"/>
    </row>
    <row r="19" spans="3:16" x14ac:dyDescent="0.25">
      <c r="C19" s="357" t="s">
        <v>54</v>
      </c>
      <c r="D19" s="358" t="s">
        <v>61</v>
      </c>
      <c r="E19" s="359">
        <v>121.471</v>
      </c>
      <c r="F19" s="359">
        <v>121.471</v>
      </c>
      <c r="G19" s="360">
        <f t="shared" si="1"/>
        <v>0</v>
      </c>
      <c r="H19" s="286"/>
      <c r="I19" s="286"/>
      <c r="J19" s="333"/>
      <c r="K19" s="287">
        <f t="shared" si="0"/>
        <v>121.471</v>
      </c>
      <c r="L19" s="286"/>
      <c r="M19" s="286"/>
      <c r="N19" s="298"/>
    </row>
    <row r="20" spans="3:16" x14ac:dyDescent="0.25">
      <c r="C20" s="357" t="s">
        <v>522</v>
      </c>
      <c r="D20" s="358" t="s">
        <v>55</v>
      </c>
      <c r="E20" s="359">
        <v>11844</v>
      </c>
      <c r="F20" s="359">
        <v>11844</v>
      </c>
      <c r="G20" s="360">
        <f t="shared" si="1"/>
        <v>0</v>
      </c>
      <c r="H20" s="286"/>
      <c r="I20" s="286"/>
      <c r="J20" s="286"/>
      <c r="K20" s="287">
        <f t="shared" si="0"/>
        <v>11844</v>
      </c>
      <c r="L20" s="286"/>
      <c r="M20" s="286"/>
      <c r="N20" s="298"/>
      <c r="O20" s="297"/>
    </row>
    <row r="21" spans="3:16" x14ac:dyDescent="0.25">
      <c r="C21" s="357" t="s">
        <v>523</v>
      </c>
      <c r="D21" s="358" t="s">
        <v>411</v>
      </c>
      <c r="E21" s="361">
        <v>1</v>
      </c>
      <c r="F21" s="361">
        <v>1</v>
      </c>
      <c r="G21" s="362">
        <f t="shared" si="1"/>
        <v>0</v>
      </c>
      <c r="H21" s="286"/>
      <c r="I21" s="286"/>
      <c r="J21" s="286"/>
      <c r="K21" s="289">
        <f t="shared" si="0"/>
        <v>1</v>
      </c>
      <c r="L21" s="286"/>
      <c r="M21" s="286"/>
      <c r="N21" s="286"/>
    </row>
    <row r="22" spans="3:16" x14ac:dyDescent="0.25">
      <c r="C22" s="285" t="s">
        <v>741</v>
      </c>
      <c r="D22" s="286" t="s">
        <v>61</v>
      </c>
      <c r="E22" s="287">
        <v>117.851</v>
      </c>
      <c r="F22" s="287">
        <f>21.496+4.922+4.901+8.229+9.8</f>
        <v>49.347999999999999</v>
      </c>
      <c r="G22" s="333">
        <f t="shared" si="1"/>
        <v>68.503</v>
      </c>
      <c r="H22" s="333">
        <v>25.908999999999999</v>
      </c>
      <c r="I22" s="288">
        <f>2.691+4.333</f>
        <v>7.024</v>
      </c>
      <c r="J22" s="288">
        <f>2.837+0.29+4.124</f>
        <v>7.2509999999999994</v>
      </c>
      <c r="K22" s="288">
        <f t="shared" si="0"/>
        <v>56.372</v>
      </c>
      <c r="L22" s="287">
        <v>42.594000000000001</v>
      </c>
      <c r="M22" s="287"/>
      <c r="N22" s="298" t="s">
        <v>744</v>
      </c>
      <c r="O22" s="343">
        <f>E22-K22</f>
        <v>61.478999999999999</v>
      </c>
      <c r="P22" s="354">
        <f>O22-H22</f>
        <v>35.57</v>
      </c>
    </row>
    <row r="23" spans="3:16" x14ac:dyDescent="0.25">
      <c r="C23" s="285" t="s">
        <v>529</v>
      </c>
      <c r="D23" s="286" t="s">
        <v>531</v>
      </c>
      <c r="E23" s="286">
        <v>37</v>
      </c>
      <c r="F23" s="286">
        <v>15</v>
      </c>
      <c r="G23" s="286">
        <f t="shared" si="1"/>
        <v>22</v>
      </c>
      <c r="H23" s="286">
        <v>7</v>
      </c>
      <c r="I23" s="286">
        <v>1</v>
      </c>
      <c r="J23" s="286">
        <v>2</v>
      </c>
      <c r="K23" s="286">
        <f t="shared" si="0"/>
        <v>16</v>
      </c>
      <c r="L23" s="286">
        <v>15</v>
      </c>
      <c r="M23" s="286"/>
      <c r="N23" s="298" t="s">
        <v>743</v>
      </c>
      <c r="O23" s="343">
        <f>E23-K23</f>
        <v>21</v>
      </c>
      <c r="P23" s="354">
        <f>O23-H23</f>
        <v>14</v>
      </c>
    </row>
    <row r="24" spans="3:16" x14ac:dyDescent="0.25">
      <c r="C24" s="285" t="s">
        <v>530</v>
      </c>
      <c r="D24" s="286" t="s">
        <v>531</v>
      </c>
      <c r="E24" s="286">
        <v>23</v>
      </c>
      <c r="F24" s="286">
        <v>2</v>
      </c>
      <c r="G24" s="286">
        <f t="shared" si="1"/>
        <v>21</v>
      </c>
      <c r="H24" s="286">
        <v>6</v>
      </c>
      <c r="I24" s="287">
        <v>0</v>
      </c>
      <c r="J24" s="287">
        <v>1</v>
      </c>
      <c r="K24" s="286">
        <f t="shared" si="0"/>
        <v>2</v>
      </c>
      <c r="L24" s="286">
        <v>15</v>
      </c>
      <c r="M24" s="286"/>
      <c r="N24" s="298" t="s">
        <v>739</v>
      </c>
      <c r="O24" s="343">
        <f>E24-K24</f>
        <v>21</v>
      </c>
      <c r="P24" s="354">
        <f>O24-H24</f>
        <v>15</v>
      </c>
    </row>
    <row r="25" spans="3:16" ht="31.5" x14ac:dyDescent="0.25">
      <c r="C25" s="290" t="s">
        <v>14</v>
      </c>
      <c r="D25" s="291"/>
      <c r="E25" s="292"/>
      <c r="F25" s="292"/>
      <c r="G25" s="292"/>
      <c r="H25" s="292" t="s">
        <v>735</v>
      </c>
      <c r="I25" s="292">
        <v>1</v>
      </c>
      <c r="J25" s="292">
        <v>2</v>
      </c>
      <c r="K25" s="292">
        <v>1</v>
      </c>
      <c r="L25" s="292" t="s">
        <v>736</v>
      </c>
      <c r="M25" s="292"/>
      <c r="N25" s="355" t="s">
        <v>737</v>
      </c>
    </row>
    <row r="26" spans="3:16" x14ac:dyDescent="0.25">
      <c r="C26" s="285" t="s">
        <v>532</v>
      </c>
      <c r="D26" s="286" t="s">
        <v>61</v>
      </c>
      <c r="E26" s="287">
        <v>117.851</v>
      </c>
      <c r="F26" s="288">
        <f>13.612+4.6+18.591</f>
        <v>36.802999999999997</v>
      </c>
      <c r="G26" s="287">
        <f t="shared" ref="G26" si="2">E26-F26</f>
        <v>81.048000000000002</v>
      </c>
      <c r="H26" s="286">
        <v>40</v>
      </c>
      <c r="I26" s="288">
        <f>4.488+4.447+4.74</f>
        <v>13.675000000000001</v>
      </c>
      <c r="J26" s="288">
        <v>4.45</v>
      </c>
      <c r="K26" s="288">
        <f t="shared" si="0"/>
        <v>50.477999999999994</v>
      </c>
      <c r="L26" s="286">
        <v>41</v>
      </c>
      <c r="M26" s="287"/>
      <c r="N26" s="298" t="s">
        <v>747</v>
      </c>
    </row>
    <row r="27" spans="3:16" x14ac:dyDescent="0.25">
      <c r="C27" s="290" t="s">
        <v>14</v>
      </c>
      <c r="D27" s="291"/>
      <c r="E27" s="292"/>
      <c r="F27" s="292"/>
      <c r="G27" s="292"/>
      <c r="H27" s="292">
        <v>2</v>
      </c>
      <c r="I27" s="292">
        <v>1</v>
      </c>
      <c r="J27" s="292">
        <v>1</v>
      </c>
      <c r="K27" s="292"/>
      <c r="L27" s="292">
        <v>2</v>
      </c>
      <c r="M27" s="292"/>
      <c r="N27" s="292"/>
    </row>
    <row r="29" spans="3:16" x14ac:dyDescent="0.25">
      <c r="H29" s="339"/>
      <c r="I29" s="339"/>
      <c r="J29" s="339"/>
      <c r="K29" s="334"/>
      <c r="L29" s="339"/>
      <c r="M29" s="339"/>
    </row>
    <row r="30" spans="3:16" x14ac:dyDescent="0.25">
      <c r="H30" s="340"/>
      <c r="I30" s="340"/>
      <c r="J30" s="340"/>
      <c r="K30" s="340"/>
      <c r="L30" s="340"/>
      <c r="M30" s="340"/>
    </row>
  </sheetData>
  <mergeCells count="19"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  <mergeCell ref="C2:N2"/>
    <mergeCell ref="C3:N3"/>
    <mergeCell ref="C4:N4"/>
    <mergeCell ref="C5:F5"/>
    <mergeCell ref="G5:K5"/>
    <mergeCell ref="L5:N5"/>
  </mergeCells>
  <pageMargins left="0.22" right="0.17" top="0.63" bottom="0.34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28" zoomScaleNormal="100" zoomScaleSheetLayoutView="73" workbookViewId="0">
      <selection activeCell="AI91" sqref="AI9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23" t="s">
        <v>90</v>
      </c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5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26">
        <v>46037</v>
      </c>
      <c r="AR2" s="427"/>
      <c r="AS2" s="427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3" t="s">
        <v>51</v>
      </c>
      <c r="D4" s="403"/>
      <c r="E4" s="403" t="s">
        <v>56</v>
      </c>
      <c r="F4" s="403"/>
      <c r="G4" s="403"/>
      <c r="H4" s="403"/>
      <c r="I4" s="379" t="s">
        <v>140</v>
      </c>
      <c r="J4" s="379"/>
      <c r="K4" s="379" t="s">
        <v>141</v>
      </c>
      <c r="L4" s="379"/>
      <c r="M4" s="379" t="s">
        <v>126</v>
      </c>
      <c r="N4" s="379"/>
      <c r="O4" s="379"/>
      <c r="P4" s="379" t="s">
        <v>0</v>
      </c>
      <c r="Q4" s="379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79" t="s">
        <v>91</v>
      </c>
      <c r="AD4" s="379"/>
      <c r="AE4" s="379"/>
      <c r="AF4" s="379"/>
      <c r="AI4" s="15"/>
      <c r="AJ4" s="16"/>
      <c r="AL4" s="379" t="s">
        <v>99</v>
      </c>
      <c r="AM4" s="379"/>
      <c r="AN4" s="379"/>
      <c r="AO4" s="379"/>
      <c r="AP4" s="379"/>
      <c r="AQ4" s="379"/>
      <c r="AR4" s="10"/>
      <c r="AS4" s="10"/>
      <c r="AT4" s="2"/>
    </row>
    <row r="5" spans="2:54" ht="15" customHeight="1" x14ac:dyDescent="0.2">
      <c r="B5" s="1"/>
      <c r="C5" s="403">
        <v>1</v>
      </c>
      <c r="D5" s="403"/>
      <c r="E5" s="379" t="s">
        <v>52</v>
      </c>
      <c r="F5" s="379"/>
      <c r="G5" s="379"/>
      <c r="H5" s="379"/>
      <c r="I5" s="379" t="s">
        <v>53</v>
      </c>
      <c r="J5" s="379"/>
      <c r="K5" s="391">
        <v>316</v>
      </c>
      <c r="L5" s="391"/>
      <c r="M5" s="429">
        <v>315</v>
      </c>
      <c r="N5" s="429"/>
      <c r="O5" s="429"/>
      <c r="P5" s="430">
        <f>K5-M5</f>
        <v>1</v>
      </c>
      <c r="Q5" s="430"/>
      <c r="R5" s="10"/>
      <c r="S5" s="10"/>
      <c r="T5" s="10"/>
      <c r="U5" s="10"/>
      <c r="V5" s="10"/>
      <c r="W5" s="10"/>
      <c r="X5" s="10"/>
      <c r="Z5" s="15"/>
      <c r="AA5" s="15"/>
      <c r="AC5" s="379" t="s">
        <v>92</v>
      </c>
      <c r="AD5" s="379"/>
      <c r="AE5" s="379"/>
      <c r="AF5" s="379"/>
      <c r="AI5" s="15"/>
      <c r="AJ5" s="15"/>
      <c r="AL5" s="379" t="s">
        <v>100</v>
      </c>
      <c r="AM5" s="379"/>
      <c r="AN5" s="379"/>
      <c r="AO5" s="379"/>
      <c r="AP5" s="379"/>
      <c r="AQ5" s="379"/>
      <c r="AR5" s="10"/>
      <c r="AS5" s="10"/>
      <c r="AT5" s="2"/>
    </row>
    <row r="6" spans="2:54" x14ac:dyDescent="0.2">
      <c r="B6" s="1"/>
      <c r="C6" s="403">
        <v>2</v>
      </c>
      <c r="D6" s="403"/>
      <c r="E6" s="379" t="s">
        <v>17</v>
      </c>
      <c r="F6" s="379"/>
      <c r="G6" s="379"/>
      <c r="H6" s="379"/>
      <c r="I6" s="379" t="s">
        <v>53</v>
      </c>
      <c r="J6" s="379"/>
      <c r="K6" s="391">
        <v>306</v>
      </c>
      <c r="L6" s="391"/>
      <c r="M6" s="429">
        <v>304</v>
      </c>
      <c r="N6" s="429"/>
      <c r="O6" s="429"/>
      <c r="P6" s="430">
        <f>K6-M6</f>
        <v>2</v>
      </c>
      <c r="Q6" s="430"/>
      <c r="R6" s="10"/>
      <c r="S6" s="10"/>
      <c r="T6" s="10" t="s">
        <v>262</v>
      </c>
      <c r="U6" s="10"/>
      <c r="V6" s="10"/>
      <c r="W6" s="10"/>
      <c r="X6" s="10"/>
      <c r="Z6" s="420"/>
      <c r="AA6" s="15"/>
      <c r="AB6" s="420"/>
      <c r="AC6" s="379" t="s">
        <v>95</v>
      </c>
      <c r="AD6" s="379"/>
      <c r="AE6" s="379"/>
      <c r="AF6" s="379"/>
      <c r="AI6" s="420"/>
      <c r="AJ6" s="15">
        <v>4</v>
      </c>
      <c r="AK6" s="420"/>
      <c r="AL6" s="379" t="s">
        <v>101</v>
      </c>
      <c r="AM6" s="379"/>
      <c r="AN6" s="379"/>
      <c r="AO6" s="379"/>
      <c r="AP6" s="379"/>
      <c r="AQ6" s="379"/>
      <c r="AR6" s="10"/>
      <c r="AS6" s="10"/>
      <c r="AT6" s="2"/>
    </row>
    <row r="7" spans="2:54" x14ac:dyDescent="0.2">
      <c r="B7" s="1"/>
      <c r="C7" s="403">
        <v>3</v>
      </c>
      <c r="D7" s="403"/>
      <c r="E7" s="379" t="s">
        <v>142</v>
      </c>
      <c r="F7" s="379"/>
      <c r="G7" s="379"/>
      <c r="H7" s="379"/>
      <c r="I7" s="379" t="s">
        <v>53</v>
      </c>
      <c r="J7" s="379"/>
      <c r="K7" s="391">
        <v>306</v>
      </c>
      <c r="L7" s="391"/>
      <c r="M7" s="429">
        <f>'DPR_TA-413 '!K16</f>
        <v>303</v>
      </c>
      <c r="N7" s="429"/>
      <c r="O7" s="429"/>
      <c r="P7" s="430">
        <f>K7-M7</f>
        <v>3</v>
      </c>
      <c r="Q7" s="430"/>
      <c r="R7" s="10"/>
      <c r="S7" s="10"/>
      <c r="T7" s="10"/>
      <c r="U7" s="10"/>
      <c r="V7" s="10"/>
      <c r="W7" s="10"/>
      <c r="X7" s="10"/>
      <c r="Z7" s="420"/>
      <c r="AA7" s="442">
        <v>1</v>
      </c>
      <c r="AB7" s="420"/>
      <c r="AC7" s="379" t="s">
        <v>96</v>
      </c>
      <c r="AD7" s="379"/>
      <c r="AE7" s="379"/>
      <c r="AF7" s="379"/>
      <c r="AI7" s="420"/>
      <c r="AJ7" s="17"/>
      <c r="AK7" s="420"/>
      <c r="AL7" s="444" t="s">
        <v>102</v>
      </c>
      <c r="AM7" s="445"/>
      <c r="AN7" s="445"/>
      <c r="AO7" s="445"/>
      <c r="AP7" s="445"/>
      <c r="AQ7" s="446"/>
      <c r="AR7" s="10"/>
      <c r="AS7" s="10"/>
      <c r="AT7" s="2"/>
    </row>
    <row r="8" spans="2:54" ht="15" customHeight="1" x14ac:dyDescent="0.2">
      <c r="B8" s="1"/>
      <c r="C8" s="403">
        <v>4</v>
      </c>
      <c r="D8" s="403"/>
      <c r="E8" s="386" t="s">
        <v>143</v>
      </c>
      <c r="F8" s="387"/>
      <c r="G8" s="387"/>
      <c r="H8" s="388"/>
      <c r="I8" s="386" t="s">
        <v>61</v>
      </c>
      <c r="J8" s="388"/>
      <c r="K8" s="389">
        <v>117.85085099999999</v>
      </c>
      <c r="L8" s="390"/>
      <c r="M8" s="437">
        <f>'DPR_TA-413 '!K22</f>
        <v>56.372</v>
      </c>
      <c r="N8" s="438"/>
      <c r="O8" s="439"/>
      <c r="P8" s="437">
        <f>K8-M8</f>
        <v>61.478850999999992</v>
      </c>
      <c r="Q8" s="439"/>
      <c r="R8" s="10"/>
      <c r="S8" s="10"/>
      <c r="T8" s="10" t="s">
        <v>261</v>
      </c>
      <c r="U8" s="10"/>
      <c r="V8" s="10"/>
      <c r="W8" s="10"/>
      <c r="X8" s="10"/>
      <c r="Z8" s="420"/>
      <c r="AA8" s="443"/>
      <c r="AB8" s="420"/>
      <c r="AC8" s="379"/>
      <c r="AD8" s="379"/>
      <c r="AE8" s="379"/>
      <c r="AF8" s="379"/>
      <c r="AI8" s="420"/>
      <c r="AJ8" s="18">
        <v>3</v>
      </c>
      <c r="AK8" s="420"/>
      <c r="AL8" s="447"/>
      <c r="AM8" s="448"/>
      <c r="AN8" s="448"/>
      <c r="AO8" s="448"/>
      <c r="AP8" s="448"/>
      <c r="AQ8" s="449"/>
      <c r="AR8" s="10"/>
      <c r="AS8" s="10"/>
      <c r="AT8" s="2"/>
    </row>
    <row r="9" spans="2:54" ht="15" customHeight="1" x14ac:dyDescent="0.2">
      <c r="B9" s="1"/>
      <c r="C9" s="409">
        <v>5</v>
      </c>
      <c r="D9" s="410"/>
      <c r="E9" s="386" t="s">
        <v>144</v>
      </c>
      <c r="F9" s="387"/>
      <c r="G9" s="387"/>
      <c r="H9" s="388"/>
      <c r="I9" s="386" t="s">
        <v>61</v>
      </c>
      <c r="J9" s="388"/>
      <c r="K9" s="389">
        <v>117.85085099999999</v>
      </c>
      <c r="L9" s="390"/>
      <c r="M9" s="437">
        <f>M8</f>
        <v>56.372</v>
      </c>
      <c r="N9" s="438"/>
      <c r="O9" s="439"/>
      <c r="P9" s="437">
        <f>K9-M9</f>
        <v>61.478850999999992</v>
      </c>
      <c r="Q9" s="439"/>
      <c r="R9" s="10"/>
      <c r="S9" s="10"/>
      <c r="T9" s="10"/>
      <c r="U9" s="10"/>
      <c r="V9" s="10"/>
      <c r="W9" s="10"/>
      <c r="X9" s="10"/>
      <c r="Z9" s="420"/>
      <c r="AA9" s="19">
        <v>1</v>
      </c>
      <c r="AB9" s="420"/>
      <c r="AC9" s="379" t="s">
        <v>97</v>
      </c>
      <c r="AD9" s="379"/>
      <c r="AE9" s="379"/>
      <c r="AF9" s="379"/>
      <c r="AI9" s="420"/>
      <c r="AJ9" s="20">
        <v>2</v>
      </c>
      <c r="AK9" s="420"/>
      <c r="AL9" s="379" t="s">
        <v>103</v>
      </c>
      <c r="AM9" s="379"/>
      <c r="AN9" s="379"/>
      <c r="AO9" s="379"/>
      <c r="AP9" s="379"/>
      <c r="AQ9" s="379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3"/>
      <c r="AD10" s="403"/>
      <c r="AE10" s="403"/>
      <c r="AF10" s="403"/>
      <c r="AI10" s="15"/>
      <c r="AJ10" s="15"/>
      <c r="AL10" s="379" t="s">
        <v>104</v>
      </c>
      <c r="AM10" s="379"/>
      <c r="AN10" s="379"/>
      <c r="AO10" s="379"/>
      <c r="AP10" s="379"/>
      <c r="AQ10" s="379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51"/>
      <c r="Q11" s="45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50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50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50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8"/>
      <c r="AT23" s="27"/>
    </row>
    <row r="24" spans="2:53" ht="20.25" customHeight="1" x14ac:dyDescent="0.2">
      <c r="B24" s="428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8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40" t="s">
        <v>397</v>
      </c>
      <c r="AD51" s="440"/>
      <c r="AE51" s="440"/>
      <c r="AF51" s="72"/>
      <c r="AG51" s="86"/>
      <c r="AH51" s="72"/>
      <c r="AI51" s="86"/>
      <c r="AJ51" s="433" t="s">
        <v>464</v>
      </c>
      <c r="AK51" s="433"/>
      <c r="AL51" s="433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35" t="s">
        <v>259</v>
      </c>
      <c r="L59" s="435"/>
      <c r="M59" s="435"/>
      <c r="O59" s="327"/>
      <c r="P59" s="327"/>
      <c r="Q59" s="327"/>
      <c r="R59" s="327"/>
      <c r="S59" s="327"/>
      <c r="T59" s="327"/>
      <c r="U59" s="332" t="s">
        <v>537</v>
      </c>
      <c r="V59" s="327"/>
      <c r="W59" s="32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35" t="s">
        <v>149</v>
      </c>
      <c r="AO59" s="435"/>
      <c r="AP59" s="435"/>
      <c r="AQ59" s="43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399" t="s">
        <v>398</v>
      </c>
      <c r="H75" s="399"/>
      <c r="I75" s="399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31"/>
      <c r="Q99" s="431"/>
      <c r="R99" s="431"/>
      <c r="S99" s="34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34"/>
      <c r="AG99" s="434"/>
      <c r="AH99" s="434"/>
      <c r="AI99" s="72"/>
      <c r="AK99" s="341"/>
      <c r="AL99" s="72"/>
      <c r="AM99" s="72"/>
      <c r="AN99" s="72"/>
      <c r="AO99" s="72"/>
      <c r="AP99" s="72"/>
      <c r="AQ99" s="432" t="s">
        <v>506</v>
      </c>
      <c r="AR99" s="432"/>
      <c r="AS99" s="432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41"/>
      <c r="X123" s="441"/>
      <c r="Y123" s="441"/>
      <c r="Z123" s="43"/>
      <c r="AA123" s="15"/>
      <c r="AB123" s="43"/>
      <c r="AC123" s="15"/>
      <c r="AD123" s="43"/>
      <c r="AE123" s="15"/>
      <c r="AF123" s="436" t="s">
        <v>503</v>
      </c>
      <c r="AG123" s="436"/>
      <c r="AH123" s="436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11" t="s">
        <v>434</v>
      </c>
      <c r="D132" s="411"/>
      <c r="E132" s="411"/>
      <c r="F132" s="411"/>
      <c r="G132" s="411"/>
      <c r="H132" s="411"/>
      <c r="I132" s="411"/>
      <c r="J132" s="411"/>
      <c r="K132" s="411"/>
      <c r="L132" s="411"/>
      <c r="M132" s="411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12" t="s">
        <v>435</v>
      </c>
      <c r="D133" s="413"/>
      <c r="E133" s="416" t="s">
        <v>436</v>
      </c>
      <c r="F133" s="417"/>
      <c r="G133" s="404" t="s">
        <v>437</v>
      </c>
      <c r="H133" s="405"/>
      <c r="I133" s="406"/>
      <c r="J133" s="404" t="s">
        <v>147</v>
      </c>
      <c r="K133" s="405"/>
      <c r="L133" s="405"/>
      <c r="M133" s="406"/>
      <c r="O133" s="145"/>
    </row>
    <row r="134" spans="2:48" ht="15.75" customHeight="1" x14ac:dyDescent="0.3">
      <c r="C134" s="414"/>
      <c r="D134" s="415"/>
      <c r="E134" s="418"/>
      <c r="F134" s="419"/>
      <c r="G134" s="400" t="s">
        <v>438</v>
      </c>
      <c r="H134" s="401"/>
      <c r="I134" s="93" t="s">
        <v>454</v>
      </c>
      <c r="J134" s="400" t="s">
        <v>438</v>
      </c>
      <c r="K134" s="401"/>
      <c r="L134" s="400" t="s">
        <v>0</v>
      </c>
      <c r="M134" s="401"/>
      <c r="P134" s="397" t="s">
        <v>500</v>
      </c>
      <c r="Q134" s="397"/>
      <c r="R134" s="397"/>
      <c r="S134" s="397"/>
      <c r="T134" s="397"/>
      <c r="U134" s="397"/>
      <c r="V134" s="397"/>
      <c r="W134" s="397"/>
      <c r="X134" s="397"/>
      <c r="Y134" s="397"/>
      <c r="Z134" s="397"/>
      <c r="AA134" s="397"/>
      <c r="AB134" s="397"/>
      <c r="AC134" s="397"/>
      <c r="AD134" s="397"/>
      <c r="AE134" s="397"/>
    </row>
    <row r="135" spans="2:48" x14ac:dyDescent="0.2">
      <c r="C135" s="407" t="s">
        <v>4</v>
      </c>
      <c r="D135" s="408"/>
      <c r="E135" s="421">
        <f>+COUNTIF('Location Summary'!$D$4:$D$616,'Visual Chart'!C135)</f>
        <v>12</v>
      </c>
      <c r="F135" s="422"/>
      <c r="G135" s="392">
        <f>+COUNTIFS('Location Summary'!$D$4:$D$616,'Visual Chart'!C135,'Location Summary'!$K$4:$K$616,"Completed")</f>
        <v>12</v>
      </c>
      <c r="H135" s="393"/>
      <c r="I135" s="178">
        <f>E135-G135</f>
        <v>0</v>
      </c>
      <c r="J135" s="394">
        <f>+COUNTIFS('Location Summary'!$D$4:$D$616,'Visual Chart'!C135,'Location Summary'!$M$4:$M$616,"Completed")</f>
        <v>12</v>
      </c>
      <c r="K135" s="393"/>
      <c r="L135" s="394">
        <f>G135-J135</f>
        <v>0</v>
      </c>
      <c r="M135" s="393"/>
    </row>
    <row r="136" spans="2:48" ht="15.75" x14ac:dyDescent="0.25">
      <c r="C136" s="377" t="s">
        <v>58</v>
      </c>
      <c r="D136" s="378"/>
      <c r="E136" s="380">
        <f>+COUNTIF('Location Summary'!$D$4:$D$616,'Visual Chart'!C136)</f>
        <v>12</v>
      </c>
      <c r="F136" s="381"/>
      <c r="G136" s="395">
        <f>+COUNTIFS('Location Summary'!$D$4:$D$616,'Visual Chart'!C136,'Location Summary'!$K$4:$K$616,"Completed")</f>
        <v>12</v>
      </c>
      <c r="H136" s="396"/>
      <c r="I136" s="94">
        <f t="shared" ref="I136:I164" si="8">E136-G136</f>
        <v>0</v>
      </c>
      <c r="J136" s="376">
        <f>+COUNTIFS('Location Summary'!$D$4:$D$616,'Visual Chart'!C136,'Location Summary'!$M$4:$M$616,"Completed")</f>
        <v>12</v>
      </c>
      <c r="K136" s="375"/>
      <c r="L136" s="376">
        <f t="shared" ref="L136:L164" si="9">G136-J136</f>
        <v>0</v>
      </c>
      <c r="M136" s="375"/>
      <c r="P136" s="468" t="s">
        <v>467</v>
      </c>
      <c r="Q136" s="469"/>
      <c r="R136" s="469"/>
      <c r="S136" s="469"/>
      <c r="T136" s="469"/>
      <c r="U136" s="469"/>
      <c r="V136" s="470"/>
      <c r="W136" s="158"/>
      <c r="X136" s="398" t="s">
        <v>468</v>
      </c>
      <c r="Y136" s="398"/>
      <c r="Z136" s="398"/>
      <c r="AA136" s="398"/>
      <c r="AB136" s="398"/>
      <c r="AC136" s="398"/>
      <c r="AD136" s="398"/>
      <c r="AE136" s="398"/>
    </row>
    <row r="137" spans="2:48" ht="14.25" customHeight="1" x14ac:dyDescent="0.25">
      <c r="C137" s="377" t="s">
        <v>3</v>
      </c>
      <c r="D137" s="378"/>
      <c r="E137" s="380">
        <f>+COUNTIF('Location Summary'!$D$4:$D$616,'Visual Chart'!C137)</f>
        <v>33</v>
      </c>
      <c r="F137" s="381"/>
      <c r="G137" s="374">
        <f>+COUNTIFS('Location Summary'!$D$4:$D$616,'Visual Chart'!C137,'Location Summary'!$K$4:$K$616,"Completed")</f>
        <v>33</v>
      </c>
      <c r="H137" s="375"/>
      <c r="I137" s="94">
        <f t="shared" si="8"/>
        <v>0</v>
      </c>
      <c r="J137" s="376">
        <f>+COUNTIFS('Location Summary'!$D$4:$D$616,'Visual Chart'!C137,'Location Summary'!$M$4:$M$616,"Completed")</f>
        <v>33</v>
      </c>
      <c r="K137" s="375"/>
      <c r="L137" s="376">
        <f t="shared" si="9"/>
        <v>0</v>
      </c>
      <c r="M137" s="375"/>
      <c r="P137" s="385" t="s">
        <v>465</v>
      </c>
      <c r="Q137" s="383"/>
      <c r="R137" s="383"/>
      <c r="S137" s="383"/>
      <c r="T137" s="383"/>
      <c r="U137" s="383">
        <v>15</v>
      </c>
      <c r="V137" s="384"/>
      <c r="W137" s="158"/>
      <c r="X137" s="382" t="s">
        <v>465</v>
      </c>
      <c r="Y137" s="382"/>
      <c r="Z137" s="382"/>
      <c r="AA137" s="382"/>
      <c r="AB137" s="382"/>
      <c r="AC137" s="382"/>
      <c r="AD137" s="382">
        <v>15</v>
      </c>
      <c r="AE137" s="382"/>
    </row>
    <row r="138" spans="2:48" ht="14.25" customHeight="1" x14ac:dyDescent="0.25">
      <c r="C138" s="377" t="s">
        <v>71</v>
      </c>
      <c r="D138" s="378"/>
      <c r="E138" s="380">
        <f>+COUNTIF('Location Summary'!$D$4:$D$616,'Visual Chart'!C138)</f>
        <v>24</v>
      </c>
      <c r="F138" s="381"/>
      <c r="G138" s="374">
        <f>+COUNTIFS('Location Summary'!$D$4:$D$616,'Visual Chart'!C138,'Location Summary'!$K$4:$K$616,"Completed")</f>
        <v>24</v>
      </c>
      <c r="H138" s="375"/>
      <c r="I138" s="94">
        <f t="shared" si="8"/>
        <v>0</v>
      </c>
      <c r="J138" s="376">
        <f>+COUNTIFS('Location Summary'!$D$4:$D$616,'Visual Chart'!C138,'Location Summary'!$M$4:$M$616,"Completed")</f>
        <v>24</v>
      </c>
      <c r="K138" s="375"/>
      <c r="L138" s="376">
        <f t="shared" si="9"/>
        <v>0</v>
      </c>
      <c r="M138" s="375"/>
      <c r="P138" s="385" t="s">
        <v>159</v>
      </c>
      <c r="Q138" s="383"/>
      <c r="R138" s="383"/>
      <c r="S138" s="383"/>
      <c r="T138" s="383"/>
      <c r="U138" s="383">
        <v>1</v>
      </c>
      <c r="V138" s="384"/>
      <c r="W138" s="158"/>
      <c r="X138" s="382" t="s">
        <v>159</v>
      </c>
      <c r="Y138" s="382"/>
      <c r="Z138" s="382"/>
      <c r="AA138" s="382"/>
      <c r="AB138" s="382"/>
      <c r="AC138" s="382"/>
      <c r="AD138" s="382">
        <v>1</v>
      </c>
      <c r="AE138" s="382"/>
    </row>
    <row r="139" spans="2:48" ht="14.25" customHeight="1" x14ac:dyDescent="0.25">
      <c r="C139" s="377" t="s">
        <v>2</v>
      </c>
      <c r="D139" s="378"/>
      <c r="E139" s="380">
        <f>+COUNTIF('Location Summary'!$D$4:$D$616,'Visual Chart'!C139)</f>
        <v>70</v>
      </c>
      <c r="F139" s="381"/>
      <c r="G139" s="374">
        <f>+COUNTIFS('Location Summary'!$D$4:$D$616,'Visual Chart'!C139,'Location Summary'!$K$4:$K$616,"Completed")</f>
        <v>70</v>
      </c>
      <c r="H139" s="375"/>
      <c r="I139" s="94">
        <f t="shared" si="8"/>
        <v>0</v>
      </c>
      <c r="J139" s="376">
        <f>+COUNTIFS('Location Summary'!$D$4:$D$616,'Visual Chart'!C139,'Location Summary'!$M$4:$M$616,"Completed")</f>
        <v>69</v>
      </c>
      <c r="K139" s="375"/>
      <c r="L139" s="376">
        <f t="shared" si="9"/>
        <v>1</v>
      </c>
      <c r="M139" s="375"/>
      <c r="P139" s="385" t="s">
        <v>158</v>
      </c>
      <c r="Q139" s="383"/>
      <c r="R139" s="383"/>
      <c r="S139" s="383"/>
      <c r="T139" s="383"/>
      <c r="U139" s="383">
        <v>1</v>
      </c>
      <c r="V139" s="384"/>
      <c r="W139" s="158"/>
      <c r="X139" s="382" t="s">
        <v>158</v>
      </c>
      <c r="Y139" s="382"/>
      <c r="Z139" s="382"/>
      <c r="AA139" s="382"/>
      <c r="AB139" s="382"/>
      <c r="AC139" s="382"/>
      <c r="AD139" s="382">
        <v>1</v>
      </c>
      <c r="AE139" s="382"/>
    </row>
    <row r="140" spans="2:48" ht="14.25" customHeight="1" x14ac:dyDescent="0.25">
      <c r="C140" s="377" t="s">
        <v>455</v>
      </c>
      <c r="D140" s="378"/>
      <c r="E140" s="380">
        <f>+COUNTIF('Location Summary'!$D$4:$D$616,'Visual Chart'!C140)</f>
        <v>1</v>
      </c>
      <c r="F140" s="381"/>
      <c r="G140" s="374">
        <f>+COUNTIFS('Location Summary'!$D$4:$D$616,'Visual Chart'!C140,'Location Summary'!$K$4:$K$616,"Completed")</f>
        <v>1</v>
      </c>
      <c r="H140" s="375"/>
      <c r="I140" s="94">
        <f t="shared" si="8"/>
        <v>0</v>
      </c>
      <c r="J140" s="376">
        <f>+COUNTIFS('Location Summary'!$D$4:$D$616,'Visual Chart'!C140,'Location Summary'!$M$4:$M$616,"Completed")</f>
        <v>1</v>
      </c>
      <c r="K140" s="375"/>
      <c r="L140" s="376">
        <f t="shared" si="9"/>
        <v>0</v>
      </c>
      <c r="M140" s="375"/>
      <c r="P140" s="385" t="s">
        <v>466</v>
      </c>
      <c r="Q140" s="383"/>
      <c r="R140" s="383"/>
      <c r="S140" s="383"/>
      <c r="T140" s="383"/>
      <c r="U140" s="383">
        <v>0</v>
      </c>
      <c r="V140" s="384"/>
      <c r="W140" s="158"/>
      <c r="X140" s="382" t="s">
        <v>466</v>
      </c>
      <c r="Y140" s="382"/>
      <c r="Z140" s="382"/>
      <c r="AA140" s="382"/>
      <c r="AB140" s="382"/>
      <c r="AC140" s="382"/>
      <c r="AD140" s="382">
        <v>0</v>
      </c>
      <c r="AE140" s="382"/>
    </row>
    <row r="141" spans="2:48" ht="14.25" customHeight="1" x14ac:dyDescent="0.25">
      <c r="C141" s="377" t="s">
        <v>48</v>
      </c>
      <c r="D141" s="378"/>
      <c r="E141" s="380">
        <f>+COUNTIF('Location Summary'!$D$4:$D$616,'Visual Chart'!C141)</f>
        <v>47</v>
      </c>
      <c r="F141" s="381"/>
      <c r="G141" s="374">
        <f>+COUNTIFS('Location Summary'!$D$4:$D$616,'Visual Chart'!C141,'Location Summary'!$K$4:$K$616,"Completed")</f>
        <v>47</v>
      </c>
      <c r="H141" s="375"/>
      <c r="I141" s="94">
        <f t="shared" si="8"/>
        <v>0</v>
      </c>
      <c r="J141" s="376">
        <f>+COUNTIFS('Location Summary'!$D$4:$D$616,'Visual Chart'!C141,'Location Summary'!$M$4:$M$616,"Completed")</f>
        <v>47</v>
      </c>
      <c r="K141" s="375"/>
      <c r="L141" s="376">
        <f t="shared" si="9"/>
        <v>0</v>
      </c>
      <c r="M141" s="375"/>
      <c r="P141" s="385" t="s">
        <v>257</v>
      </c>
      <c r="Q141" s="383"/>
      <c r="R141" s="383"/>
      <c r="S141" s="383"/>
      <c r="T141" s="383"/>
      <c r="U141" s="383">
        <v>0</v>
      </c>
      <c r="V141" s="384"/>
      <c r="W141" s="158"/>
      <c r="X141" s="382" t="s">
        <v>257</v>
      </c>
      <c r="Y141" s="382"/>
      <c r="Z141" s="382"/>
      <c r="AA141" s="382"/>
      <c r="AB141" s="382"/>
      <c r="AC141" s="382"/>
      <c r="AD141" s="382">
        <v>0</v>
      </c>
      <c r="AE141" s="382"/>
    </row>
    <row r="142" spans="2:48" ht="14.25" customHeight="1" x14ac:dyDescent="0.25">
      <c r="C142" s="377" t="s">
        <v>18</v>
      </c>
      <c r="D142" s="378"/>
      <c r="E142" s="380">
        <f>+COUNTIF('Location Summary'!$D$4:$D$616,'Visual Chart'!C142)</f>
        <v>47</v>
      </c>
      <c r="F142" s="381"/>
      <c r="G142" s="374">
        <f>+COUNTIFS('Location Summary'!$D$4:$D$616,'Visual Chart'!C142,'Location Summary'!$K$4:$K$616,"Completed")</f>
        <v>47</v>
      </c>
      <c r="H142" s="375"/>
      <c r="I142" s="94">
        <f t="shared" si="8"/>
        <v>0</v>
      </c>
      <c r="J142" s="376">
        <f>+COUNTIFS('Location Summary'!$D$4:$D$616,'Visual Chart'!C142,'Location Summary'!$M$4:$M$616,"Completed")</f>
        <v>47</v>
      </c>
      <c r="K142" s="375"/>
      <c r="L142" s="376">
        <f t="shared" si="9"/>
        <v>0</v>
      </c>
      <c r="M142" s="375"/>
      <c r="P142" s="385" t="s">
        <v>258</v>
      </c>
      <c r="Q142" s="383"/>
      <c r="R142" s="383"/>
      <c r="S142" s="383"/>
      <c r="T142" s="383"/>
      <c r="U142" s="383">
        <v>1</v>
      </c>
      <c r="V142" s="384"/>
      <c r="W142" s="158"/>
      <c r="X142" s="382" t="s">
        <v>258</v>
      </c>
      <c r="Y142" s="382"/>
      <c r="Z142" s="382"/>
      <c r="AA142" s="382"/>
      <c r="AB142" s="382"/>
      <c r="AC142" s="382"/>
      <c r="AD142" s="382">
        <v>2</v>
      </c>
      <c r="AE142" s="382"/>
    </row>
    <row r="143" spans="2:48" ht="14.25" customHeight="1" x14ac:dyDescent="0.25">
      <c r="C143" s="377" t="s">
        <v>98</v>
      </c>
      <c r="D143" s="378"/>
      <c r="E143" s="380">
        <f>+COUNTIF('Location Summary'!$D$4:$D$616,'Visual Chart'!C143)</f>
        <v>7</v>
      </c>
      <c r="F143" s="381"/>
      <c r="G143" s="374">
        <f>+COUNTIFS('Location Summary'!$D$4:$D$616,'Visual Chart'!C143,'Location Summary'!$K$4:$K$616,"Completed")</f>
        <v>7</v>
      </c>
      <c r="H143" s="375"/>
      <c r="I143" s="94">
        <f t="shared" si="8"/>
        <v>0</v>
      </c>
      <c r="J143" s="376">
        <f>+COUNTIFS('Location Summary'!$D$4:$D$616,'Visual Chart'!C143,'Location Summary'!$M$4:$M$616,"Completed")</f>
        <v>7</v>
      </c>
      <c r="K143" s="375"/>
      <c r="L143" s="376">
        <f t="shared" si="9"/>
        <v>0</v>
      </c>
      <c r="M143" s="375"/>
      <c r="P143" s="385" t="s">
        <v>157</v>
      </c>
      <c r="Q143" s="383"/>
      <c r="R143" s="383"/>
      <c r="S143" s="383"/>
      <c r="T143" s="383"/>
      <c r="U143" s="383">
        <v>1</v>
      </c>
      <c r="V143" s="384"/>
      <c r="W143" s="158"/>
      <c r="X143" s="382" t="s">
        <v>157</v>
      </c>
      <c r="Y143" s="382"/>
      <c r="Z143" s="382"/>
      <c r="AA143" s="382"/>
      <c r="AB143" s="382"/>
      <c r="AC143" s="382"/>
      <c r="AD143" s="382">
        <v>1</v>
      </c>
      <c r="AE143" s="382"/>
    </row>
    <row r="144" spans="2:48" ht="17.25" customHeight="1" x14ac:dyDescent="0.3">
      <c r="C144" s="377" t="s">
        <v>113</v>
      </c>
      <c r="D144" s="378"/>
      <c r="E144" s="380">
        <f>+COUNTIF('Location Summary'!$D$4:$D$616,'Visual Chart'!C144)</f>
        <v>2</v>
      </c>
      <c r="F144" s="381"/>
      <c r="G144" s="374">
        <f>+COUNTIFS('Location Summary'!$D$4:$D$616,'Visual Chart'!C144,'Location Summary'!$K$4:$K$616,"Completed")</f>
        <v>2</v>
      </c>
      <c r="H144" s="375"/>
      <c r="I144" s="94">
        <f t="shared" si="8"/>
        <v>0</v>
      </c>
      <c r="J144" s="376">
        <f>+COUNTIFS('Location Summary'!$D$4:$D$616,'Visual Chart'!C144,'Location Summary'!$M$4:$M$616,"Completed")</f>
        <v>2</v>
      </c>
      <c r="K144" s="375"/>
      <c r="L144" s="376">
        <f t="shared" si="9"/>
        <v>0</v>
      </c>
      <c r="M144" s="375"/>
      <c r="P144" s="465" t="s">
        <v>49</v>
      </c>
      <c r="Q144" s="466"/>
      <c r="R144" s="466"/>
      <c r="S144" s="466"/>
      <c r="T144" s="466"/>
      <c r="U144" s="466">
        <f>SUM(U137:V143)</f>
        <v>19</v>
      </c>
      <c r="V144" s="467"/>
      <c r="W144" s="159"/>
      <c r="X144" s="402" t="s">
        <v>49</v>
      </c>
      <c r="Y144" s="402"/>
      <c r="Z144" s="402"/>
      <c r="AA144" s="402"/>
      <c r="AB144" s="402"/>
      <c r="AC144" s="402"/>
      <c r="AD144" s="402">
        <f>SUM(AD137:AE143)</f>
        <v>20</v>
      </c>
      <c r="AE144" s="402"/>
    </row>
    <row r="145" spans="3:28" x14ac:dyDescent="0.2">
      <c r="C145" s="377" t="s">
        <v>114</v>
      </c>
      <c r="D145" s="378"/>
      <c r="E145" s="380">
        <f>+COUNTIF('Location Summary'!$D$4:$D$616,'Visual Chart'!C145)</f>
        <v>6</v>
      </c>
      <c r="F145" s="381"/>
      <c r="G145" s="374">
        <f>+COUNTIFS('Location Summary'!$D$4:$D$616,'Visual Chart'!C145,'Location Summary'!$K$4:$K$616,"Completed")</f>
        <v>6</v>
      </c>
      <c r="H145" s="375"/>
      <c r="I145" s="94">
        <f t="shared" si="8"/>
        <v>0</v>
      </c>
      <c r="J145" s="376">
        <f>+COUNTIFS('Location Summary'!$D$4:$D$616,'Visual Chart'!C145,'Location Summary'!$M$4:$M$616,"Completed")</f>
        <v>6</v>
      </c>
      <c r="K145" s="375"/>
      <c r="L145" s="376">
        <f t="shared" si="9"/>
        <v>0</v>
      </c>
      <c r="M145" s="375"/>
    </row>
    <row r="146" spans="3:28" ht="15.75" x14ac:dyDescent="0.25">
      <c r="C146" s="377" t="s">
        <v>108</v>
      </c>
      <c r="D146" s="378"/>
      <c r="E146" s="380">
        <f>+COUNTIF('Location Summary'!$D$4:$D$616,'Visual Chart'!C146)</f>
        <v>12</v>
      </c>
      <c r="F146" s="381"/>
      <c r="G146" s="374">
        <f>+COUNTIFS('Location Summary'!$D$4:$D$616,'Visual Chart'!C146,'Location Summary'!$K$4:$K$616,"Completed")</f>
        <v>12</v>
      </c>
      <c r="H146" s="375"/>
      <c r="I146" s="94">
        <f t="shared" si="8"/>
        <v>0</v>
      </c>
      <c r="J146" s="376">
        <f>+COUNTIFS('Location Summary'!$D$4:$D$616,'Visual Chart'!C146,'Location Summary'!$M$4:$M$616,"Completed")</f>
        <v>12</v>
      </c>
      <c r="K146" s="375"/>
      <c r="L146" s="376">
        <f>G146-J146</f>
        <v>0</v>
      </c>
      <c r="M146" s="375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77" t="s">
        <v>171</v>
      </c>
      <c r="D147" s="378"/>
      <c r="E147" s="380">
        <f>+COUNTIF('Location Summary'!$D$4:$D$616,'Visual Chart'!C147)</f>
        <v>4</v>
      </c>
      <c r="F147" s="381"/>
      <c r="G147" s="374">
        <f>+COUNTIFS('Location Summary'!$D$4:$D$616,'Visual Chart'!C147,'Location Summary'!$K$4:$K$616,"Completed")</f>
        <v>4</v>
      </c>
      <c r="H147" s="375"/>
      <c r="I147" s="94">
        <f t="shared" si="8"/>
        <v>0</v>
      </c>
      <c r="J147" s="376">
        <f>+COUNTIFS('Location Summary'!$D$4:$D$616,'Visual Chart'!C147,'Location Summary'!$M$4:$M$616,"Completed")</f>
        <v>4</v>
      </c>
      <c r="K147" s="375"/>
      <c r="L147" s="376">
        <f t="shared" si="9"/>
        <v>0</v>
      </c>
      <c r="M147" s="375"/>
      <c r="R147" s="171"/>
      <c r="S147" s="171"/>
      <c r="T147" s="171"/>
      <c r="U147" s="171"/>
      <c r="V147" s="171"/>
    </row>
    <row r="148" spans="3:28" x14ac:dyDescent="0.2">
      <c r="C148" s="377" t="s">
        <v>85</v>
      </c>
      <c r="D148" s="378"/>
      <c r="E148" s="380">
        <f>+COUNTIF('Location Summary'!$D$4:$D$616,'Visual Chart'!C148)</f>
        <v>5</v>
      </c>
      <c r="F148" s="381"/>
      <c r="G148" s="374">
        <f>+COUNTIFS('Location Summary'!$D$4:$D$616,'Visual Chart'!C148,'Location Summary'!$K$4:$K$616,"Completed")</f>
        <v>5</v>
      </c>
      <c r="H148" s="375"/>
      <c r="I148" s="94">
        <f t="shared" si="8"/>
        <v>0</v>
      </c>
      <c r="J148" s="376">
        <f>+COUNTIFS('Location Summary'!$D$4:$D$616,'Visual Chart'!C148,'Location Summary'!$M$4:$M$616,"Completed")</f>
        <v>5</v>
      </c>
      <c r="K148" s="375"/>
      <c r="L148" s="376">
        <f t="shared" si="9"/>
        <v>0</v>
      </c>
      <c r="M148" s="375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77" t="s">
        <v>115</v>
      </c>
      <c r="D149" s="378"/>
      <c r="E149" s="380">
        <f>+COUNTIF('Location Summary'!$D$4:$D$616,'Visual Chart'!C149)</f>
        <v>2</v>
      </c>
      <c r="F149" s="381"/>
      <c r="G149" s="374">
        <f>+COUNTIFS('Location Summary'!$D$4:$D$616,'Visual Chart'!C149,'Location Summary'!$K$4:$K$616,"Completed")</f>
        <v>2</v>
      </c>
      <c r="H149" s="375"/>
      <c r="I149" s="94">
        <f t="shared" si="8"/>
        <v>0</v>
      </c>
      <c r="J149" s="376">
        <f>+COUNTIFS('Location Summary'!$D$4:$D$616,'Visual Chart'!C149,'Location Summary'!$M$4:$M$616,"Completed")</f>
        <v>1</v>
      </c>
      <c r="K149" s="375"/>
      <c r="L149" s="376">
        <f t="shared" si="9"/>
        <v>1</v>
      </c>
      <c r="M149" s="375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77" t="s">
        <v>116</v>
      </c>
      <c r="D150" s="378"/>
      <c r="E150" s="380">
        <f>+COUNTIF('Location Summary'!$D$4:$D$616,'Visual Chart'!C150)</f>
        <v>1</v>
      </c>
      <c r="F150" s="381"/>
      <c r="G150" s="374">
        <f>+COUNTIFS('Location Summary'!$D$4:$D$616,'Visual Chart'!C150,'Location Summary'!$K$4:$K$616,"Completed")</f>
        <v>1</v>
      </c>
      <c r="H150" s="375"/>
      <c r="I150" s="94">
        <f t="shared" si="8"/>
        <v>0</v>
      </c>
      <c r="J150" s="376">
        <f>+COUNTIFS('Location Summary'!$D$4:$D$616,'Visual Chart'!C150,'Location Summary'!$M$4:$M$616,"Completed")</f>
        <v>1</v>
      </c>
      <c r="K150" s="375"/>
      <c r="L150" s="376">
        <f t="shared" si="9"/>
        <v>0</v>
      </c>
      <c r="M150" s="375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77" t="s">
        <v>110</v>
      </c>
      <c r="D151" s="378"/>
      <c r="E151" s="380">
        <f>+COUNTIF('Location Summary'!$D$4:$D$616,'Visual Chart'!C151)</f>
        <v>2</v>
      </c>
      <c r="F151" s="381"/>
      <c r="G151" s="374">
        <f>+COUNTIFS('Location Summary'!$D$4:$D$616,'Visual Chart'!C151,'Location Summary'!$K$4:$K$616,"Completed")</f>
        <v>2</v>
      </c>
      <c r="H151" s="375"/>
      <c r="I151" s="94">
        <f t="shared" si="8"/>
        <v>0</v>
      </c>
      <c r="J151" s="376">
        <f>+COUNTIFS('Location Summary'!$D$4:$D$616,'Visual Chart'!C151,'Location Summary'!$M$4:$M$616,"Completed")</f>
        <v>2</v>
      </c>
      <c r="K151" s="375"/>
      <c r="L151" s="376">
        <f t="shared" si="9"/>
        <v>0</v>
      </c>
      <c r="M151" s="375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77" t="s">
        <v>86</v>
      </c>
      <c r="D152" s="378"/>
      <c r="E152" s="380">
        <f>+COUNTIF('Location Summary'!$D$4:$D$616,'Visual Chart'!C152)</f>
        <v>1</v>
      </c>
      <c r="F152" s="381"/>
      <c r="G152" s="374">
        <f>+COUNTIFS('Location Summary'!$D$4:$D$616,'Visual Chart'!C152,'Location Summary'!$K$4:$K$616,"Completed")</f>
        <v>1</v>
      </c>
      <c r="H152" s="375"/>
      <c r="I152" s="94">
        <f t="shared" si="8"/>
        <v>0</v>
      </c>
      <c r="J152" s="376">
        <f>+COUNTIFS('Location Summary'!$D$4:$D$616,'Visual Chart'!C152,'Location Summary'!$M$4:$M$616,"Completed")</f>
        <v>1</v>
      </c>
      <c r="K152" s="375"/>
      <c r="L152" s="376">
        <f t="shared" si="9"/>
        <v>0</v>
      </c>
      <c r="M152" s="375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77" t="s">
        <v>111</v>
      </c>
      <c r="D153" s="378"/>
      <c r="E153" s="380">
        <f>+COUNTIF('Location Summary'!$D$4:$D$616,'Visual Chart'!C153)</f>
        <v>1</v>
      </c>
      <c r="F153" s="381"/>
      <c r="G153" s="374">
        <f>+COUNTIFS('Location Summary'!$D$4:$D$616,'Visual Chart'!C153,'Location Summary'!$K$4:$K$616,"Completed")</f>
        <v>1</v>
      </c>
      <c r="H153" s="375"/>
      <c r="I153" s="94">
        <f t="shared" si="8"/>
        <v>0</v>
      </c>
      <c r="J153" s="376">
        <f>+COUNTIFS('Location Summary'!$D$4:$D$616,'Visual Chart'!C153,'Location Summary'!$M$4:$M$616,"Completed")</f>
        <v>1</v>
      </c>
      <c r="K153" s="375"/>
      <c r="L153" s="376">
        <f t="shared" si="9"/>
        <v>0</v>
      </c>
      <c r="M153" s="375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77" t="s">
        <v>74</v>
      </c>
      <c r="D154" s="378"/>
      <c r="E154" s="380">
        <f>+COUNTIF('Location Summary'!$D$4:$D$616,'Visual Chart'!C154)</f>
        <v>2</v>
      </c>
      <c r="F154" s="381"/>
      <c r="G154" s="374">
        <f>+COUNTIFS('Location Summary'!$D$4:$D$616,'Visual Chart'!C154,'Location Summary'!$K$4:$K$616,"Completed")</f>
        <v>2</v>
      </c>
      <c r="H154" s="375"/>
      <c r="I154" s="94">
        <f t="shared" si="8"/>
        <v>0</v>
      </c>
      <c r="J154" s="376">
        <f>+COUNTIFS('Location Summary'!$D$4:$D$616,'Visual Chart'!C154,'Location Summary'!$M$4:$M$616,"Completed")</f>
        <v>1</v>
      </c>
      <c r="K154" s="375"/>
      <c r="L154" s="376">
        <f t="shared" si="9"/>
        <v>1</v>
      </c>
      <c r="M154" s="375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80">
        <f>+COUNTIF('Location Summary'!$D$4:$D$616,'Visual Chart'!C155)</f>
        <v>1</v>
      </c>
      <c r="F155" s="381"/>
      <c r="G155" s="374">
        <f>+COUNTIFS('Location Summary'!$D$4:$D$616,'Visual Chart'!C155,'Location Summary'!$K$4:$K$616,"Completed")</f>
        <v>1</v>
      </c>
      <c r="H155" s="375"/>
      <c r="I155" s="94">
        <f t="shared" si="8"/>
        <v>0</v>
      </c>
      <c r="J155" s="376">
        <f>+COUNTIFS('Location Summary'!$D$4:$D$616,'Visual Chart'!C155,'Location Summary'!$M$4:$M$616,"Completed")</f>
        <v>1</v>
      </c>
      <c r="K155" s="375"/>
      <c r="L155" s="376">
        <f t="shared" si="9"/>
        <v>0</v>
      </c>
      <c r="M155" s="375"/>
    </row>
    <row r="156" spans="3:28" x14ac:dyDescent="0.2">
      <c r="C156" s="377" t="s">
        <v>197</v>
      </c>
      <c r="D156" s="378"/>
      <c r="E156" s="380">
        <f>+COUNTIF('Location Summary'!$D$4:$D$616,'Visual Chart'!C156)</f>
        <v>1</v>
      </c>
      <c r="F156" s="381"/>
      <c r="G156" s="374">
        <f>+COUNTIFS('Location Summary'!$D$4:$D$616,'Visual Chart'!C156,'Location Summary'!$K$4:$K$616,"Completed")</f>
        <v>1</v>
      </c>
      <c r="H156" s="375"/>
      <c r="I156" s="94">
        <f t="shared" si="8"/>
        <v>0</v>
      </c>
      <c r="J156" s="376">
        <f>+COUNTIFS('Location Summary'!$D$4:$D$616,'Visual Chart'!C156,'Location Summary'!$M$4:$M$616,"Completed")</f>
        <v>1</v>
      </c>
      <c r="K156" s="375"/>
      <c r="L156" s="376">
        <f t="shared" si="9"/>
        <v>0</v>
      </c>
      <c r="M156" s="375"/>
    </row>
    <row r="157" spans="3:28" x14ac:dyDescent="0.2">
      <c r="C157" s="377" t="s">
        <v>79</v>
      </c>
      <c r="D157" s="378"/>
      <c r="E157" s="380">
        <f>+COUNTIF('Location Summary'!$D$4:$D$616,'Visual Chart'!C157)</f>
        <v>2</v>
      </c>
      <c r="F157" s="381"/>
      <c r="G157" s="374">
        <f>+COUNTIFS('Location Summary'!$D$4:$D$616,'Visual Chart'!C157,'Location Summary'!$K$4:$K$616,"Completed")</f>
        <v>2</v>
      </c>
      <c r="H157" s="375"/>
      <c r="I157" s="94">
        <f t="shared" si="8"/>
        <v>0</v>
      </c>
      <c r="J157" s="376">
        <f>+COUNTIFS('Location Summary'!$D$4:$D$616,'Visual Chart'!C157,'Location Summary'!$M$4:$M$616,"Completed")</f>
        <v>2</v>
      </c>
      <c r="K157" s="375"/>
      <c r="L157" s="376">
        <f t="shared" si="9"/>
        <v>0</v>
      </c>
      <c r="M157" s="375"/>
    </row>
    <row r="158" spans="3:28" ht="15" customHeight="1" x14ac:dyDescent="0.2">
      <c r="C158" s="134" t="s">
        <v>84</v>
      </c>
      <c r="D158" s="177"/>
      <c r="E158" s="380">
        <f>+COUNTIF('Location Summary'!$D$4:$D$616,'Visual Chart'!C158)</f>
        <v>1</v>
      </c>
      <c r="F158" s="381"/>
      <c r="G158" s="374">
        <f>+COUNTIFS('Location Summary'!$D$4:$D$616,'Visual Chart'!C158,'Location Summary'!$K$4:$K$616,"Completed")</f>
        <v>1</v>
      </c>
      <c r="H158" s="375"/>
      <c r="I158" s="94">
        <f t="shared" si="8"/>
        <v>0</v>
      </c>
      <c r="J158" s="376">
        <f>+COUNTIFS('Location Summary'!$D$4:$D$616,'Visual Chart'!C158,'Location Summary'!$M$4:$M$616,"Completed")</f>
        <v>1</v>
      </c>
      <c r="K158" s="375"/>
      <c r="L158" s="376">
        <f t="shared" ref="L158" si="10">G158-J158</f>
        <v>0</v>
      </c>
      <c r="M158" s="375"/>
    </row>
    <row r="159" spans="3:28" x14ac:dyDescent="0.2">
      <c r="C159" s="377" t="s">
        <v>89</v>
      </c>
      <c r="D159" s="378"/>
      <c r="E159" s="380">
        <f>+COUNTIF('Location Summary'!$D$4:$D$616,'Visual Chart'!C159)</f>
        <v>1</v>
      </c>
      <c r="F159" s="381"/>
      <c r="G159" s="374">
        <f>+COUNTIFS('Location Summary'!$D$4:$D$616,'Visual Chart'!C159,'Location Summary'!$K$4:$K$616,"Completed")</f>
        <v>1</v>
      </c>
      <c r="H159" s="375"/>
      <c r="I159" s="94">
        <f t="shared" si="8"/>
        <v>0</v>
      </c>
      <c r="J159" s="376">
        <f>+COUNTIFS('Location Summary'!$D$4:$D$616,'Visual Chart'!C159,'Location Summary'!$M$4:$M$616,"Completed")</f>
        <v>1</v>
      </c>
      <c r="K159" s="375"/>
      <c r="L159" s="376">
        <f t="shared" si="9"/>
        <v>0</v>
      </c>
      <c r="M159" s="375"/>
    </row>
    <row r="160" spans="3:28" x14ac:dyDescent="0.2">
      <c r="C160" s="377" t="s">
        <v>109</v>
      </c>
      <c r="D160" s="378"/>
      <c r="E160" s="380">
        <f>+COUNTIF('Location Summary'!$D$4:$D$616,'Visual Chart'!C160)</f>
        <v>2</v>
      </c>
      <c r="F160" s="381"/>
      <c r="G160" s="374">
        <f>+COUNTIFS('Location Summary'!$D$4:$D$616,'Visual Chart'!C160,'Location Summary'!$K$4:$K$616,"Completed")</f>
        <v>2</v>
      </c>
      <c r="H160" s="375"/>
      <c r="I160" s="94">
        <f t="shared" si="8"/>
        <v>0</v>
      </c>
      <c r="J160" s="376">
        <f>+COUNTIFS('Location Summary'!$D$4:$D$616,'Visual Chart'!C160,'Location Summary'!$M$4:$M$616,"Completed")</f>
        <v>2</v>
      </c>
      <c r="K160" s="375"/>
      <c r="L160" s="376">
        <f t="shared" si="9"/>
        <v>0</v>
      </c>
      <c r="M160" s="375"/>
    </row>
    <row r="161" spans="3:41" x14ac:dyDescent="0.2">
      <c r="C161" s="377" t="s">
        <v>107</v>
      </c>
      <c r="D161" s="378"/>
      <c r="E161" s="380">
        <f>+COUNTIF('Location Summary'!$D$4:$D$616,'Visual Chart'!C161)</f>
        <v>1</v>
      </c>
      <c r="F161" s="381"/>
      <c r="G161" s="374">
        <f>+COUNTIFS('Location Summary'!$D$4:$D$616,'Visual Chart'!C161,'Location Summary'!$K$4:$K$616,"Completed")</f>
        <v>1</v>
      </c>
      <c r="H161" s="375"/>
      <c r="I161" s="94">
        <f t="shared" si="8"/>
        <v>0</v>
      </c>
      <c r="J161" s="376">
        <f>+COUNTIFS('Location Summary'!$D$4:$D$616,'Visual Chart'!C161,'Location Summary'!$M$4:$M$616,"Completed")</f>
        <v>1</v>
      </c>
      <c r="K161" s="375"/>
      <c r="L161" s="376">
        <f t="shared" si="9"/>
        <v>0</v>
      </c>
      <c r="M161" s="375"/>
    </row>
    <row r="162" spans="3:41" x14ac:dyDescent="0.2">
      <c r="C162" s="377" t="s">
        <v>87</v>
      </c>
      <c r="D162" s="378"/>
      <c r="E162" s="380">
        <f>+COUNTIF('Location Summary'!$D$4:$D$616,'Visual Chart'!C162)</f>
        <v>3</v>
      </c>
      <c r="F162" s="381"/>
      <c r="G162" s="374">
        <f>+COUNTIFS('Location Summary'!$D$4:$D$616,'Visual Chart'!C162,'Location Summary'!$K$4:$K$616,"Completed")</f>
        <v>3</v>
      </c>
      <c r="H162" s="375"/>
      <c r="I162" s="94">
        <f t="shared" si="8"/>
        <v>0</v>
      </c>
      <c r="J162" s="376">
        <f>+COUNTIFS('Location Summary'!$D$4:$D$616,'Visual Chart'!C162,'Location Summary'!$M$4:$M$616,"Completed")</f>
        <v>3</v>
      </c>
      <c r="K162" s="375"/>
      <c r="L162" s="376">
        <f t="shared" si="9"/>
        <v>0</v>
      </c>
      <c r="M162" s="375"/>
    </row>
    <row r="163" spans="3:41" x14ac:dyDescent="0.2">
      <c r="C163" s="377" t="s">
        <v>112</v>
      </c>
      <c r="D163" s="378"/>
      <c r="E163" s="380">
        <f>+COUNTIF('Location Summary'!$D$4:$D$616,'Visual Chart'!C163)</f>
        <v>1</v>
      </c>
      <c r="F163" s="381"/>
      <c r="G163" s="374">
        <f>+COUNTIFS('Location Summary'!$D$4:$D$616,'Visual Chart'!C163,'Location Summary'!$K$4:$K$616,"Completed")</f>
        <v>1</v>
      </c>
      <c r="H163" s="375"/>
      <c r="I163" s="94">
        <f t="shared" si="8"/>
        <v>0</v>
      </c>
      <c r="J163" s="376">
        <f>+COUNTIFS('Location Summary'!$D$4:$D$616,'Visual Chart'!C163,'Location Summary'!$M$4:$M$616,"Completed")</f>
        <v>1</v>
      </c>
      <c r="K163" s="375"/>
      <c r="L163" s="376">
        <f t="shared" si="9"/>
        <v>0</v>
      </c>
      <c r="M163" s="375"/>
    </row>
    <row r="164" spans="3:41" x14ac:dyDescent="0.2">
      <c r="C164" s="463" t="s">
        <v>198</v>
      </c>
      <c r="D164" s="464"/>
      <c r="E164" s="456">
        <f>+COUNTIF('Location Summary'!$D$4:$D$616,'Visual Chart'!C164)</f>
        <v>2</v>
      </c>
      <c r="F164" s="457"/>
      <c r="G164" s="458">
        <f>+COUNTIFS('Location Summary'!$D$4:$D$616,'Visual Chart'!C164,'Location Summary'!$K$4:$K$616,"Completed")</f>
        <v>2</v>
      </c>
      <c r="H164" s="459"/>
      <c r="I164" s="179">
        <f t="shared" si="8"/>
        <v>0</v>
      </c>
      <c r="J164" s="460">
        <f>+COUNTIFS('Location Summary'!$D$4:$D$616,'Visual Chart'!C164,'Location Summary'!$M$4:$M$616,"Completed")</f>
        <v>2</v>
      </c>
      <c r="K164" s="459"/>
      <c r="L164" s="461">
        <f t="shared" si="9"/>
        <v>0</v>
      </c>
      <c r="M164" s="462"/>
      <c r="AO164" s="112"/>
    </row>
    <row r="165" spans="3:41" s="52" customFormat="1" x14ac:dyDescent="0.2">
      <c r="C165" s="452" t="s">
        <v>49</v>
      </c>
      <c r="D165" s="453"/>
      <c r="E165" s="452">
        <f>SUM(E135:E164)</f>
        <v>306</v>
      </c>
      <c r="F165" s="453"/>
      <c r="G165" s="454">
        <f>SUM(G135:G164)</f>
        <v>306</v>
      </c>
      <c r="H165" s="455"/>
      <c r="I165" s="95">
        <f>SUM(I135:I164)</f>
        <v>0</v>
      </c>
      <c r="J165" s="454">
        <f>SUM(J135:J164)</f>
        <v>303</v>
      </c>
      <c r="K165" s="455"/>
      <c r="L165" s="454">
        <f>SUM(L135:L164)</f>
        <v>3</v>
      </c>
      <c r="M165" s="455"/>
    </row>
  </sheetData>
  <mergeCells count="264"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92" workbookViewId="0">
      <selection activeCell="A307" sqref="A307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71" t="str">
        <f>[79]Earthing!A1</f>
        <v>KEC International Limited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15.75" x14ac:dyDescent="0.25">
      <c r="A2" s="471" t="str">
        <f>[79]Earthing!A2</f>
        <v xml:space="preserve"> TA413 : 765 KV D/C Bikaner III - Neemrana II TL02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4">
        <f>SUBTOTAL(9,H5:H261)</f>
        <v>11483.700358999988</v>
      </c>
      <c r="I3" s="294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5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5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6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5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6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5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3">
        <v>64.884298000000001</v>
      </c>
      <c r="I270" s="313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5" t="s">
        <v>81</v>
      </c>
      <c r="D271" s="219" t="str">
        <f>IFERROR(VLOOKUP(C271,[81]Foundation!$C$5:$D$551,2,0),"")</f>
        <v>DA+6</v>
      </c>
      <c r="E271" s="210">
        <v>45967</v>
      </c>
      <c r="F271" s="326">
        <v>45974</v>
      </c>
      <c r="G271" s="230" t="s">
        <v>604</v>
      </c>
      <c r="H271" s="212">
        <v>43.804423999999997</v>
      </c>
      <c r="I271" s="227">
        <v>4.0811880970015997</v>
      </c>
      <c r="J271" s="296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6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5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3">
        <v>34.789810000000003</v>
      </c>
      <c r="I276" s="331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5" t="s">
        <v>190</v>
      </c>
      <c r="D277" s="219" t="str">
        <f>IFERROR(VLOOKUP(C277,[81]Foundation!$C$5:$D$551,2,0),"")</f>
        <v>DA-1.5</v>
      </c>
      <c r="E277" s="210">
        <v>45977</v>
      </c>
      <c r="F277" s="326">
        <v>45982</v>
      </c>
      <c r="G277" s="230" t="s">
        <v>579</v>
      </c>
      <c r="H277" s="313">
        <v>35.601761999999994</v>
      </c>
      <c r="I277" s="331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5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3">
        <v>73.244547999999995</v>
      </c>
      <c r="I278" s="331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5" t="s">
        <v>395</v>
      </c>
      <c r="D280" s="219" t="str">
        <f>IFERROR(VLOOKUP(C280,[81]Foundation!$C$5:$D$551,2,0),"")</f>
        <v>DB1+9</v>
      </c>
      <c r="E280" s="326">
        <v>45975</v>
      </c>
      <c r="F280" s="210">
        <v>45988</v>
      </c>
      <c r="G280" s="211" t="s">
        <v>604</v>
      </c>
      <c r="H280" s="313">
        <v>66.780901</v>
      </c>
      <c r="I280" s="331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5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3">
        <v>43.804423999999997</v>
      </c>
      <c r="I281" s="331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5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3">
        <v>35.601761999999994</v>
      </c>
      <c r="I282" s="331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5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3">
        <v>36.159755999999994</v>
      </c>
      <c r="I283" s="331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36" t="s">
        <v>625</v>
      </c>
    </row>
    <row r="286" spans="1:12" s="235" customFormat="1" x14ac:dyDescent="0.25">
      <c r="A286" s="219">
        <v>282</v>
      </c>
      <c r="B286" s="231">
        <v>1</v>
      </c>
      <c r="C286" s="295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3">
        <v>43.804423999999997</v>
      </c>
      <c r="I286" s="331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5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3">
        <v>37.138323999999997</v>
      </c>
      <c r="I287" s="331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5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3">
        <v>43.804423999999997</v>
      </c>
      <c r="I288" s="331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3">
        <v>36.159755999999994</v>
      </c>
      <c r="I289" s="331">
        <v>3.3689466109103994</v>
      </c>
      <c r="J289" s="211" t="s">
        <v>596</v>
      </c>
      <c r="K289" s="228" t="s">
        <v>126</v>
      </c>
      <c r="L289" s="336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3">
        <v>45.697022000000004</v>
      </c>
      <c r="I290" s="331">
        <v>4.2575184245048003</v>
      </c>
      <c r="J290" s="211" t="s">
        <v>575</v>
      </c>
      <c r="K290" s="228" t="s">
        <v>126</v>
      </c>
      <c r="L290" s="336" t="s">
        <v>628</v>
      </c>
    </row>
    <row r="291" spans="1:12" s="235" customFormat="1" x14ac:dyDescent="0.25">
      <c r="A291" s="219">
        <v>287</v>
      </c>
      <c r="B291" s="231">
        <v>6</v>
      </c>
      <c r="C291" s="295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3">
        <v>124.94995199999998</v>
      </c>
      <c r="I291" s="331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3">
        <v>36.159755999999994</v>
      </c>
      <c r="I292" s="331">
        <v>3.3689466109103994</v>
      </c>
      <c r="J292" s="211" t="s">
        <v>575</v>
      </c>
      <c r="K292" s="228" t="s">
        <v>126</v>
      </c>
      <c r="L292" s="337" t="s">
        <v>628</v>
      </c>
    </row>
    <row r="293" spans="1:12" s="235" customFormat="1" x14ac:dyDescent="0.25">
      <c r="A293" s="219">
        <v>289</v>
      </c>
      <c r="B293" s="231">
        <v>8</v>
      </c>
      <c r="C293" s="295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3">
        <v>82.998000000000005</v>
      </c>
      <c r="I293" s="331">
        <v>7.7327908632</v>
      </c>
      <c r="J293" s="230" t="s">
        <v>563</v>
      </c>
      <c r="K293" s="228" t="s">
        <v>126</v>
      </c>
      <c r="L293" s="337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3">
        <v>36.159755999999994</v>
      </c>
      <c r="I294" s="331">
        <v>3.3689466109103994</v>
      </c>
      <c r="J294" s="211" t="s">
        <v>728</v>
      </c>
      <c r="K294" s="228" t="s">
        <v>126</v>
      </c>
      <c r="L294" s="337" t="s">
        <v>626</v>
      </c>
    </row>
    <row r="295" spans="1:12" s="235" customFormat="1" x14ac:dyDescent="0.25">
      <c r="A295" s="219">
        <v>291</v>
      </c>
      <c r="B295" s="231">
        <v>10</v>
      </c>
      <c r="C295" s="295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3">
        <v>65.872484</v>
      </c>
      <c r="I295" s="331">
        <v>6.1372339383056005</v>
      </c>
      <c r="J295" s="230" t="s">
        <v>727</v>
      </c>
      <c r="K295" s="228" t="s">
        <v>126</v>
      </c>
      <c r="L295" s="337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3">
        <v>36.159755999999994</v>
      </c>
      <c r="I296" s="331">
        <v>3.3689466109103994</v>
      </c>
      <c r="J296" s="211" t="s">
        <v>575</v>
      </c>
      <c r="K296" s="228" t="s">
        <v>126</v>
      </c>
      <c r="L296" s="337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3">
        <v>35.601761999999994</v>
      </c>
      <c r="I297" s="331">
        <v>3.3169592027207995</v>
      </c>
      <c r="J297" s="211" t="s">
        <v>563</v>
      </c>
      <c r="K297" s="228" t="s">
        <v>126</v>
      </c>
      <c r="L297" s="337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3">
        <v>101.952592</v>
      </c>
      <c r="I298" s="331">
        <v>9.4987598724927995</v>
      </c>
      <c r="J298" s="211" t="s">
        <v>585</v>
      </c>
      <c r="K298" s="228" t="s">
        <v>126</v>
      </c>
      <c r="L298" s="337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3">
        <v>43.804423999999997</v>
      </c>
      <c r="I299" s="331">
        <v>4.0811880970015997</v>
      </c>
      <c r="J299" s="211" t="s">
        <v>575</v>
      </c>
      <c r="K299" s="228" t="s">
        <v>126</v>
      </c>
      <c r="L299" s="337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3">
        <v>34.789810000000003</v>
      </c>
      <c r="I300" s="331">
        <v>3.2413109340040003</v>
      </c>
      <c r="J300" s="211" t="s">
        <v>575</v>
      </c>
      <c r="K300" s="228" t="s">
        <v>126</v>
      </c>
      <c r="L300" s="337" t="s">
        <v>628</v>
      </c>
    </row>
    <row r="301" spans="1:12" s="221" customFormat="1" x14ac:dyDescent="0.25">
      <c r="A301" s="219">
        <f t="shared" ref="A301:A307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37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37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37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37" t="s">
        <v>628</v>
      </c>
    </row>
    <row r="305" spans="1:12" s="221" customFormat="1" x14ac:dyDescent="0.25">
      <c r="A305" s="219">
        <f t="shared" si="6"/>
        <v>301</v>
      </c>
      <c r="B305" s="219">
        <v>1</v>
      </c>
      <c r="C305" s="226" t="s">
        <v>8</v>
      </c>
      <c r="D305" s="219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7">
        <v>5.7872628686704006</v>
      </c>
      <c r="J305" s="211" t="s">
        <v>603</v>
      </c>
      <c r="K305" s="228" t="s">
        <v>126</v>
      </c>
      <c r="L305" s="337" t="s">
        <v>730</v>
      </c>
    </row>
    <row r="306" spans="1:12" s="221" customFormat="1" x14ac:dyDescent="0.25">
      <c r="A306" s="219">
        <f t="shared" si="6"/>
        <v>302</v>
      </c>
      <c r="B306" s="219">
        <v>2</v>
      </c>
      <c r="C306" s="226" t="s">
        <v>47</v>
      </c>
      <c r="D306" s="219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7">
        <v>5.1662670663084009</v>
      </c>
      <c r="J306" s="211" t="s">
        <v>575</v>
      </c>
      <c r="K306" s="228" t="s">
        <v>126</v>
      </c>
      <c r="L306" s="337" t="s">
        <v>601</v>
      </c>
    </row>
    <row r="307" spans="1:12" x14ac:dyDescent="0.25">
      <c r="A307" s="254">
        <f t="shared" si="6"/>
        <v>303</v>
      </c>
      <c r="B307" s="258">
        <v>3</v>
      </c>
      <c r="C307" s="363" t="s">
        <v>333</v>
      </c>
      <c r="D307" s="254" t="str">
        <f>IFERROR(VLOOKUP(C307,[84]Foundation!$C$5:$D$554,2,0),"")</f>
        <v>DA+3</v>
      </c>
      <c r="E307" s="325">
        <v>46060</v>
      </c>
      <c r="F307" s="258"/>
      <c r="G307" s="335" t="s">
        <v>606</v>
      </c>
      <c r="H307" s="344">
        <v>37.931087999999995</v>
      </c>
      <c r="I307" s="345">
        <v>3.5339787792191997</v>
      </c>
      <c r="J307" s="335" t="s">
        <v>603</v>
      </c>
      <c r="K307" s="258" t="s">
        <v>151</v>
      </c>
      <c r="L307" s="293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J21" activeCellId="1" sqref="J24 J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2" customWidth="1"/>
    <col min="9" max="9" width="13.42578125" style="312" customWidth="1"/>
    <col min="10" max="10" width="12.5703125" customWidth="1"/>
    <col min="11" max="11" width="14.140625" bestFit="1" customWidth="1"/>
    <col min="12" max="12" width="16.7109375" style="312" customWidth="1"/>
    <col min="13" max="13" width="12.85546875" bestFit="1" customWidth="1"/>
    <col min="14" max="14" width="38.28515625" bestFit="1" customWidth="1"/>
    <col min="15" max="15" width="18.5703125" customWidth="1"/>
    <col min="16" max="16" width="10.42578125" bestFit="1" customWidth="1"/>
    <col min="17" max="17" width="27" bestFit="1" customWidth="1"/>
  </cols>
  <sheetData>
    <row r="1" spans="1:17" ht="15.75" x14ac:dyDescent="0.25">
      <c r="A1" s="323" t="s">
        <v>670</v>
      </c>
      <c r="B1" s="323"/>
      <c r="C1" s="323"/>
      <c r="D1" s="323">
        <v>37</v>
      </c>
      <c r="E1" s="299"/>
      <c r="F1" s="299"/>
      <c r="G1" s="299"/>
      <c r="H1" s="299"/>
      <c r="I1" s="299"/>
      <c r="J1" s="299"/>
      <c r="K1" s="299"/>
      <c r="L1" s="299"/>
      <c r="M1" s="301"/>
    </row>
    <row r="2" spans="1:17" ht="16.5" thickBot="1" x14ac:dyDescent="0.3">
      <c r="A2" s="324" t="s">
        <v>723</v>
      </c>
      <c r="B2" s="324"/>
      <c r="C2" s="324"/>
      <c r="D2" s="323">
        <v>23</v>
      </c>
      <c r="E2" s="300"/>
      <c r="F2" s="300"/>
      <c r="G2" s="302"/>
      <c r="H2" s="303"/>
      <c r="I2" s="303"/>
      <c r="J2" s="302"/>
      <c r="K2" s="300"/>
      <c r="L2" s="303"/>
      <c r="M2" s="302"/>
    </row>
    <row r="3" spans="1:17" ht="45.75" customHeight="1" thickBot="1" x14ac:dyDescent="0.3">
      <c r="A3" s="304" t="s">
        <v>671</v>
      </c>
      <c r="B3" s="305" t="s">
        <v>672</v>
      </c>
      <c r="C3" s="305" t="s">
        <v>673</v>
      </c>
      <c r="D3" s="305" t="s">
        <v>674</v>
      </c>
      <c r="E3" s="306" t="s">
        <v>675</v>
      </c>
      <c r="F3" s="306" t="s">
        <v>724</v>
      </c>
      <c r="G3" s="307" t="s">
        <v>676</v>
      </c>
      <c r="H3" s="306" t="s">
        <v>677</v>
      </c>
      <c r="I3" s="306" t="s">
        <v>678</v>
      </c>
      <c r="J3" s="305" t="s">
        <v>679</v>
      </c>
      <c r="K3" s="306" t="s">
        <v>680</v>
      </c>
      <c r="L3" s="306" t="s">
        <v>681</v>
      </c>
      <c r="M3" s="305" t="s">
        <v>682</v>
      </c>
      <c r="N3" s="305" t="s">
        <v>549</v>
      </c>
      <c r="O3" s="305" t="s">
        <v>683</v>
      </c>
      <c r="P3" s="305" t="s">
        <v>684</v>
      </c>
      <c r="Q3" s="308" t="s">
        <v>1</v>
      </c>
    </row>
    <row r="4" spans="1:17" s="320" customFormat="1" x14ac:dyDescent="0.25">
      <c r="A4" s="309">
        <v>1</v>
      </c>
      <c r="B4" s="309" t="s">
        <v>67</v>
      </c>
      <c r="C4" s="309" t="s">
        <v>40</v>
      </c>
      <c r="D4" s="317">
        <v>4898.5879999999997</v>
      </c>
      <c r="E4" s="346" t="s">
        <v>687</v>
      </c>
      <c r="F4" s="347">
        <v>13</v>
      </c>
      <c r="G4" s="351" t="s">
        <v>686</v>
      </c>
      <c r="H4" s="348">
        <v>45709</v>
      </c>
      <c r="I4" s="348">
        <v>45714</v>
      </c>
      <c r="J4" s="314">
        <f t="shared" ref="J4:J11" si="0">D4</f>
        <v>4898.5879999999997</v>
      </c>
      <c r="K4" s="348">
        <f>I4+1</f>
        <v>45715</v>
      </c>
      <c r="L4" s="348">
        <v>45720</v>
      </c>
      <c r="M4" s="314">
        <f t="shared" ref="M4:M11" si="1">D4</f>
        <v>4898.5879999999997</v>
      </c>
      <c r="N4" s="309" t="s">
        <v>126</v>
      </c>
      <c r="O4" s="349" t="s">
        <v>689</v>
      </c>
      <c r="P4" s="309"/>
      <c r="Q4" s="309"/>
    </row>
    <row r="5" spans="1:17" s="320" customFormat="1" x14ac:dyDescent="0.25">
      <c r="A5" s="231">
        <f>A4+1</f>
        <v>2</v>
      </c>
      <c r="B5" s="231" t="s">
        <v>403</v>
      </c>
      <c r="C5" s="231" t="s">
        <v>41</v>
      </c>
      <c r="D5" s="313">
        <v>2583.5889999999999</v>
      </c>
      <c r="E5" s="309" t="s">
        <v>687</v>
      </c>
      <c r="F5" s="309">
        <v>7</v>
      </c>
      <c r="G5" s="352" t="s">
        <v>686</v>
      </c>
      <c r="H5" s="326">
        <v>45733</v>
      </c>
      <c r="I5" s="326">
        <v>45736</v>
      </c>
      <c r="J5" s="313">
        <f t="shared" si="0"/>
        <v>2583.5889999999999</v>
      </c>
      <c r="K5" s="348">
        <f t="shared" ref="K5:K11" si="2">I5+1</f>
        <v>45737</v>
      </c>
      <c r="L5" s="326">
        <v>45763</v>
      </c>
      <c r="M5" s="313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0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3">
        <v>4163.6769999999997</v>
      </c>
      <c r="E6" s="309" t="s">
        <v>687</v>
      </c>
      <c r="F6" s="309">
        <v>11</v>
      </c>
      <c r="G6" s="352" t="s">
        <v>686</v>
      </c>
      <c r="H6" s="326">
        <v>45745</v>
      </c>
      <c r="I6" s="326">
        <v>45752</v>
      </c>
      <c r="J6" s="313">
        <f t="shared" si="0"/>
        <v>4163.6769999999997</v>
      </c>
      <c r="K6" s="348">
        <f t="shared" si="2"/>
        <v>45753</v>
      </c>
      <c r="L6" s="326">
        <v>45763</v>
      </c>
      <c r="M6" s="313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0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3">
        <v>4716.8109999999997</v>
      </c>
      <c r="E7" s="309" t="s">
        <v>687</v>
      </c>
      <c r="F7" s="309">
        <v>12</v>
      </c>
      <c r="G7" s="352" t="s">
        <v>686</v>
      </c>
      <c r="H7" s="326">
        <v>45772</v>
      </c>
      <c r="I7" s="326">
        <v>45776</v>
      </c>
      <c r="J7" s="313">
        <f t="shared" si="0"/>
        <v>4716.8109999999997</v>
      </c>
      <c r="K7" s="348">
        <f t="shared" si="2"/>
        <v>45777</v>
      </c>
      <c r="L7" s="326">
        <v>45777</v>
      </c>
      <c r="M7" s="313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0" customFormat="1" x14ac:dyDescent="0.25">
      <c r="A8" s="231">
        <f t="shared" si="3"/>
        <v>5</v>
      </c>
      <c r="B8" s="231" t="s">
        <v>132</v>
      </c>
      <c r="C8" s="231" t="s">
        <v>251</v>
      </c>
      <c r="D8" s="313">
        <v>2699.2840000000001</v>
      </c>
      <c r="E8" s="309" t="s">
        <v>687</v>
      </c>
      <c r="F8" s="309">
        <v>7</v>
      </c>
      <c r="G8" s="352" t="s">
        <v>686</v>
      </c>
      <c r="H8" s="326">
        <v>45896</v>
      </c>
      <c r="I8" s="326">
        <v>45904</v>
      </c>
      <c r="J8" s="313">
        <f t="shared" si="0"/>
        <v>2699.2840000000001</v>
      </c>
      <c r="K8" s="348">
        <f t="shared" si="2"/>
        <v>45905</v>
      </c>
      <c r="L8" s="326">
        <v>45918</v>
      </c>
      <c r="M8" s="313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0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4">
        <v>2434.77</v>
      </c>
      <c r="E9" s="309" t="s">
        <v>687</v>
      </c>
      <c r="F9" s="309">
        <v>6</v>
      </c>
      <c r="G9" s="352" t="s">
        <v>686</v>
      </c>
      <c r="H9" s="326">
        <v>45912</v>
      </c>
      <c r="I9" s="326">
        <v>45916</v>
      </c>
      <c r="J9" s="313">
        <f t="shared" si="0"/>
        <v>2434.77</v>
      </c>
      <c r="K9" s="348">
        <f t="shared" si="2"/>
        <v>45917</v>
      </c>
      <c r="L9" s="326">
        <v>45925</v>
      </c>
      <c r="M9" s="313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0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4">
        <v>4455</v>
      </c>
      <c r="E10" s="309" t="s">
        <v>687</v>
      </c>
      <c r="F10" s="309">
        <v>12</v>
      </c>
      <c r="G10" s="352" t="s">
        <v>686</v>
      </c>
      <c r="H10" s="326">
        <v>45935</v>
      </c>
      <c r="I10" s="326">
        <v>45945</v>
      </c>
      <c r="J10" s="313">
        <f t="shared" si="0"/>
        <v>4455</v>
      </c>
      <c r="K10" s="348">
        <f t="shared" si="2"/>
        <v>45946</v>
      </c>
      <c r="L10" s="326">
        <v>45952</v>
      </c>
      <c r="M10" s="313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0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4">
        <v>466.62900000000002</v>
      </c>
      <c r="E11" s="309" t="s">
        <v>685</v>
      </c>
      <c r="F11" s="309">
        <v>1</v>
      </c>
      <c r="G11" s="352" t="s">
        <v>686</v>
      </c>
      <c r="H11" s="326">
        <v>45933</v>
      </c>
      <c r="I11" s="326">
        <v>45935</v>
      </c>
      <c r="J11" s="313">
        <f t="shared" si="0"/>
        <v>466.62900000000002</v>
      </c>
      <c r="K11" s="348">
        <f t="shared" si="2"/>
        <v>45936</v>
      </c>
      <c r="L11" s="326">
        <v>45957</v>
      </c>
      <c r="M11" s="313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0" customFormat="1" x14ac:dyDescent="0.25">
      <c r="A12" s="231">
        <f t="shared" si="3"/>
        <v>9</v>
      </c>
      <c r="B12" s="231" t="s">
        <v>129</v>
      </c>
      <c r="C12" s="231" t="s">
        <v>132</v>
      </c>
      <c r="D12" s="314">
        <v>4901.2360000000008</v>
      </c>
      <c r="E12" s="309" t="s">
        <v>687</v>
      </c>
      <c r="F12" s="309">
        <v>13</v>
      </c>
      <c r="G12" s="352" t="s">
        <v>686</v>
      </c>
      <c r="H12" s="326">
        <v>45980</v>
      </c>
      <c r="I12" s="326">
        <v>45984</v>
      </c>
      <c r="J12" s="313">
        <f t="shared" ref="J12:J16" si="4">D12</f>
        <v>4901.2360000000008</v>
      </c>
      <c r="K12" s="348">
        <v>45985</v>
      </c>
      <c r="L12" s="326">
        <v>45991</v>
      </c>
      <c r="M12" s="313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0" customFormat="1" x14ac:dyDescent="0.25">
      <c r="A13" s="231">
        <f t="shared" si="3"/>
        <v>10</v>
      </c>
      <c r="B13" s="231" t="s">
        <v>393</v>
      </c>
      <c r="C13" s="231" t="s">
        <v>129</v>
      </c>
      <c r="D13" s="313">
        <v>419.48</v>
      </c>
      <c r="E13" s="231" t="s">
        <v>685</v>
      </c>
      <c r="F13" s="231">
        <v>1</v>
      </c>
      <c r="G13" s="352" t="s">
        <v>686</v>
      </c>
      <c r="H13" s="232">
        <v>45966</v>
      </c>
      <c r="I13" s="232">
        <v>45970</v>
      </c>
      <c r="J13" s="313">
        <f t="shared" si="4"/>
        <v>419.48</v>
      </c>
      <c r="K13" s="326">
        <f>I13+1</f>
        <v>45971</v>
      </c>
      <c r="L13" s="326">
        <v>46003</v>
      </c>
      <c r="M13" s="313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0" customFormat="1" x14ac:dyDescent="0.25">
      <c r="A14" s="231">
        <f t="shared" si="3"/>
        <v>11</v>
      </c>
      <c r="B14" s="231" t="s">
        <v>128</v>
      </c>
      <c r="C14" s="231" t="s">
        <v>393</v>
      </c>
      <c r="D14" s="313">
        <v>4418.3890000000001</v>
      </c>
      <c r="E14" s="231" t="s">
        <v>687</v>
      </c>
      <c r="F14" s="231">
        <v>11</v>
      </c>
      <c r="G14" s="352" t="s">
        <v>686</v>
      </c>
      <c r="H14" s="232">
        <v>45998</v>
      </c>
      <c r="I14" s="232">
        <v>46003</v>
      </c>
      <c r="J14" s="313">
        <f t="shared" si="4"/>
        <v>4418.3890000000001</v>
      </c>
      <c r="K14" s="326">
        <v>46008</v>
      </c>
      <c r="L14" s="326">
        <v>46013</v>
      </c>
      <c r="M14" s="313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0" customFormat="1" x14ac:dyDescent="0.25">
      <c r="A15" s="231">
        <f t="shared" si="3"/>
        <v>12</v>
      </c>
      <c r="B15" s="231" t="s">
        <v>418</v>
      </c>
      <c r="C15" s="231" t="s">
        <v>128</v>
      </c>
      <c r="D15" s="313">
        <v>2681.6109999999999</v>
      </c>
      <c r="E15" s="231" t="s">
        <v>687</v>
      </c>
      <c r="F15" s="231">
        <v>7</v>
      </c>
      <c r="G15" s="352" t="s">
        <v>686</v>
      </c>
      <c r="H15" s="232">
        <v>46006</v>
      </c>
      <c r="I15" s="232">
        <v>46013</v>
      </c>
      <c r="J15" s="313">
        <f t="shared" si="4"/>
        <v>2681.6109999999999</v>
      </c>
      <c r="K15" s="326">
        <v>46016</v>
      </c>
      <c r="L15" s="326">
        <v>46022</v>
      </c>
      <c r="M15" s="313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0" customFormat="1" x14ac:dyDescent="0.25">
      <c r="A16" s="231">
        <f t="shared" si="3"/>
        <v>13</v>
      </c>
      <c r="B16" s="231" t="s">
        <v>127</v>
      </c>
      <c r="C16" s="231" t="s">
        <v>418</v>
      </c>
      <c r="D16" s="313">
        <v>709.16300000000001</v>
      </c>
      <c r="E16" s="231" t="s">
        <v>687</v>
      </c>
      <c r="F16" s="231">
        <v>2</v>
      </c>
      <c r="G16" s="352" t="s">
        <v>686</v>
      </c>
      <c r="H16" s="232" t="s">
        <v>732</v>
      </c>
      <c r="I16" s="232">
        <v>46022</v>
      </c>
      <c r="J16" s="313">
        <f t="shared" si="4"/>
        <v>709.16300000000001</v>
      </c>
      <c r="K16" s="326">
        <v>46036</v>
      </c>
      <c r="L16" s="326">
        <v>45675</v>
      </c>
      <c r="M16" s="313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0" customFormat="1" x14ac:dyDescent="0.25">
      <c r="A17" s="231">
        <f t="shared" si="3"/>
        <v>14</v>
      </c>
      <c r="B17" s="231" t="s">
        <v>493</v>
      </c>
      <c r="C17" s="231" t="s">
        <v>127</v>
      </c>
      <c r="D17" s="313">
        <v>1627.07</v>
      </c>
      <c r="E17" s="231" t="s">
        <v>687</v>
      </c>
      <c r="F17" s="231">
        <v>4</v>
      </c>
      <c r="G17" s="352" t="s">
        <v>686</v>
      </c>
      <c r="H17" s="326">
        <v>46036</v>
      </c>
      <c r="I17" s="326">
        <v>46039</v>
      </c>
      <c r="J17" s="313">
        <f>D17</f>
        <v>1627.07</v>
      </c>
      <c r="K17" s="326">
        <v>46046</v>
      </c>
      <c r="L17" s="326">
        <v>46049</v>
      </c>
      <c r="M17" s="313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0" customFormat="1" x14ac:dyDescent="0.25">
      <c r="A18" s="231">
        <f t="shared" si="3"/>
        <v>15</v>
      </c>
      <c r="B18" s="231" t="s">
        <v>36</v>
      </c>
      <c r="C18" s="231" t="s">
        <v>714</v>
      </c>
      <c r="D18" s="346">
        <v>4049.7639999999997</v>
      </c>
      <c r="E18" s="231" t="s">
        <v>687</v>
      </c>
      <c r="F18" s="231">
        <v>10</v>
      </c>
      <c r="G18" s="352" t="s">
        <v>686</v>
      </c>
      <c r="H18" s="326">
        <v>46029</v>
      </c>
      <c r="I18" s="326">
        <v>46035</v>
      </c>
      <c r="J18" s="313">
        <f>D18</f>
        <v>4049.7639999999997</v>
      </c>
      <c r="K18" s="326">
        <v>46043</v>
      </c>
      <c r="L18" s="326">
        <v>46046</v>
      </c>
      <c r="M18" s="313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0" customFormat="1" x14ac:dyDescent="0.25">
      <c r="A19" s="231">
        <f t="shared" si="3"/>
        <v>16</v>
      </c>
      <c r="B19" s="231" t="s">
        <v>401</v>
      </c>
      <c r="C19" s="231" t="s">
        <v>713</v>
      </c>
      <c r="D19" s="314">
        <v>840.43899999999996</v>
      </c>
      <c r="E19" s="231" t="s">
        <v>687</v>
      </c>
      <c r="F19" s="231">
        <v>2</v>
      </c>
      <c r="G19" s="352" t="s">
        <v>686</v>
      </c>
      <c r="H19" s="326">
        <v>46038</v>
      </c>
      <c r="I19" s="326">
        <v>46041</v>
      </c>
      <c r="J19" s="313">
        <f>D19</f>
        <v>840.43899999999996</v>
      </c>
      <c r="K19" s="326">
        <v>46053</v>
      </c>
      <c r="L19" s="326">
        <f>K19+3</f>
        <v>46056</v>
      </c>
      <c r="M19" s="313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0" customFormat="1" x14ac:dyDescent="0.25">
      <c r="A20" s="231">
        <f t="shared" si="3"/>
        <v>17</v>
      </c>
      <c r="B20" s="231" t="s">
        <v>10</v>
      </c>
      <c r="C20" s="231" t="s">
        <v>401</v>
      </c>
      <c r="D20" s="314">
        <v>3283.51</v>
      </c>
      <c r="E20" s="231" t="s">
        <v>687</v>
      </c>
      <c r="F20" s="231">
        <v>8</v>
      </c>
      <c r="G20" s="352" t="s">
        <v>686</v>
      </c>
      <c r="H20" s="326">
        <v>46047</v>
      </c>
      <c r="I20" s="326">
        <v>46052</v>
      </c>
      <c r="J20" s="313">
        <f>D20</f>
        <v>3283.51</v>
      </c>
      <c r="K20" s="326">
        <v>46053</v>
      </c>
      <c r="L20" s="326">
        <f>K20+3</f>
        <v>46056</v>
      </c>
      <c r="M20" s="313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0" customFormat="1" x14ac:dyDescent="0.25">
      <c r="A21" s="258">
        <f t="shared" si="3"/>
        <v>18</v>
      </c>
      <c r="B21" s="258" t="s">
        <v>486</v>
      </c>
      <c r="C21" s="258" t="s">
        <v>493</v>
      </c>
      <c r="D21" s="259">
        <v>2691.4670000000001</v>
      </c>
      <c r="E21" s="258" t="s">
        <v>687</v>
      </c>
      <c r="F21" s="258">
        <v>7</v>
      </c>
      <c r="G21" s="353" t="s">
        <v>686</v>
      </c>
      <c r="H21" s="325">
        <v>46061</v>
      </c>
      <c r="I21" s="325">
        <v>46066</v>
      </c>
      <c r="J21" s="364">
        <f>D21</f>
        <v>2691.4670000000001</v>
      </c>
      <c r="K21" s="325"/>
      <c r="L21" s="325"/>
      <c r="M21" s="259"/>
      <c r="N21" s="258" t="s">
        <v>742</v>
      </c>
      <c r="O21" s="258" t="s">
        <v>690</v>
      </c>
      <c r="P21" s="258"/>
      <c r="Q21" s="258"/>
    </row>
    <row r="22" spans="1:17" s="320" customFormat="1" x14ac:dyDescent="0.25">
      <c r="A22" s="258">
        <f t="shared" si="3"/>
        <v>19</v>
      </c>
      <c r="B22" s="258" t="s">
        <v>139</v>
      </c>
      <c r="C22" s="258" t="s">
        <v>478</v>
      </c>
      <c r="D22" s="259">
        <v>290.20999999999998</v>
      </c>
      <c r="E22" s="258" t="s">
        <v>685</v>
      </c>
      <c r="F22" s="258">
        <v>1</v>
      </c>
      <c r="G22" s="258" t="s">
        <v>686</v>
      </c>
      <c r="H22" s="325">
        <v>46067</v>
      </c>
      <c r="I22" s="325"/>
      <c r="J22" s="259"/>
      <c r="K22" s="325"/>
      <c r="L22" s="325"/>
      <c r="M22" s="259"/>
      <c r="N22" s="258" t="s">
        <v>745</v>
      </c>
      <c r="O22" s="258" t="s">
        <v>690</v>
      </c>
      <c r="P22" s="258"/>
      <c r="Q22" s="258"/>
    </row>
    <row r="23" spans="1:17" s="320" customFormat="1" x14ac:dyDescent="0.25">
      <c r="A23" s="258">
        <f t="shared" si="3"/>
        <v>20</v>
      </c>
      <c r="B23" s="258" t="s">
        <v>691</v>
      </c>
      <c r="C23" s="258" t="s">
        <v>486</v>
      </c>
      <c r="D23" s="259">
        <v>2836.9920000000002</v>
      </c>
      <c r="E23" s="258" t="s">
        <v>687</v>
      </c>
      <c r="F23" s="258">
        <v>7</v>
      </c>
      <c r="G23" s="353" t="s">
        <v>686</v>
      </c>
      <c r="H23" s="325"/>
      <c r="I23" s="325"/>
      <c r="J23" s="259"/>
      <c r="K23" s="325"/>
      <c r="L23" s="325"/>
      <c r="M23" s="259"/>
      <c r="N23" s="258" t="s">
        <v>746</v>
      </c>
      <c r="O23" s="258" t="s">
        <v>690</v>
      </c>
      <c r="P23" s="258"/>
      <c r="Q23" s="258"/>
    </row>
    <row r="24" spans="1:17" s="320" customFormat="1" x14ac:dyDescent="0.25">
      <c r="A24" s="258">
        <f t="shared" si="3"/>
        <v>21</v>
      </c>
      <c r="B24" s="258" t="s">
        <v>9</v>
      </c>
      <c r="C24" s="258" t="s">
        <v>712</v>
      </c>
      <c r="D24" s="342">
        <v>4333.3689999999997</v>
      </c>
      <c r="E24" s="258" t="s">
        <v>687</v>
      </c>
      <c r="F24" s="258">
        <v>11</v>
      </c>
      <c r="G24" s="353" t="s">
        <v>686</v>
      </c>
      <c r="H24" s="325">
        <v>46063</v>
      </c>
      <c r="I24" s="325">
        <v>46068</v>
      </c>
      <c r="J24" s="364">
        <f>D24</f>
        <v>4333.3689999999997</v>
      </c>
      <c r="K24" s="325"/>
      <c r="L24" s="325"/>
      <c r="M24" s="259"/>
      <c r="N24" s="258" t="s">
        <v>742</v>
      </c>
      <c r="O24" s="258" t="s">
        <v>689</v>
      </c>
      <c r="P24" s="258"/>
      <c r="Q24" s="258"/>
    </row>
    <row r="25" spans="1:17" s="320" customFormat="1" x14ac:dyDescent="0.25">
      <c r="A25" s="258">
        <f t="shared" si="3"/>
        <v>22</v>
      </c>
      <c r="B25" s="258" t="s">
        <v>34</v>
      </c>
      <c r="C25" s="258" t="s">
        <v>711</v>
      </c>
      <c r="D25" s="342">
        <v>4124.232</v>
      </c>
      <c r="E25" s="258" t="s">
        <v>687</v>
      </c>
      <c r="F25" s="258">
        <v>11</v>
      </c>
      <c r="G25" s="258" t="s">
        <v>686</v>
      </c>
      <c r="H25" s="325"/>
      <c r="I25" s="325"/>
      <c r="J25" s="259"/>
      <c r="K25" s="325"/>
      <c r="L25" s="325"/>
      <c r="M25" s="259"/>
      <c r="N25" s="258" t="s">
        <v>151</v>
      </c>
      <c r="O25" s="258" t="s">
        <v>689</v>
      </c>
      <c r="P25" s="258"/>
      <c r="Q25" s="258"/>
    </row>
    <row r="26" spans="1:17" s="320" customFormat="1" x14ac:dyDescent="0.25">
      <c r="A26" s="231">
        <f t="shared" si="3"/>
        <v>23</v>
      </c>
      <c r="B26" s="231" t="s">
        <v>134</v>
      </c>
      <c r="C26" s="231" t="s">
        <v>135</v>
      </c>
      <c r="D26" s="314">
        <v>4964.92</v>
      </c>
      <c r="E26" s="231" t="s">
        <v>687</v>
      </c>
      <c r="F26" s="231">
        <v>12</v>
      </c>
      <c r="G26" s="352" t="s">
        <v>686</v>
      </c>
      <c r="H26" s="326"/>
      <c r="I26" s="326"/>
      <c r="J26" s="313"/>
      <c r="K26" s="326"/>
      <c r="L26" s="326"/>
      <c r="M26" s="313"/>
      <c r="N26" s="231"/>
      <c r="O26" s="230"/>
      <c r="P26" s="231"/>
      <c r="Q26" s="231"/>
    </row>
    <row r="27" spans="1:17" s="320" customFormat="1" x14ac:dyDescent="0.25">
      <c r="A27" s="231">
        <f t="shared" si="3"/>
        <v>24</v>
      </c>
      <c r="B27" s="231" t="s">
        <v>43</v>
      </c>
      <c r="C27" s="231" t="s">
        <v>374</v>
      </c>
      <c r="D27" s="314">
        <v>4665.9179999999997</v>
      </c>
      <c r="E27" s="231" t="s">
        <v>687</v>
      </c>
      <c r="F27" s="231">
        <v>12</v>
      </c>
      <c r="G27" s="352" t="s">
        <v>686</v>
      </c>
      <c r="H27" s="326"/>
      <c r="I27" s="326"/>
      <c r="J27" s="313"/>
      <c r="K27" s="326"/>
      <c r="L27" s="326"/>
      <c r="M27" s="313"/>
      <c r="N27" s="231"/>
      <c r="O27" s="231"/>
      <c r="P27" s="231"/>
      <c r="Q27" s="230"/>
    </row>
    <row r="28" spans="1:17" s="320" customFormat="1" x14ac:dyDescent="0.25">
      <c r="A28" s="231">
        <f t="shared" si="3"/>
        <v>25</v>
      </c>
      <c r="B28" s="231" t="s">
        <v>722</v>
      </c>
      <c r="C28" s="231" t="s">
        <v>139</v>
      </c>
      <c r="D28" s="314">
        <v>150.01400000000001</v>
      </c>
      <c r="E28" s="309" t="s">
        <v>685</v>
      </c>
      <c r="F28" s="309">
        <v>1</v>
      </c>
      <c r="G28" s="231" t="s">
        <v>688</v>
      </c>
      <c r="H28" s="326"/>
      <c r="I28" s="326"/>
      <c r="J28" s="313"/>
      <c r="K28" s="348"/>
      <c r="L28" s="326"/>
      <c r="M28" s="313"/>
      <c r="N28" s="231"/>
      <c r="O28" s="231"/>
      <c r="P28" s="231"/>
      <c r="Q28" s="231"/>
    </row>
    <row r="29" spans="1:17" s="320" customFormat="1" x14ac:dyDescent="0.25">
      <c r="A29" s="231">
        <f t="shared" si="3"/>
        <v>26</v>
      </c>
      <c r="B29" s="231" t="s">
        <v>135</v>
      </c>
      <c r="C29" s="231" t="s">
        <v>136</v>
      </c>
      <c r="D29" s="314">
        <v>1004.183</v>
      </c>
      <c r="E29" s="231" t="s">
        <v>687</v>
      </c>
      <c r="F29" s="231">
        <v>3</v>
      </c>
      <c r="G29" s="352" t="s">
        <v>686</v>
      </c>
      <c r="H29" s="326"/>
      <c r="I29" s="326"/>
      <c r="J29" s="313"/>
      <c r="K29" s="326"/>
      <c r="L29" s="326"/>
      <c r="M29" s="313"/>
      <c r="N29" s="231"/>
      <c r="O29" s="230"/>
      <c r="P29" s="231"/>
      <c r="Q29" s="231"/>
    </row>
    <row r="30" spans="1:17" s="320" customFormat="1" x14ac:dyDescent="0.25">
      <c r="A30" s="231">
        <f t="shared" si="3"/>
        <v>27</v>
      </c>
      <c r="B30" s="231" t="s">
        <v>136</v>
      </c>
      <c r="C30" s="231" t="s">
        <v>692</v>
      </c>
      <c r="D30" s="314">
        <v>242.893</v>
      </c>
      <c r="E30" s="231" t="s">
        <v>685</v>
      </c>
      <c r="F30" s="231">
        <v>1</v>
      </c>
      <c r="G30" s="352" t="s">
        <v>686</v>
      </c>
      <c r="H30" s="326"/>
      <c r="I30" s="326"/>
      <c r="J30" s="313"/>
      <c r="K30" s="326"/>
      <c r="L30" s="326"/>
      <c r="M30" s="313"/>
      <c r="N30" s="231"/>
      <c r="O30" s="230"/>
      <c r="P30" s="231"/>
      <c r="Q30" s="231"/>
    </row>
    <row r="31" spans="1:17" s="320" customFormat="1" x14ac:dyDescent="0.25">
      <c r="A31" s="231">
        <f t="shared" si="3"/>
        <v>28</v>
      </c>
      <c r="B31" s="231" t="s">
        <v>137</v>
      </c>
      <c r="C31" s="231" t="s">
        <v>693</v>
      </c>
      <c r="D31" s="314">
        <v>329.72800000000001</v>
      </c>
      <c r="E31" s="231" t="s">
        <v>685</v>
      </c>
      <c r="F31" s="231">
        <v>1</v>
      </c>
      <c r="G31" s="231" t="s">
        <v>686</v>
      </c>
      <c r="H31" s="326"/>
      <c r="I31" s="326"/>
      <c r="J31" s="313"/>
      <c r="K31" s="326"/>
      <c r="L31" s="326"/>
      <c r="M31" s="313"/>
      <c r="N31" s="231"/>
      <c r="O31" s="230"/>
      <c r="P31" s="231"/>
      <c r="Q31" s="231"/>
    </row>
    <row r="32" spans="1:17" s="320" customFormat="1" x14ac:dyDescent="0.25">
      <c r="A32" s="231">
        <f t="shared" si="3"/>
        <v>29</v>
      </c>
      <c r="B32" s="231" t="s">
        <v>138</v>
      </c>
      <c r="C32" s="231" t="s">
        <v>247</v>
      </c>
      <c r="D32" s="314">
        <v>416.87799999999999</v>
      </c>
      <c r="E32" s="231" t="s">
        <v>685</v>
      </c>
      <c r="F32" s="231">
        <v>1</v>
      </c>
      <c r="G32" s="231" t="s">
        <v>686</v>
      </c>
      <c r="H32" s="326"/>
      <c r="I32" s="326"/>
      <c r="J32" s="313"/>
      <c r="K32" s="326"/>
      <c r="L32" s="326"/>
      <c r="M32" s="313"/>
      <c r="N32" s="231"/>
      <c r="O32" s="230"/>
      <c r="P32" s="231"/>
      <c r="Q32" s="231"/>
    </row>
    <row r="33" spans="1:17" s="320" customFormat="1" x14ac:dyDescent="0.25">
      <c r="A33" s="231">
        <f t="shared" si="3"/>
        <v>30</v>
      </c>
      <c r="B33" s="231" t="s">
        <v>247</v>
      </c>
      <c r="C33" s="231" t="s">
        <v>694</v>
      </c>
      <c r="D33" s="314">
        <v>480.26900000000001</v>
      </c>
      <c r="E33" s="231" t="s">
        <v>685</v>
      </c>
      <c r="F33" s="231">
        <v>1</v>
      </c>
      <c r="G33" s="231" t="s">
        <v>686</v>
      </c>
      <c r="H33" s="326"/>
      <c r="I33" s="326"/>
      <c r="J33" s="313"/>
      <c r="K33" s="326"/>
      <c r="L33" s="326"/>
      <c r="M33" s="313"/>
      <c r="N33" s="231"/>
      <c r="O33" s="230"/>
      <c r="P33" s="231"/>
      <c r="Q33" s="231"/>
    </row>
    <row r="34" spans="1:17" s="320" customFormat="1" x14ac:dyDescent="0.25">
      <c r="A34" s="231">
        <f t="shared" si="3"/>
        <v>31</v>
      </c>
      <c r="B34" s="231" t="s">
        <v>11</v>
      </c>
      <c r="C34" s="231" t="s">
        <v>695</v>
      </c>
      <c r="D34" s="314">
        <v>223.816</v>
      </c>
      <c r="E34" s="231" t="s">
        <v>685</v>
      </c>
      <c r="F34" s="231">
        <v>1</v>
      </c>
      <c r="G34" s="231" t="s">
        <v>686</v>
      </c>
      <c r="H34" s="326"/>
      <c r="I34" s="326"/>
      <c r="J34" s="313"/>
      <c r="K34" s="326"/>
      <c r="L34" s="326"/>
      <c r="M34" s="313"/>
      <c r="N34" s="231"/>
      <c r="O34" s="230"/>
      <c r="P34" s="231"/>
      <c r="Q34" s="231"/>
    </row>
    <row r="35" spans="1:17" s="320" customFormat="1" x14ac:dyDescent="0.25">
      <c r="A35" s="231">
        <f t="shared" si="3"/>
        <v>32</v>
      </c>
      <c r="B35" s="231" t="s">
        <v>68</v>
      </c>
      <c r="C35" s="231" t="s">
        <v>696</v>
      </c>
      <c r="D35" s="314">
        <v>5019.34</v>
      </c>
      <c r="E35" s="231" t="s">
        <v>687</v>
      </c>
      <c r="F35" s="231">
        <v>13</v>
      </c>
      <c r="G35" s="231" t="s">
        <v>688</v>
      </c>
      <c r="H35" s="326"/>
      <c r="I35" s="326"/>
      <c r="J35" s="313"/>
      <c r="K35" s="326"/>
      <c r="L35" s="326"/>
      <c r="M35" s="313"/>
      <c r="N35" s="231"/>
      <c r="O35" s="230"/>
      <c r="P35" s="231"/>
      <c r="Q35" s="231"/>
    </row>
    <row r="36" spans="1:17" s="320" customFormat="1" x14ac:dyDescent="0.25">
      <c r="A36" s="231">
        <f t="shared" si="3"/>
        <v>33</v>
      </c>
      <c r="B36" s="231" t="s">
        <v>12</v>
      </c>
      <c r="C36" s="231" t="s">
        <v>697</v>
      </c>
      <c r="D36" s="314">
        <v>392.69400000000002</v>
      </c>
      <c r="E36" s="231" t="s">
        <v>685</v>
      </c>
      <c r="F36" s="231">
        <v>1</v>
      </c>
      <c r="G36" s="231" t="s">
        <v>688</v>
      </c>
      <c r="H36" s="326"/>
      <c r="I36" s="326"/>
      <c r="J36" s="313"/>
      <c r="K36" s="326"/>
      <c r="L36" s="326"/>
      <c r="M36" s="313"/>
      <c r="N36" s="231"/>
      <c r="O36" s="230"/>
      <c r="P36" s="350"/>
      <c r="Q36" s="231"/>
    </row>
    <row r="37" spans="1:17" s="320" customFormat="1" x14ac:dyDescent="0.25">
      <c r="A37" s="231">
        <f t="shared" si="3"/>
        <v>34</v>
      </c>
      <c r="B37" s="231" t="s">
        <v>13</v>
      </c>
      <c r="C37" s="231" t="s">
        <v>698</v>
      </c>
      <c r="D37" s="314">
        <v>398.404</v>
      </c>
      <c r="E37" s="231" t="s">
        <v>685</v>
      </c>
      <c r="F37" s="231">
        <v>1</v>
      </c>
      <c r="G37" s="352" t="s">
        <v>686</v>
      </c>
      <c r="H37" s="326"/>
      <c r="I37" s="326"/>
      <c r="J37" s="313"/>
      <c r="K37" s="326"/>
      <c r="L37" s="326"/>
      <c r="M37" s="313"/>
      <c r="N37" s="231"/>
      <c r="O37" s="230"/>
      <c r="P37" s="231"/>
      <c r="Q37" s="231"/>
    </row>
    <row r="38" spans="1:17" s="320" customFormat="1" x14ac:dyDescent="0.25">
      <c r="A38" s="231">
        <f t="shared" si="3"/>
        <v>35</v>
      </c>
      <c r="B38" s="231" t="s">
        <v>20</v>
      </c>
      <c r="C38" s="231" t="s">
        <v>699</v>
      </c>
      <c r="D38" s="314">
        <v>3030.0290000000005</v>
      </c>
      <c r="E38" s="231" t="s">
        <v>687</v>
      </c>
      <c r="F38" s="231">
        <v>8</v>
      </c>
      <c r="G38" s="352" t="s">
        <v>686</v>
      </c>
      <c r="H38" s="326"/>
      <c r="I38" s="326"/>
      <c r="J38" s="313"/>
      <c r="K38" s="326"/>
      <c r="L38" s="326"/>
      <c r="M38" s="313"/>
      <c r="N38" s="231"/>
      <c r="O38" s="230"/>
      <c r="P38" s="350"/>
      <c r="Q38" s="231"/>
    </row>
    <row r="39" spans="1:17" s="320" customFormat="1" x14ac:dyDescent="0.25">
      <c r="A39" s="231">
        <f t="shared" si="3"/>
        <v>36</v>
      </c>
      <c r="B39" s="231" t="s">
        <v>21</v>
      </c>
      <c r="C39" s="231" t="s">
        <v>700</v>
      </c>
      <c r="D39" s="314">
        <v>279.36</v>
      </c>
      <c r="E39" s="231" t="s">
        <v>685</v>
      </c>
      <c r="F39" s="231">
        <v>1</v>
      </c>
      <c r="G39" s="352" t="s">
        <v>686</v>
      </c>
      <c r="H39" s="326"/>
      <c r="I39" s="326"/>
      <c r="J39" s="313"/>
      <c r="K39" s="326"/>
      <c r="L39" s="326"/>
      <c r="M39" s="313"/>
      <c r="N39" s="231"/>
      <c r="O39" s="230"/>
      <c r="P39" s="350"/>
      <c r="Q39" s="231"/>
    </row>
    <row r="40" spans="1:17" s="320" customFormat="1" x14ac:dyDescent="0.25">
      <c r="A40" s="231">
        <f t="shared" si="3"/>
        <v>37</v>
      </c>
      <c r="B40" s="231" t="s">
        <v>22</v>
      </c>
      <c r="C40" s="231" t="s">
        <v>701</v>
      </c>
      <c r="D40" s="314">
        <v>2550.1669999999999</v>
      </c>
      <c r="E40" s="231" t="s">
        <v>687</v>
      </c>
      <c r="F40" s="231">
        <v>7</v>
      </c>
      <c r="G40" s="352" t="s">
        <v>686</v>
      </c>
      <c r="H40" s="311"/>
      <c r="I40" s="311"/>
      <c r="J40" s="313"/>
      <c r="K40" s="311"/>
      <c r="L40" s="311"/>
      <c r="M40" s="313"/>
      <c r="N40" s="231"/>
      <c r="O40" s="310"/>
      <c r="P40" s="231"/>
      <c r="Q40" s="231"/>
    </row>
    <row r="41" spans="1:17" s="320" customFormat="1" x14ac:dyDescent="0.25">
      <c r="A41" s="231">
        <f t="shared" si="3"/>
        <v>38</v>
      </c>
      <c r="B41" s="231" t="s">
        <v>23</v>
      </c>
      <c r="C41" s="231" t="s">
        <v>702</v>
      </c>
      <c r="D41" s="314">
        <v>2283.5349999999999</v>
      </c>
      <c r="E41" s="231" t="s">
        <v>687</v>
      </c>
      <c r="F41" s="231">
        <v>6</v>
      </c>
      <c r="G41" s="352" t="s">
        <v>686</v>
      </c>
      <c r="H41" s="311"/>
      <c r="I41" s="311"/>
      <c r="J41" s="313"/>
      <c r="K41" s="311"/>
      <c r="L41" s="311"/>
      <c r="M41" s="313"/>
      <c r="N41" s="231"/>
      <c r="O41" s="310"/>
      <c r="P41" s="231"/>
      <c r="Q41" s="231"/>
    </row>
    <row r="42" spans="1:17" s="320" customFormat="1" x14ac:dyDescent="0.25">
      <c r="A42" s="231">
        <f t="shared" si="3"/>
        <v>39</v>
      </c>
      <c r="B42" s="231" t="s">
        <v>24</v>
      </c>
      <c r="C42" s="231" t="s">
        <v>703</v>
      </c>
      <c r="D42" s="314">
        <v>259.048</v>
      </c>
      <c r="E42" s="231" t="s">
        <v>685</v>
      </c>
      <c r="F42" s="231">
        <v>1</v>
      </c>
      <c r="G42" s="352" t="s">
        <v>686</v>
      </c>
      <c r="H42" s="326"/>
      <c r="I42" s="326"/>
      <c r="J42" s="313"/>
      <c r="K42" s="326"/>
      <c r="L42" s="326"/>
      <c r="M42" s="313"/>
      <c r="N42" s="231"/>
      <c r="O42" s="230"/>
      <c r="P42" s="231"/>
      <c r="Q42" s="231"/>
    </row>
    <row r="43" spans="1:17" s="320" customFormat="1" x14ac:dyDescent="0.25">
      <c r="A43" s="231">
        <f t="shared" si="3"/>
        <v>40</v>
      </c>
      <c r="B43" s="231" t="s">
        <v>25</v>
      </c>
      <c r="C43" s="231" t="s">
        <v>395</v>
      </c>
      <c r="D43" s="314">
        <v>440.45499999999998</v>
      </c>
      <c r="E43" s="231" t="s">
        <v>685</v>
      </c>
      <c r="F43" s="231">
        <v>1</v>
      </c>
      <c r="G43" s="352" t="s">
        <v>686</v>
      </c>
      <c r="H43" s="326"/>
      <c r="I43" s="326"/>
      <c r="J43" s="313"/>
      <c r="K43" s="326"/>
      <c r="L43" s="326"/>
      <c r="M43" s="313"/>
      <c r="N43" s="231"/>
      <c r="O43" s="230"/>
      <c r="P43" s="350"/>
      <c r="Q43" s="231"/>
    </row>
    <row r="44" spans="1:17" s="320" customFormat="1" x14ac:dyDescent="0.25">
      <c r="A44" s="231">
        <f t="shared" si="3"/>
        <v>41</v>
      </c>
      <c r="B44" s="231" t="s">
        <v>395</v>
      </c>
      <c r="C44" s="231" t="s">
        <v>704</v>
      </c>
      <c r="D44" s="314">
        <v>496.685</v>
      </c>
      <c r="E44" s="231" t="s">
        <v>685</v>
      </c>
      <c r="F44" s="231">
        <v>1</v>
      </c>
      <c r="G44" s="352" t="s">
        <v>686</v>
      </c>
      <c r="H44" s="326"/>
      <c r="I44" s="326"/>
      <c r="J44" s="313"/>
      <c r="K44" s="326"/>
      <c r="L44" s="326"/>
      <c r="M44" s="313"/>
      <c r="N44" s="231"/>
      <c r="O44" s="230"/>
      <c r="P44" s="231"/>
      <c r="Q44" s="231"/>
    </row>
    <row r="45" spans="1:17" s="320" customFormat="1" x14ac:dyDescent="0.25">
      <c r="A45" s="231">
        <f t="shared" si="3"/>
        <v>42</v>
      </c>
      <c r="B45" s="231" t="s">
        <v>26</v>
      </c>
      <c r="C45" s="231" t="s">
        <v>705</v>
      </c>
      <c r="D45" s="314">
        <v>244.029</v>
      </c>
      <c r="E45" s="231" t="s">
        <v>685</v>
      </c>
      <c r="F45" s="231">
        <v>1</v>
      </c>
      <c r="G45" s="352" t="s">
        <v>686</v>
      </c>
      <c r="H45" s="326"/>
      <c r="I45" s="326"/>
      <c r="J45" s="313"/>
      <c r="K45" s="326"/>
      <c r="L45" s="326"/>
      <c r="M45" s="313"/>
      <c r="N45" s="231"/>
      <c r="O45" s="230"/>
      <c r="P45" s="231"/>
      <c r="Q45" s="231"/>
    </row>
    <row r="46" spans="1:17" s="320" customFormat="1" x14ac:dyDescent="0.25">
      <c r="A46" s="231">
        <f t="shared" si="3"/>
        <v>43</v>
      </c>
      <c r="B46" s="231" t="s">
        <v>27</v>
      </c>
      <c r="C46" s="231" t="s">
        <v>706</v>
      </c>
      <c r="D46" s="314">
        <v>237.428</v>
      </c>
      <c r="E46" s="231" t="s">
        <v>685</v>
      </c>
      <c r="F46" s="231">
        <v>1</v>
      </c>
      <c r="G46" s="352" t="s">
        <v>686</v>
      </c>
      <c r="H46" s="326"/>
      <c r="I46" s="326"/>
      <c r="J46" s="313"/>
      <c r="K46" s="326"/>
      <c r="L46" s="326"/>
      <c r="M46" s="313"/>
      <c r="N46" s="231"/>
      <c r="O46" s="230"/>
      <c r="P46" s="231"/>
      <c r="Q46" s="231"/>
    </row>
    <row r="47" spans="1:17" s="320" customFormat="1" x14ac:dyDescent="0.25">
      <c r="A47" s="231">
        <f t="shared" si="3"/>
        <v>44</v>
      </c>
      <c r="B47" s="231" t="s">
        <v>28</v>
      </c>
      <c r="C47" s="231" t="s">
        <v>707</v>
      </c>
      <c r="D47" s="314">
        <v>203.47900000000001</v>
      </c>
      <c r="E47" s="231" t="s">
        <v>685</v>
      </c>
      <c r="F47" s="231">
        <v>1</v>
      </c>
      <c r="G47" s="352" t="s">
        <v>686</v>
      </c>
      <c r="H47" s="326"/>
      <c r="I47" s="326"/>
      <c r="J47" s="313"/>
      <c r="K47" s="326"/>
      <c r="L47" s="326"/>
      <c r="M47" s="313"/>
      <c r="N47" s="231"/>
      <c r="O47" s="230"/>
      <c r="P47" s="231"/>
      <c r="Q47" s="231"/>
    </row>
    <row r="48" spans="1:17" s="320" customFormat="1" x14ac:dyDescent="0.25">
      <c r="A48" s="231">
        <f t="shared" si="3"/>
        <v>45</v>
      </c>
      <c r="B48" s="231" t="s">
        <v>29</v>
      </c>
      <c r="C48" s="231" t="s">
        <v>708</v>
      </c>
      <c r="D48" s="314">
        <v>2548.2750000000001</v>
      </c>
      <c r="E48" s="231" t="s">
        <v>687</v>
      </c>
      <c r="F48" s="231">
        <v>7</v>
      </c>
      <c r="G48" s="352" t="s">
        <v>686</v>
      </c>
      <c r="H48" s="326"/>
      <c r="I48" s="326"/>
      <c r="J48" s="313"/>
      <c r="K48" s="326"/>
      <c r="L48" s="326"/>
      <c r="M48" s="313"/>
      <c r="N48" s="231"/>
      <c r="O48" s="230"/>
      <c r="P48" s="231"/>
      <c r="Q48" s="231"/>
    </row>
    <row r="49" spans="1:17" s="320" customFormat="1" x14ac:dyDescent="0.25">
      <c r="A49" s="231">
        <f t="shared" si="3"/>
        <v>46</v>
      </c>
      <c r="B49" s="231" t="s">
        <v>32</v>
      </c>
      <c r="C49" s="231" t="s">
        <v>709</v>
      </c>
      <c r="D49" s="314">
        <v>211.209</v>
      </c>
      <c r="E49" s="231" t="s">
        <v>685</v>
      </c>
      <c r="F49" s="231">
        <v>1</v>
      </c>
      <c r="G49" s="352" t="s">
        <v>686</v>
      </c>
      <c r="H49" s="326"/>
      <c r="I49" s="326"/>
      <c r="J49" s="313"/>
      <c r="K49" s="326"/>
      <c r="L49" s="326"/>
      <c r="M49" s="313"/>
      <c r="N49" s="231"/>
      <c r="O49" s="230"/>
      <c r="P49" s="350"/>
      <c r="Q49" s="231"/>
    </row>
    <row r="50" spans="1:17" s="320" customFormat="1" x14ac:dyDescent="0.25">
      <c r="A50" s="231">
        <f t="shared" si="3"/>
        <v>47</v>
      </c>
      <c r="B50" s="231" t="s">
        <v>33</v>
      </c>
      <c r="C50" s="231" t="s">
        <v>426</v>
      </c>
      <c r="D50" s="314">
        <v>2379.2039999999997</v>
      </c>
      <c r="E50" s="231" t="s">
        <v>687</v>
      </c>
      <c r="F50" s="231">
        <v>6</v>
      </c>
      <c r="G50" s="231" t="s">
        <v>686</v>
      </c>
      <c r="H50" s="326"/>
      <c r="I50" s="326"/>
      <c r="J50" s="313"/>
      <c r="K50" s="326"/>
      <c r="L50" s="326"/>
      <c r="M50" s="313"/>
      <c r="N50" s="231"/>
      <c r="O50" s="230"/>
      <c r="P50" s="231"/>
      <c r="Q50" s="231"/>
    </row>
    <row r="51" spans="1:17" s="320" customFormat="1" x14ac:dyDescent="0.25">
      <c r="A51" s="231">
        <f t="shared" si="3"/>
        <v>48</v>
      </c>
      <c r="B51" s="231" t="s">
        <v>426</v>
      </c>
      <c r="C51" s="231" t="s">
        <v>710</v>
      </c>
      <c r="D51" s="314">
        <v>2669.0070000000001</v>
      </c>
      <c r="E51" s="231" t="s">
        <v>687</v>
      </c>
      <c r="F51" s="231">
        <v>7</v>
      </c>
      <c r="G51" s="231" t="s">
        <v>686</v>
      </c>
      <c r="H51" s="326"/>
      <c r="I51" s="326"/>
      <c r="J51" s="313"/>
      <c r="K51" s="326"/>
      <c r="L51" s="326"/>
      <c r="M51" s="313"/>
      <c r="N51" s="231"/>
      <c r="O51" s="230"/>
      <c r="P51" s="231"/>
      <c r="Q51" s="231"/>
    </row>
    <row r="52" spans="1:17" s="320" customFormat="1" x14ac:dyDescent="0.25">
      <c r="A52" s="231">
        <f t="shared" si="3"/>
        <v>49</v>
      </c>
      <c r="B52" s="231" t="s">
        <v>40</v>
      </c>
      <c r="C52" s="231" t="s">
        <v>715</v>
      </c>
      <c r="D52" s="314">
        <v>4916.2929999999997</v>
      </c>
      <c r="E52" s="231" t="s">
        <v>687</v>
      </c>
      <c r="F52" s="231">
        <v>12</v>
      </c>
      <c r="G52" s="231" t="s">
        <v>686</v>
      </c>
      <c r="H52" s="326"/>
      <c r="I52" s="326"/>
      <c r="J52" s="313"/>
      <c r="K52" s="326"/>
      <c r="L52" s="326"/>
      <c r="M52" s="313"/>
      <c r="N52" s="231"/>
      <c r="O52" s="230"/>
      <c r="P52" s="231"/>
      <c r="Q52" s="231"/>
    </row>
    <row r="53" spans="1:17" s="320" customFormat="1" x14ac:dyDescent="0.25">
      <c r="A53" s="231">
        <f t="shared" si="3"/>
        <v>50</v>
      </c>
      <c r="B53" s="231" t="s">
        <v>8</v>
      </c>
      <c r="C53" s="231" t="s">
        <v>457</v>
      </c>
      <c r="D53" s="314">
        <v>453.99900000000002</v>
      </c>
      <c r="E53" s="231" t="s">
        <v>685</v>
      </c>
      <c r="F53" s="231">
        <v>1</v>
      </c>
      <c r="G53" s="258" t="s">
        <v>688</v>
      </c>
      <c r="H53" s="326"/>
      <c r="I53" s="326"/>
      <c r="J53" s="313"/>
      <c r="K53" s="326"/>
      <c r="L53" s="326"/>
      <c r="M53" s="313"/>
      <c r="N53" s="231"/>
      <c r="O53" s="230"/>
      <c r="P53" s="231"/>
      <c r="Q53" s="231"/>
    </row>
    <row r="54" spans="1:17" s="320" customFormat="1" x14ac:dyDescent="0.25">
      <c r="A54" s="231">
        <f t="shared" si="3"/>
        <v>51</v>
      </c>
      <c r="B54" s="231" t="s">
        <v>457</v>
      </c>
      <c r="C54" s="231" t="s">
        <v>716</v>
      </c>
      <c r="D54" s="314">
        <v>1291.5230000000001</v>
      </c>
      <c r="E54" s="231" t="s">
        <v>687</v>
      </c>
      <c r="F54" s="231">
        <v>3</v>
      </c>
      <c r="G54" s="258" t="s">
        <v>688</v>
      </c>
      <c r="H54" s="311"/>
      <c r="I54" s="311"/>
      <c r="J54" s="313"/>
      <c r="K54" s="311"/>
      <c r="L54" s="311"/>
      <c r="M54" s="313"/>
      <c r="N54" s="231"/>
      <c r="O54" s="310"/>
      <c r="P54" s="231"/>
      <c r="Q54" s="231"/>
    </row>
    <row r="55" spans="1:17" s="320" customFormat="1" x14ac:dyDescent="0.25">
      <c r="A55" s="231">
        <f t="shared" si="3"/>
        <v>52</v>
      </c>
      <c r="B55" s="231" t="s">
        <v>69</v>
      </c>
      <c r="C55" s="231" t="s">
        <v>403</v>
      </c>
      <c r="D55" s="314">
        <v>2496.3940000000002</v>
      </c>
      <c r="E55" s="231" t="s">
        <v>687</v>
      </c>
      <c r="F55" s="231">
        <v>6</v>
      </c>
      <c r="G55" s="231" t="s">
        <v>686</v>
      </c>
      <c r="H55" s="326"/>
      <c r="I55" s="326"/>
      <c r="J55" s="313"/>
      <c r="K55" s="326"/>
      <c r="L55" s="326"/>
      <c r="M55" s="313"/>
      <c r="N55" s="231"/>
      <c r="O55" s="230"/>
      <c r="P55" s="231"/>
      <c r="Q55" s="231"/>
    </row>
    <row r="56" spans="1:17" s="320" customFormat="1" x14ac:dyDescent="0.25">
      <c r="A56" s="231">
        <f t="shared" si="3"/>
        <v>53</v>
      </c>
      <c r="B56" s="231" t="s">
        <v>374</v>
      </c>
      <c r="C56" s="231" t="s">
        <v>717</v>
      </c>
      <c r="D56" s="314">
        <v>410.60700000000003</v>
      </c>
      <c r="E56" s="231" t="s">
        <v>685</v>
      </c>
      <c r="F56" s="231">
        <v>1</v>
      </c>
      <c r="G56" s="352" t="s">
        <v>686</v>
      </c>
      <c r="H56" s="326"/>
      <c r="I56" s="326"/>
      <c r="J56" s="313"/>
      <c r="K56" s="326"/>
      <c r="L56" s="326"/>
      <c r="M56" s="313"/>
      <c r="N56" s="231"/>
      <c r="O56" s="230"/>
      <c r="P56" s="231"/>
      <c r="Q56" s="231"/>
    </row>
    <row r="57" spans="1:17" s="320" customFormat="1" x14ac:dyDescent="0.25">
      <c r="A57" s="231">
        <f t="shared" si="3"/>
        <v>54</v>
      </c>
      <c r="B57" s="231" t="s">
        <v>44</v>
      </c>
      <c r="C57" s="231" t="s">
        <v>718</v>
      </c>
      <c r="D57" s="314">
        <v>823.78199999999993</v>
      </c>
      <c r="E57" s="231" t="s">
        <v>687</v>
      </c>
      <c r="F57" s="231">
        <v>2</v>
      </c>
      <c r="G57" s="352" t="s">
        <v>686</v>
      </c>
      <c r="H57" s="326"/>
      <c r="I57" s="326"/>
      <c r="J57" s="313"/>
      <c r="K57" s="326"/>
      <c r="L57" s="326"/>
      <c r="M57" s="313"/>
      <c r="N57" s="231"/>
      <c r="O57" s="230"/>
      <c r="P57" s="231"/>
      <c r="Q57" s="231"/>
    </row>
    <row r="58" spans="1:17" s="320" customFormat="1" x14ac:dyDescent="0.25">
      <c r="A58" s="231">
        <f t="shared" si="3"/>
        <v>55</v>
      </c>
      <c r="B58" s="231" t="s">
        <v>46</v>
      </c>
      <c r="C58" s="231" t="s">
        <v>719</v>
      </c>
      <c r="D58" s="314">
        <v>1258.998</v>
      </c>
      <c r="E58" s="231" t="s">
        <v>687</v>
      </c>
      <c r="F58" s="231">
        <v>3</v>
      </c>
      <c r="G58" s="352" t="s">
        <v>686</v>
      </c>
      <c r="H58" s="311"/>
      <c r="I58" s="311"/>
      <c r="J58" s="313"/>
      <c r="K58" s="311"/>
      <c r="L58" s="311"/>
      <c r="M58" s="313"/>
      <c r="N58" s="231"/>
      <c r="O58" s="310"/>
      <c r="P58" s="231"/>
      <c r="Q58" s="231"/>
    </row>
    <row r="59" spans="1:17" s="320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4">
        <v>424.89100000000002</v>
      </c>
      <c r="E59" s="231" t="s">
        <v>685</v>
      </c>
      <c r="F59" s="231">
        <v>1</v>
      </c>
      <c r="G59" s="231" t="s">
        <v>688</v>
      </c>
      <c r="H59" s="326"/>
      <c r="I59" s="326"/>
      <c r="J59" s="313"/>
      <c r="K59" s="326"/>
      <c r="L59" s="326"/>
      <c r="M59" s="313"/>
      <c r="N59" s="231"/>
      <c r="O59" s="230"/>
      <c r="P59" s="231"/>
      <c r="Q59" s="231"/>
    </row>
    <row r="60" spans="1:17" s="320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4">
        <v>1851.866</v>
      </c>
      <c r="E60" s="231" t="s">
        <v>687</v>
      </c>
      <c r="F60" s="231">
        <v>5</v>
      </c>
      <c r="G60" s="231" t="s">
        <v>686</v>
      </c>
      <c r="H60" s="311"/>
      <c r="I60" s="311"/>
      <c r="J60" s="313"/>
      <c r="K60" s="311"/>
      <c r="L60" s="311"/>
      <c r="M60" s="313"/>
      <c r="N60" s="231"/>
      <c r="O60" s="310"/>
      <c r="P60" s="231"/>
      <c r="Q60" s="231"/>
    </row>
    <row r="61" spans="1:17" s="320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4">
        <v>1584.546</v>
      </c>
      <c r="E61" s="231" t="s">
        <v>687</v>
      </c>
      <c r="F61" s="231">
        <v>4</v>
      </c>
      <c r="G61" s="231" t="s">
        <v>686</v>
      </c>
      <c r="H61" s="311"/>
      <c r="I61" s="311"/>
      <c r="J61" s="313"/>
      <c r="K61" s="311"/>
      <c r="L61" s="311"/>
      <c r="M61" s="313"/>
      <c r="N61" s="231"/>
      <c r="O61" s="310"/>
      <c r="P61" s="231"/>
      <c r="Q61" s="231"/>
    </row>
    <row r="62" spans="1:17" s="320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4">
        <v>2383.1549999999997</v>
      </c>
      <c r="E62" s="231" t="s">
        <v>687</v>
      </c>
      <c r="F62" s="231">
        <v>6</v>
      </c>
      <c r="G62" s="352" t="s">
        <v>686</v>
      </c>
      <c r="H62" s="231"/>
      <c r="I62" s="231"/>
      <c r="J62" s="313"/>
      <c r="K62" s="231"/>
      <c r="L62" s="231"/>
      <c r="M62" s="313"/>
      <c r="N62" s="231"/>
      <c r="O62" s="230"/>
      <c r="P62" s="231"/>
      <c r="Q62" s="231"/>
    </row>
    <row r="63" spans="1:17" s="320" customFormat="1" x14ac:dyDescent="0.25">
      <c r="A63" s="231">
        <f t="shared" si="3"/>
        <v>60</v>
      </c>
      <c r="B63" s="316" t="str">
        <f>C62</f>
        <v>45/0</v>
      </c>
      <c r="C63" s="316" t="s">
        <v>475</v>
      </c>
      <c r="D63" s="317">
        <v>208.53</v>
      </c>
      <c r="E63" s="231" t="s">
        <v>685</v>
      </c>
      <c r="F63" s="231">
        <v>1</v>
      </c>
      <c r="G63" s="352" t="s">
        <v>686</v>
      </c>
      <c r="H63" s="318"/>
      <c r="I63" s="318"/>
      <c r="J63" s="313"/>
      <c r="K63" s="318"/>
      <c r="L63" s="318"/>
      <c r="M63" s="313"/>
      <c r="N63" s="318"/>
      <c r="O63" s="319"/>
      <c r="P63" s="318"/>
      <c r="Q63" s="318"/>
    </row>
    <row r="64" spans="1:17" x14ac:dyDescent="0.25">
      <c r="A64" s="293"/>
      <c r="B64" s="293"/>
      <c r="C64" s="293"/>
      <c r="D64" s="322">
        <f>SUM(D4:D63)</f>
        <v>117850.83100000001</v>
      </c>
      <c r="E64" s="321"/>
      <c r="F64" s="322">
        <f>SUM(F4:F63)</f>
        <v>306</v>
      </c>
      <c r="G64" s="293"/>
      <c r="H64" s="315"/>
      <c r="I64" s="315"/>
      <c r="J64" s="293"/>
      <c r="K64" s="293"/>
      <c r="L64" s="315"/>
      <c r="M64" s="293"/>
      <c r="N64" s="293"/>
      <c r="O64" s="293"/>
      <c r="P64" s="293"/>
      <c r="Q64" s="293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7" t="s">
        <v>667</v>
      </c>
      <c r="B1" s="257" t="s">
        <v>666</v>
      </c>
      <c r="C1" s="257" t="s">
        <v>665</v>
      </c>
      <c r="D1" s="257" t="s">
        <v>664</v>
      </c>
      <c r="E1" s="257" t="s">
        <v>663</v>
      </c>
      <c r="F1" s="257" t="s">
        <v>662</v>
      </c>
      <c r="G1" s="257" t="s">
        <v>661</v>
      </c>
      <c r="H1" s="257" t="s">
        <v>660</v>
      </c>
      <c r="I1" s="257" t="s">
        <v>659</v>
      </c>
      <c r="J1" s="257" t="s">
        <v>658</v>
      </c>
      <c r="K1" s="257" t="s">
        <v>657</v>
      </c>
    </row>
    <row r="2" spans="1:11" x14ac:dyDescent="0.25">
      <c r="A2" s="328" t="s">
        <v>656</v>
      </c>
      <c r="B2" s="330" t="s">
        <v>655</v>
      </c>
      <c r="C2" s="328" t="s">
        <v>654</v>
      </c>
      <c r="D2" s="329">
        <v>45363</v>
      </c>
      <c r="E2" s="329">
        <v>46002</v>
      </c>
      <c r="F2" s="328" t="s">
        <v>653</v>
      </c>
      <c r="G2" s="328" t="s">
        <v>652</v>
      </c>
      <c r="H2" s="328" t="s">
        <v>651</v>
      </c>
      <c r="I2" s="328" t="s">
        <v>650</v>
      </c>
      <c r="J2" s="255" t="s">
        <v>649</v>
      </c>
      <c r="K2" s="255" t="s">
        <v>647</v>
      </c>
    </row>
    <row r="3" spans="1:11" x14ac:dyDescent="0.25">
      <c r="A3" s="255"/>
      <c r="B3" s="255"/>
      <c r="C3" s="255"/>
      <c r="D3" s="255"/>
      <c r="E3" s="256"/>
      <c r="F3" s="255"/>
      <c r="G3" s="255"/>
      <c r="H3" s="255"/>
      <c r="I3" s="255"/>
      <c r="J3" s="255" t="s">
        <v>648</v>
      </c>
      <c r="K3" t="s">
        <v>645</v>
      </c>
    </row>
    <row r="4" spans="1:11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 t="s">
        <v>646</v>
      </c>
      <c r="K4" s="255" t="s">
        <v>575</v>
      </c>
    </row>
    <row r="5" spans="1:11" x14ac:dyDescent="0.25">
      <c r="A5" s="255"/>
      <c r="B5" s="255"/>
      <c r="C5" s="255"/>
      <c r="D5" s="255"/>
      <c r="E5" s="255"/>
      <c r="F5" s="255"/>
      <c r="G5" s="255"/>
      <c r="H5" s="255"/>
      <c r="I5" s="255"/>
      <c r="J5" s="255" t="s">
        <v>644</v>
      </c>
      <c r="K5" s="255" t="s">
        <v>643</v>
      </c>
    </row>
    <row r="6" spans="1:11" x14ac:dyDescent="0.25">
      <c r="A6" s="255"/>
      <c r="B6" s="256"/>
      <c r="C6" s="255"/>
      <c r="D6" s="255"/>
      <c r="E6" s="255"/>
      <c r="F6" s="255"/>
      <c r="G6" s="255"/>
      <c r="H6" s="255"/>
      <c r="I6" s="255"/>
      <c r="J6" s="255"/>
      <c r="K6" s="255" t="s">
        <v>642</v>
      </c>
    </row>
    <row r="7" spans="1:11" x14ac:dyDescent="0.25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 t="s">
        <v>641</v>
      </c>
    </row>
    <row r="8" spans="1:11" x14ac:dyDescent="0.25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 t="s">
        <v>640</v>
      </c>
    </row>
    <row r="9" spans="1:11" x14ac:dyDescent="0.25">
      <c r="A9" s="255"/>
      <c r="B9" s="255"/>
      <c r="C9" s="255"/>
      <c r="D9" s="255"/>
      <c r="E9" s="255"/>
      <c r="F9" s="255"/>
      <c r="G9" s="255"/>
      <c r="H9" s="255"/>
      <c r="I9" s="255"/>
      <c r="J9" s="255"/>
      <c r="K9" s="255" t="s">
        <v>638</v>
      </c>
    </row>
    <row r="10" spans="1:11" x14ac:dyDescent="0.25">
      <c r="A10" s="255"/>
      <c r="B10" s="255"/>
      <c r="C10" s="255"/>
      <c r="D10" s="255"/>
      <c r="E10" s="255"/>
      <c r="F10" s="255"/>
      <c r="G10" s="255"/>
      <c r="H10" s="255"/>
      <c r="I10" s="255"/>
      <c r="J10" s="255"/>
      <c r="K10" s="255" t="s">
        <v>596</v>
      </c>
    </row>
    <row r="11" spans="1:11" x14ac:dyDescent="0.25">
      <c r="A11" s="255"/>
      <c r="B11" s="255"/>
      <c r="C11" s="255"/>
      <c r="D11" s="255"/>
      <c r="E11" s="255"/>
      <c r="F11" s="255"/>
      <c r="G11" s="255"/>
      <c r="H11" s="255"/>
      <c r="I11" s="255"/>
      <c r="J11" s="255"/>
      <c r="K11" s="255" t="s">
        <v>636</v>
      </c>
    </row>
    <row r="12" spans="1:11" x14ac:dyDescent="0.25">
      <c r="K12" s="255" t="s">
        <v>635</v>
      </c>
    </row>
    <row r="13" spans="1:11" x14ac:dyDescent="0.25">
      <c r="K13" s="255" t="s">
        <v>634</v>
      </c>
    </row>
    <row r="14" spans="1:11" x14ac:dyDescent="0.25">
      <c r="K14" s="255" t="s">
        <v>633</v>
      </c>
    </row>
    <row r="15" spans="1:11" x14ac:dyDescent="0.25">
      <c r="K15" s="255" t="s">
        <v>632</v>
      </c>
    </row>
    <row r="20" spans="11:11" x14ac:dyDescent="0.25">
      <c r="K20" s="25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56" activePane="bottomLeft" state="frozen"/>
      <selection activeCell="B1" sqref="B1:L1"/>
      <selection pane="bottomLeft" activeCell="M462" sqref="M462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72" t="s">
        <v>391</v>
      </c>
      <c r="B1" s="473"/>
      <c r="C1" s="473"/>
      <c r="D1" s="474"/>
      <c r="E1" s="474"/>
      <c r="F1" s="474"/>
      <c r="G1" s="474"/>
      <c r="H1" s="474"/>
      <c r="I1" s="474"/>
      <c r="J1" s="473"/>
      <c r="K1" s="473"/>
      <c r="L1" s="473"/>
      <c r="M1" s="473"/>
      <c r="N1" s="473"/>
      <c r="O1" s="473"/>
      <c r="P1" s="475"/>
    </row>
    <row r="2" spans="1:16" s="4" customFormat="1" ht="29.25" customHeight="1" x14ac:dyDescent="0.25">
      <c r="A2" s="476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303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6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 t="s">
        <v>126</v>
      </c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2026-02-17T04:51:22Z</dcterms:modified>
</cp:coreProperties>
</file>