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Palp04\Desktop\"/>
    </mc:Choice>
  </mc:AlternateContent>
  <xr:revisionPtr revIDLastSave="0" documentId="13_ncr:1_{95BDC9F1-6924-4781-994B-5BF80703C34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mmary" sheetId="4" r:id="rId1"/>
    <sheet name="FDN" sheetId="5" r:id="rId2"/>
    <sheet name="Erection-Oct25" sheetId="6" r:id="rId3"/>
  </sheets>
  <definedNames>
    <definedName name="_xlnm._FilterDatabase" localSheetId="2" hidden="1">'Erection-Oct25'!$A$20:$AD$69</definedName>
    <definedName name="_xlnm._FilterDatabase" localSheetId="1" hidden="1">FDN!$A$20:$AI$51</definedName>
    <definedName name="_xlnm.Print_Area" localSheetId="2">'Erection-Oct25'!$A$1:$J$69</definedName>
    <definedName name="_xlnm.Print_Area" localSheetId="1">FDN!$A$1:$AI$51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6" l="1"/>
  <c r="AB41" i="6"/>
  <c r="AB43" i="6"/>
  <c r="AB44" i="6"/>
  <c r="AA40" i="6"/>
  <c r="AA41" i="6"/>
  <c r="AA43" i="6"/>
  <c r="AA44" i="6"/>
  <c r="Z40" i="6"/>
  <c r="Z41" i="6"/>
  <c r="Z43" i="6"/>
  <c r="Z44" i="6"/>
  <c r="Y40" i="6"/>
  <c r="AC40" i="6" s="1"/>
  <c r="AD40" i="6" s="1"/>
  <c r="Y41" i="6"/>
  <c r="Y43" i="6"/>
  <c r="Y44" i="6"/>
  <c r="X40" i="6"/>
  <c r="X41" i="6"/>
  <c r="X43" i="6"/>
  <c r="X44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AC44" i="6" l="1"/>
  <c r="AD44" i="6" s="1"/>
  <c r="AC43" i="6"/>
  <c r="AD43" i="6" s="1"/>
  <c r="AC41" i="6"/>
  <c r="AD41" i="6" s="1"/>
  <c r="M24" i="6"/>
  <c r="G21" i="6"/>
  <c r="H21" i="6" s="1"/>
  <c r="M67" i="6"/>
  <c r="M48" i="6"/>
  <c r="G38" i="6"/>
  <c r="H38" i="6" s="1"/>
  <c r="G42" i="6"/>
  <c r="H42" i="6" s="1"/>
  <c r="G45" i="6"/>
  <c r="H45" i="6" s="1"/>
  <c r="M42" i="6"/>
  <c r="M39" i="6"/>
  <c r="G64" i="6"/>
  <c r="H64" i="6" s="1"/>
  <c r="G54" i="6"/>
  <c r="H54" i="6" s="1"/>
  <c r="M54" i="6"/>
  <c r="G50" i="6"/>
  <c r="H50" i="6" s="1"/>
  <c r="G59" i="6"/>
  <c r="H59" i="6" s="1"/>
  <c r="G31" i="6"/>
  <c r="H31" i="6" s="1"/>
  <c r="G28" i="6"/>
  <c r="H28" i="6" s="1"/>
  <c r="G25" i="6"/>
  <c r="H25" i="6" s="1"/>
  <c r="G35" i="6"/>
  <c r="H35" i="6" s="1"/>
  <c r="M59" i="6"/>
  <c r="M60" i="6"/>
  <c r="M61" i="6"/>
  <c r="M62" i="6"/>
  <c r="M63" i="6"/>
  <c r="M64" i="6"/>
  <c r="M65" i="6"/>
  <c r="M66" i="6"/>
  <c r="M68" i="6"/>
  <c r="M58" i="6"/>
  <c r="M57" i="6"/>
  <c r="M56" i="6"/>
  <c r="M55" i="6"/>
  <c r="M53" i="6"/>
  <c r="M52" i="6"/>
  <c r="M51" i="6"/>
  <c r="X64" i="6" l="1"/>
  <c r="Y64" i="6"/>
  <c r="Z64" i="6"/>
  <c r="AA64" i="6"/>
  <c r="AB64" i="6"/>
  <c r="X54" i="6"/>
  <c r="AA54" i="6"/>
  <c r="Z54" i="6"/>
  <c r="AB54" i="6"/>
  <c r="Y54" i="6"/>
  <c r="Y63" i="6"/>
  <c r="Z63" i="6"/>
  <c r="AA63" i="6"/>
  <c r="AB63" i="6"/>
  <c r="X63" i="6"/>
  <c r="Y51" i="6"/>
  <c r="Z51" i="6"/>
  <c r="AA51" i="6"/>
  <c r="AB51" i="6"/>
  <c r="X51" i="6"/>
  <c r="AC51" i="6" s="1"/>
  <c r="AD51" i="6" s="1"/>
  <c r="Z62" i="6"/>
  <c r="AA62" i="6"/>
  <c r="AB62" i="6"/>
  <c r="Y62" i="6"/>
  <c r="X62" i="6"/>
  <c r="X52" i="6"/>
  <c r="Y52" i="6"/>
  <c r="Z52" i="6"/>
  <c r="AA52" i="6"/>
  <c r="AB52" i="6"/>
  <c r="AA61" i="6"/>
  <c r="AB61" i="6"/>
  <c r="Z61" i="6"/>
  <c r="Y61" i="6"/>
  <c r="X61" i="6"/>
  <c r="AC61" i="6" s="1"/>
  <c r="AD61" i="6" s="1"/>
  <c r="Y39" i="6"/>
  <c r="Z39" i="6"/>
  <c r="AA39" i="6"/>
  <c r="AB39" i="6"/>
  <c r="X39" i="6"/>
  <c r="X53" i="6"/>
  <c r="Y53" i="6"/>
  <c r="AA53" i="6"/>
  <c r="Z53" i="6"/>
  <c r="AB53" i="6"/>
  <c r="AB60" i="6"/>
  <c r="Y60" i="6"/>
  <c r="X60" i="6"/>
  <c r="Z60" i="6"/>
  <c r="AA60" i="6"/>
  <c r="X42" i="6"/>
  <c r="AB42" i="6"/>
  <c r="AA42" i="6"/>
  <c r="Z42" i="6"/>
  <c r="Y42" i="6"/>
  <c r="AA55" i="6"/>
  <c r="Z55" i="6"/>
  <c r="AB55" i="6"/>
  <c r="Y55" i="6"/>
  <c r="X55" i="6"/>
  <c r="AC55" i="6" s="1"/>
  <c r="AD55" i="6" s="1"/>
  <c r="X59" i="6"/>
  <c r="Y59" i="6"/>
  <c r="AB59" i="6"/>
  <c r="AA59" i="6"/>
  <c r="Z59" i="6"/>
  <c r="AA56" i="6"/>
  <c r="Z56" i="6"/>
  <c r="X56" i="6"/>
  <c r="AB56" i="6"/>
  <c r="Y56" i="6"/>
  <c r="X57" i="6"/>
  <c r="AB57" i="6"/>
  <c r="AA57" i="6"/>
  <c r="Z57" i="6"/>
  <c r="Y57" i="6"/>
  <c r="Y58" i="6"/>
  <c r="X58" i="6"/>
  <c r="AB58" i="6"/>
  <c r="AA58" i="6"/>
  <c r="Z58" i="6"/>
  <c r="AB48" i="6"/>
  <c r="AA48" i="6"/>
  <c r="Z48" i="6"/>
  <c r="Y48" i="6"/>
  <c r="X48" i="6"/>
  <c r="AA68" i="6"/>
  <c r="Z68" i="6"/>
  <c r="AB68" i="6"/>
  <c r="Y68" i="6"/>
  <c r="X68" i="6"/>
  <c r="AC68" i="6" s="1"/>
  <c r="AD68" i="6"/>
  <c r="AA67" i="6"/>
  <c r="Z67" i="6"/>
  <c r="AB67" i="6"/>
  <c r="Y67" i="6"/>
  <c r="X67" i="6"/>
  <c r="X66" i="6"/>
  <c r="AA66" i="6"/>
  <c r="Z66" i="6"/>
  <c r="AB66" i="6"/>
  <c r="Y66" i="6"/>
  <c r="X65" i="6"/>
  <c r="Y65" i="6"/>
  <c r="AA65" i="6"/>
  <c r="Z65" i="6"/>
  <c r="AB65" i="6"/>
  <c r="AB24" i="6"/>
  <c r="Z24" i="6"/>
  <c r="Y24" i="6"/>
  <c r="X24" i="6"/>
  <c r="AA24" i="6"/>
  <c r="G22" i="6"/>
  <c r="H22" i="6" s="1"/>
  <c r="F22" i="6"/>
  <c r="I21" i="6"/>
  <c r="J21" i="6" s="1"/>
  <c r="G39" i="6"/>
  <c r="H39" i="6" s="1"/>
  <c r="F39" i="6"/>
  <c r="I38" i="6"/>
  <c r="J38" i="6" s="1"/>
  <c r="G43" i="6"/>
  <c r="H43" i="6" s="1"/>
  <c r="F43" i="6"/>
  <c r="I42" i="6"/>
  <c r="J42" i="6" s="1"/>
  <c r="G46" i="6"/>
  <c r="H46" i="6" s="1"/>
  <c r="F46" i="6"/>
  <c r="I45" i="6"/>
  <c r="J45" i="6" s="1"/>
  <c r="G65" i="6"/>
  <c r="H65" i="6" s="1"/>
  <c r="F65" i="6"/>
  <c r="I64" i="6"/>
  <c r="J64" i="6" s="1"/>
  <c r="G55" i="6"/>
  <c r="H55" i="6" s="1"/>
  <c r="F55" i="6"/>
  <c r="I54" i="6"/>
  <c r="J54" i="6" s="1"/>
  <c r="G51" i="6"/>
  <c r="H51" i="6" s="1"/>
  <c r="F51" i="6"/>
  <c r="I50" i="6"/>
  <c r="J50" i="6" s="1"/>
  <c r="G60" i="6"/>
  <c r="H60" i="6" s="1"/>
  <c r="F60" i="6"/>
  <c r="I59" i="6"/>
  <c r="J59" i="6" s="1"/>
  <c r="G32" i="6"/>
  <c r="H32" i="6" s="1"/>
  <c r="F32" i="6"/>
  <c r="I31" i="6"/>
  <c r="J31" i="6" s="1"/>
  <c r="G29" i="6"/>
  <c r="H29" i="6" s="1"/>
  <c r="F29" i="6"/>
  <c r="I28" i="6"/>
  <c r="J28" i="6" s="1"/>
  <c r="G26" i="6"/>
  <c r="H26" i="6" s="1"/>
  <c r="F26" i="6"/>
  <c r="I25" i="6"/>
  <c r="J25" i="6" s="1"/>
  <c r="G36" i="6"/>
  <c r="H36" i="6" s="1"/>
  <c r="F36" i="6"/>
  <c r="I35" i="6"/>
  <c r="J35" i="6" s="1"/>
  <c r="M50" i="6"/>
  <c r="M49" i="6"/>
  <c r="M47" i="6"/>
  <c r="K25" i="5"/>
  <c r="L25" i="5" s="1"/>
  <c r="M25" i="5" s="1"/>
  <c r="N25" i="5" s="1"/>
  <c r="O25" i="5" s="1"/>
  <c r="K21" i="5"/>
  <c r="L21" i="5" s="1"/>
  <c r="M21" i="5" s="1"/>
  <c r="N21" i="5" s="1"/>
  <c r="O21" i="5" s="1"/>
  <c r="AI45" i="5"/>
  <c r="AI46" i="5"/>
  <c r="AI48" i="5"/>
  <c r="AI49" i="5"/>
  <c r="AI50" i="5"/>
  <c r="AH45" i="5"/>
  <c r="AH46" i="5"/>
  <c r="AH48" i="5"/>
  <c r="AH49" i="5"/>
  <c r="AH50" i="5"/>
  <c r="AG45" i="5"/>
  <c r="AG46" i="5"/>
  <c r="AG47" i="5"/>
  <c r="AG48" i="5"/>
  <c r="AG49" i="5"/>
  <c r="AG50" i="5"/>
  <c r="AF50" i="5"/>
  <c r="AF45" i="5"/>
  <c r="AF46" i="5"/>
  <c r="AF47" i="5"/>
  <c r="AF48" i="5"/>
  <c r="AF49" i="5"/>
  <c r="AE45" i="5"/>
  <c r="AE46" i="5"/>
  <c r="AE47" i="5"/>
  <c r="AE48" i="5"/>
  <c r="AE49" i="5"/>
  <c r="AE50" i="5"/>
  <c r="AD45" i="5"/>
  <c r="AD46" i="5"/>
  <c r="AD47" i="5"/>
  <c r="AD48" i="5"/>
  <c r="AD49" i="5"/>
  <c r="AD50" i="5"/>
  <c r="AC45" i="5"/>
  <c r="AC46" i="5"/>
  <c r="AC47" i="5"/>
  <c r="AH47" i="5" s="1"/>
  <c r="AI47" i="5" s="1"/>
  <c r="AC48" i="5"/>
  <c r="AC49" i="5"/>
  <c r="AC50" i="5"/>
  <c r="AA50" i="5"/>
  <c r="AA45" i="5"/>
  <c r="AA46" i="5"/>
  <c r="AA47" i="5"/>
  <c r="AA48" i="5"/>
  <c r="AA49" i="5"/>
  <c r="AC67" i="6" l="1"/>
  <c r="AD67" i="6" s="1"/>
  <c r="AC39" i="6"/>
  <c r="AD39" i="6" s="1"/>
  <c r="AC63" i="6"/>
  <c r="AD63" i="6" s="1"/>
  <c r="AC48" i="6"/>
  <c r="AD48" i="6" s="1"/>
  <c r="AC62" i="6"/>
  <c r="AD62" i="6" s="1"/>
  <c r="AC24" i="6"/>
  <c r="AD24" i="6" s="1"/>
  <c r="AC60" i="6"/>
  <c r="AD60" i="6" s="1"/>
  <c r="AC58" i="6"/>
  <c r="AD58" i="6" s="1"/>
  <c r="AC56" i="6"/>
  <c r="AD56" i="6" s="1"/>
  <c r="AC66" i="6"/>
  <c r="AD66" i="6" s="1"/>
  <c r="AC52" i="6"/>
  <c r="AD52" i="6" s="1"/>
  <c r="AC54" i="6"/>
  <c r="AD54" i="6" s="1"/>
  <c r="AA47" i="6"/>
  <c r="Z47" i="6"/>
  <c r="AB47" i="6"/>
  <c r="Y47" i="6"/>
  <c r="X47" i="6"/>
  <c r="AA49" i="6"/>
  <c r="AB49" i="6"/>
  <c r="Z49" i="6"/>
  <c r="Y49" i="6"/>
  <c r="X49" i="6"/>
  <c r="AC49" i="6" s="1"/>
  <c r="AD49" i="6" s="1"/>
  <c r="AC59" i="6"/>
  <c r="AD59" i="6" s="1"/>
  <c r="Z50" i="6"/>
  <c r="AA50" i="6"/>
  <c r="AB50" i="6"/>
  <c r="Y50" i="6"/>
  <c r="X50" i="6"/>
  <c r="AC65" i="6"/>
  <c r="AD65" i="6" s="1"/>
  <c r="AC57" i="6"/>
  <c r="AD57" i="6" s="1"/>
  <c r="AC42" i="6"/>
  <c r="AD42" i="6" s="1"/>
  <c r="AC53" i="6"/>
  <c r="AD53" i="6" s="1"/>
  <c r="AC64" i="6"/>
  <c r="AD64" i="6" s="1"/>
  <c r="F23" i="6"/>
  <c r="G23" i="6" s="1"/>
  <c r="H23" i="6" s="1"/>
  <c r="I22" i="6"/>
  <c r="J22" i="6" s="1"/>
  <c r="F40" i="6"/>
  <c r="G40" i="6" s="1"/>
  <c r="H40" i="6" s="1"/>
  <c r="I39" i="6"/>
  <c r="J39" i="6" s="1"/>
  <c r="F44" i="6"/>
  <c r="G44" i="6" s="1"/>
  <c r="I43" i="6"/>
  <c r="J43" i="6" s="1"/>
  <c r="F47" i="6"/>
  <c r="G47" i="6" s="1"/>
  <c r="H47" i="6" s="1"/>
  <c r="I46" i="6"/>
  <c r="J46" i="6" s="1"/>
  <c r="F66" i="6"/>
  <c r="G66" i="6" s="1"/>
  <c r="H66" i="6" s="1"/>
  <c r="I65" i="6"/>
  <c r="J65" i="6" s="1"/>
  <c r="I55" i="6"/>
  <c r="J55" i="6" s="1"/>
  <c r="F56" i="6"/>
  <c r="G56" i="6" s="1"/>
  <c r="H56" i="6" s="1"/>
  <c r="F52" i="6"/>
  <c r="G52" i="6" s="1"/>
  <c r="H52" i="6" s="1"/>
  <c r="I51" i="6"/>
  <c r="J51" i="6" s="1"/>
  <c r="I60" i="6"/>
  <c r="J60" i="6" s="1"/>
  <c r="F61" i="6"/>
  <c r="G61" i="6" s="1"/>
  <c r="H61" i="6" s="1"/>
  <c r="F33" i="6"/>
  <c r="G33" i="6" s="1"/>
  <c r="H33" i="6" s="1"/>
  <c r="I32" i="6"/>
  <c r="J32" i="6" s="1"/>
  <c r="F30" i="6"/>
  <c r="G30" i="6" s="1"/>
  <c r="H30" i="6" s="1"/>
  <c r="I30" i="6" s="1"/>
  <c r="J30" i="6" s="1"/>
  <c r="I29" i="6"/>
  <c r="J29" i="6" s="1"/>
  <c r="F27" i="6"/>
  <c r="G27" i="6" s="1"/>
  <c r="H27" i="6" s="1"/>
  <c r="I26" i="6"/>
  <c r="J26" i="6" s="1"/>
  <c r="F37" i="6"/>
  <c r="G37" i="6" s="1"/>
  <c r="I36" i="6"/>
  <c r="J36" i="6" s="1"/>
  <c r="P25" i="5"/>
  <c r="Q25" i="5" s="1"/>
  <c r="N26" i="5"/>
  <c r="O26" i="5" s="1"/>
  <c r="J26" i="5"/>
  <c r="K26" i="5" s="1"/>
  <c r="J22" i="5"/>
  <c r="K22" i="5" s="1"/>
  <c r="N22" i="5"/>
  <c r="O22" i="5" s="1"/>
  <c r="P21" i="5"/>
  <c r="Q21" i="5" s="1"/>
  <c r="L22" i="5"/>
  <c r="M22" i="5" s="1"/>
  <c r="J23" i="5"/>
  <c r="K23" i="5" s="1"/>
  <c r="H44" i="6" l="1"/>
  <c r="I44" i="6" s="1"/>
  <c r="J44" i="6" s="1"/>
  <c r="AC50" i="6"/>
  <c r="AD50" i="6" s="1"/>
  <c r="AC47" i="6"/>
  <c r="AD47" i="6" s="1"/>
  <c r="H37" i="6"/>
  <c r="I37" i="6" s="1"/>
  <c r="J37" i="6" s="1"/>
  <c r="F24" i="6"/>
  <c r="G24" i="6" s="1"/>
  <c r="I23" i="6"/>
  <c r="J23" i="6" s="1"/>
  <c r="F41" i="6"/>
  <c r="G41" i="6" s="1"/>
  <c r="I40" i="6"/>
  <c r="J40" i="6" s="1"/>
  <c r="I47" i="6"/>
  <c r="J47" i="6" s="1"/>
  <c r="F48" i="6"/>
  <c r="G48" i="6" s="1"/>
  <c r="H48" i="6" s="1"/>
  <c r="F67" i="6"/>
  <c r="G67" i="6" s="1"/>
  <c r="H67" i="6" s="1"/>
  <c r="I66" i="6"/>
  <c r="J66" i="6" s="1"/>
  <c r="F57" i="6"/>
  <c r="G57" i="6" s="1"/>
  <c r="I56" i="6"/>
  <c r="J56" i="6" s="1"/>
  <c r="F53" i="6"/>
  <c r="G53" i="6" s="1"/>
  <c r="H53" i="6" s="1"/>
  <c r="I53" i="6" s="1"/>
  <c r="J53" i="6" s="1"/>
  <c r="I52" i="6"/>
  <c r="J52" i="6" s="1"/>
  <c r="F62" i="6"/>
  <c r="G62" i="6" s="1"/>
  <c r="I61" i="6"/>
  <c r="J61" i="6" s="1"/>
  <c r="I33" i="6"/>
  <c r="J33" i="6" s="1"/>
  <c r="F34" i="6"/>
  <c r="G34" i="6" s="1"/>
  <c r="H34" i="6" s="1"/>
  <c r="I34" i="6" s="1"/>
  <c r="J34" i="6" s="1"/>
  <c r="I27" i="6"/>
  <c r="J27" i="6" s="1"/>
  <c r="J27" i="5"/>
  <c r="K27" i="5" s="1"/>
  <c r="L26" i="5"/>
  <c r="M26" i="5" s="1"/>
  <c r="P26" i="5"/>
  <c r="Q26" i="5" s="1"/>
  <c r="N27" i="5"/>
  <c r="O27" i="5" s="1"/>
  <c r="J24" i="5"/>
  <c r="K24" i="5" s="1"/>
  <c r="L24" i="5" s="1"/>
  <c r="M24" i="5" s="1"/>
  <c r="L23" i="5"/>
  <c r="M23" i="5" s="1"/>
  <c r="P22" i="5"/>
  <c r="Q22" i="5" s="1"/>
  <c r="N23" i="5"/>
  <c r="O23" i="5" s="1"/>
  <c r="H24" i="6" l="1"/>
  <c r="I24" i="6" s="1"/>
  <c r="J24" i="6" s="1"/>
  <c r="H41" i="6"/>
  <c r="I41" i="6" s="1"/>
  <c r="J41" i="6" s="1"/>
  <c r="F49" i="6"/>
  <c r="G49" i="6" s="1"/>
  <c r="I48" i="6"/>
  <c r="J48" i="6" s="1"/>
  <c r="F68" i="6"/>
  <c r="G68" i="6" s="1"/>
  <c r="H68" i="6" s="1"/>
  <c r="I68" i="6" s="1"/>
  <c r="J68" i="6" s="1"/>
  <c r="I67" i="6"/>
  <c r="J67" i="6" s="1"/>
  <c r="H57" i="6"/>
  <c r="F58" i="6" s="1"/>
  <c r="G58" i="6" s="1"/>
  <c r="H62" i="6"/>
  <c r="F63" i="6" s="1"/>
  <c r="G63" i="6" s="1"/>
  <c r="H63" i="6" s="1"/>
  <c r="I63" i="6" s="1"/>
  <c r="J63" i="6" s="1"/>
  <c r="N28" i="5"/>
  <c r="O28" i="5" s="1"/>
  <c r="P28" i="5" s="1"/>
  <c r="Q28" i="5" s="1"/>
  <c r="P27" i="5"/>
  <c r="Q27" i="5" s="1"/>
  <c r="L27" i="5"/>
  <c r="M27" i="5" s="1"/>
  <c r="J28" i="5"/>
  <c r="K28" i="5" s="1"/>
  <c r="L28" i="5" s="1"/>
  <c r="M28" i="5" s="1"/>
  <c r="P23" i="5"/>
  <c r="Q23" i="5" s="1"/>
  <c r="N24" i="5"/>
  <c r="O24" i="5" s="1"/>
  <c r="P24" i="5" s="1"/>
  <c r="Q24" i="5" s="1"/>
  <c r="H49" i="6" l="1"/>
  <c r="I49" i="6" s="1"/>
  <c r="J49" i="6" s="1"/>
  <c r="H58" i="6"/>
  <c r="I58" i="6" s="1"/>
  <c r="J58" i="6" s="1"/>
  <c r="I57" i="6"/>
  <c r="J57" i="6" s="1"/>
  <c r="I62" i="6"/>
  <c r="J62" i="6" s="1"/>
  <c r="W51" i="5"/>
  <c r="X51" i="5"/>
  <c r="Y51" i="5"/>
  <c r="Z51" i="5"/>
  <c r="V5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C22" i="5"/>
  <c r="AC23" i="5"/>
  <c r="AC24" i="5"/>
  <c r="AC25" i="5"/>
  <c r="AH25" i="5" s="1"/>
  <c r="AI25" i="5" s="1"/>
  <c r="AC26" i="5"/>
  <c r="AH26" i="5" s="1"/>
  <c r="AI26" i="5" s="1"/>
  <c r="AC27" i="5"/>
  <c r="AC28" i="5"/>
  <c r="AH28" i="5" s="1"/>
  <c r="AI28" i="5" s="1"/>
  <c r="AC29" i="5"/>
  <c r="AC30" i="5"/>
  <c r="AC31" i="5"/>
  <c r="AC32" i="5"/>
  <c r="AC33" i="5"/>
  <c r="AC34" i="5"/>
  <c r="AC35" i="5"/>
  <c r="AH35" i="5" s="1"/>
  <c r="AI35" i="5" s="1"/>
  <c r="AC36" i="5"/>
  <c r="AC37" i="5"/>
  <c r="AC38" i="5"/>
  <c r="AC39" i="5"/>
  <c r="AC40" i="5"/>
  <c r="AC41" i="5"/>
  <c r="AC42" i="5"/>
  <c r="AC43" i="5"/>
  <c r="AC4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A36" i="5"/>
  <c r="AA37" i="5"/>
  <c r="AA38" i="5"/>
  <c r="AA39" i="5"/>
  <c r="AA40" i="5"/>
  <c r="AA41" i="5"/>
  <c r="AA25" i="5"/>
  <c r="AA26" i="5"/>
  <c r="AA27" i="5"/>
  <c r="AA28" i="5"/>
  <c r="AA29" i="5"/>
  <c r="AH29" i="5" l="1"/>
  <c r="AI29" i="5" s="1"/>
  <c r="AH32" i="5"/>
  <c r="AI32" i="5" s="1"/>
  <c r="AH43" i="5"/>
  <c r="AI43" i="5" s="1"/>
  <c r="AH40" i="5"/>
  <c r="AI40" i="5" s="1"/>
  <c r="AH42" i="5"/>
  <c r="AI42" i="5" s="1"/>
  <c r="AH39" i="5"/>
  <c r="AI39" i="5" s="1"/>
  <c r="AH27" i="5"/>
  <c r="AI27" i="5" s="1"/>
  <c r="AH38" i="5"/>
  <c r="AI38" i="5" s="1"/>
  <c r="AH36" i="5"/>
  <c r="AI36" i="5" s="1"/>
  <c r="AH31" i="5"/>
  <c r="AI31" i="5" s="1"/>
  <c r="AH30" i="5"/>
  <c r="AI30" i="5" s="1"/>
  <c r="AH41" i="5"/>
  <c r="AI41" i="5" s="1"/>
  <c r="AH37" i="5"/>
  <c r="AI37" i="5" s="1"/>
  <c r="AH34" i="5"/>
  <c r="AI34" i="5" s="1"/>
  <c r="AH33" i="5"/>
  <c r="AI33" i="5" s="1"/>
  <c r="AH44" i="5"/>
  <c r="AI44" i="5" l="1"/>
  <c r="E9" i="6" l="1"/>
  <c r="R69" i="6"/>
  <c r="S69" i="6"/>
  <c r="T69" i="6"/>
  <c r="U69" i="6"/>
  <c r="Q69" i="6"/>
  <c r="D69" i="6"/>
  <c r="M46" i="6" l="1"/>
  <c r="M45" i="6"/>
  <c r="M38" i="6"/>
  <c r="M37" i="6"/>
  <c r="M36" i="6"/>
  <c r="M35" i="6"/>
  <c r="Z35" i="6" l="1"/>
  <c r="Y35" i="6"/>
  <c r="AA35" i="6"/>
  <c r="X35" i="6"/>
  <c r="AB35" i="6"/>
  <c r="AB36" i="6"/>
  <c r="Z36" i="6"/>
  <c r="Y36" i="6"/>
  <c r="AA36" i="6"/>
  <c r="X36" i="6"/>
  <c r="AC36" i="6" s="1"/>
  <c r="AD36" i="6" s="1"/>
  <c r="AA37" i="6"/>
  <c r="AB37" i="6"/>
  <c r="Z37" i="6"/>
  <c r="Y37" i="6"/>
  <c r="X37" i="6"/>
  <c r="Z38" i="6"/>
  <c r="AA38" i="6"/>
  <c r="AB38" i="6"/>
  <c r="Y38" i="6"/>
  <c r="X38" i="6"/>
  <c r="AC38" i="6" s="1"/>
  <c r="AD38" i="6"/>
  <c r="AB45" i="6"/>
  <c r="Y45" i="6"/>
  <c r="X45" i="6"/>
  <c r="AA45" i="6"/>
  <c r="Z45" i="6"/>
  <c r="AA46" i="6"/>
  <c r="Z46" i="6"/>
  <c r="AB46" i="6"/>
  <c r="Y46" i="6"/>
  <c r="X46" i="6"/>
  <c r="AC46" i="6" s="1"/>
  <c r="AD46" i="6" s="1"/>
  <c r="M29" i="6"/>
  <c r="M30" i="6"/>
  <c r="M32" i="6"/>
  <c r="M27" i="6"/>
  <c r="M21" i="6"/>
  <c r="AC37" i="6" l="1"/>
  <c r="AD37" i="6" s="1"/>
  <c r="AC35" i="6"/>
  <c r="AD35" i="6" s="1"/>
  <c r="Y27" i="6"/>
  <c r="Z27" i="6"/>
  <c r="AA27" i="6"/>
  <c r="X27" i="6"/>
  <c r="AB27" i="6"/>
  <c r="Z32" i="6"/>
  <c r="Y32" i="6"/>
  <c r="AA32" i="6"/>
  <c r="X32" i="6"/>
  <c r="AB32" i="6"/>
  <c r="AC45" i="6"/>
  <c r="AD45" i="6" s="1"/>
  <c r="X30" i="6"/>
  <c r="AB30" i="6"/>
  <c r="AA30" i="6"/>
  <c r="Z30" i="6"/>
  <c r="Y30" i="6"/>
  <c r="X29" i="6"/>
  <c r="Y29" i="6"/>
  <c r="Z29" i="6"/>
  <c r="AB29" i="6"/>
  <c r="AA29" i="6"/>
  <c r="E9" i="5"/>
  <c r="R51" i="5"/>
  <c r="F51" i="5"/>
  <c r="E51" i="5"/>
  <c r="AC32" i="6" l="1"/>
  <c r="AD32" i="6" s="1"/>
  <c r="AC29" i="6"/>
  <c r="AD29" i="6" s="1"/>
  <c r="AC27" i="6"/>
  <c r="AD27" i="6" s="1"/>
  <c r="AC30" i="6"/>
  <c r="AD30" i="6" s="1"/>
  <c r="M33" i="6"/>
  <c r="M34" i="6"/>
  <c r="Z34" i="6" l="1"/>
  <c r="Y34" i="6"/>
  <c r="AA34" i="6"/>
  <c r="X34" i="6"/>
  <c r="AB34" i="6"/>
  <c r="Z33" i="6"/>
  <c r="Y33" i="6"/>
  <c r="AA33" i="6"/>
  <c r="X33" i="6"/>
  <c r="AB33" i="6"/>
  <c r="M31" i="6"/>
  <c r="E15" i="6"/>
  <c r="E14" i="6"/>
  <c r="E13" i="6"/>
  <c r="E12" i="6"/>
  <c r="E11" i="6"/>
  <c r="M28" i="6"/>
  <c r="M26" i="6"/>
  <c r="M25" i="6"/>
  <c r="M23" i="6"/>
  <c r="M22" i="6"/>
  <c r="V21" i="6"/>
  <c r="V69" i="6" s="1"/>
  <c r="D6" i="4"/>
  <c r="E7" i="6"/>
  <c r="Z22" i="6" l="1"/>
  <c r="Y22" i="6"/>
  <c r="AA22" i="6"/>
  <c r="X22" i="6"/>
  <c r="AB22" i="6"/>
  <c r="Z23" i="6"/>
  <c r="Y23" i="6"/>
  <c r="AA23" i="6"/>
  <c r="X23" i="6"/>
  <c r="AB23" i="6"/>
  <c r="AC33" i="6"/>
  <c r="AD33" i="6" s="1"/>
  <c r="AA25" i="6"/>
  <c r="AB25" i="6"/>
  <c r="Y25" i="6"/>
  <c r="X25" i="6"/>
  <c r="Z25" i="6"/>
  <c r="Z26" i="6"/>
  <c r="AA26" i="6"/>
  <c r="AB26" i="6"/>
  <c r="Y26" i="6"/>
  <c r="X26" i="6"/>
  <c r="X28" i="6"/>
  <c r="Y28" i="6"/>
  <c r="Z28" i="6"/>
  <c r="AB28" i="6"/>
  <c r="AA28" i="6"/>
  <c r="AC34" i="6"/>
  <c r="AD34" i="6" s="1"/>
  <c r="AA31" i="6"/>
  <c r="X31" i="6"/>
  <c r="AB31" i="6"/>
  <c r="Z31" i="6"/>
  <c r="Y31" i="6"/>
  <c r="M69" i="6"/>
  <c r="F13" i="6"/>
  <c r="F15" i="6"/>
  <c r="F11" i="6"/>
  <c r="F12" i="6"/>
  <c r="X21" i="6"/>
  <c r="Y21" i="6"/>
  <c r="Z21" i="6"/>
  <c r="AA21" i="6"/>
  <c r="AB21" i="6"/>
  <c r="E16" i="6"/>
  <c r="F14" i="6"/>
  <c r="AC23" i="6" l="1"/>
  <c r="AD23" i="6" s="1"/>
  <c r="AC31" i="6"/>
  <c r="AD31" i="6" s="1"/>
  <c r="AC25" i="6"/>
  <c r="AD25" i="6" s="1"/>
  <c r="AC22" i="6"/>
  <c r="AD22" i="6" s="1"/>
  <c r="AC28" i="6"/>
  <c r="AD28" i="6" s="1"/>
  <c r="AC26" i="6"/>
  <c r="AD26" i="6" s="1"/>
  <c r="Z69" i="6"/>
  <c r="G13" i="6" s="1"/>
  <c r="X69" i="6"/>
  <c r="G11" i="6" s="1"/>
  <c r="AB69" i="6"/>
  <c r="G15" i="6" s="1"/>
  <c r="Y69" i="6"/>
  <c r="G12" i="6" s="1"/>
  <c r="AA69" i="6"/>
  <c r="G14" i="6" s="1"/>
  <c r="F16" i="6"/>
  <c r="E6" i="4"/>
  <c r="G9" i="6"/>
  <c r="F6" i="4"/>
  <c r="AC21" i="6"/>
  <c r="AC69" i="6" l="1"/>
  <c r="H12" i="6"/>
  <c r="H13" i="6"/>
  <c r="H14" i="6"/>
  <c r="H15" i="6"/>
  <c r="AD21" i="6"/>
  <c r="H11" i="6"/>
  <c r="G16" i="6"/>
  <c r="H16" i="6" s="1"/>
  <c r="AD69" i="6" l="1"/>
  <c r="G6" i="4"/>
  <c r="E15" i="5" l="1"/>
  <c r="E14" i="5"/>
  <c r="E13" i="5"/>
  <c r="E12" i="5"/>
  <c r="E11" i="5"/>
  <c r="G9" i="5"/>
  <c r="AA44" i="5"/>
  <c r="AA43" i="5"/>
  <c r="AA42" i="5"/>
  <c r="AA35" i="5"/>
  <c r="AA34" i="5"/>
  <c r="AA33" i="5"/>
  <c r="AA32" i="5"/>
  <c r="AA31" i="5"/>
  <c r="AA30" i="5"/>
  <c r="AE24" i="5"/>
  <c r="AH24" i="5" s="1"/>
  <c r="AI24" i="5" s="1"/>
  <c r="AA24" i="5"/>
  <c r="AE23" i="5"/>
  <c r="AH23" i="5" s="1"/>
  <c r="AI23" i="5" s="1"/>
  <c r="AA23" i="5"/>
  <c r="AE22" i="5"/>
  <c r="AH22" i="5" s="1"/>
  <c r="AI22" i="5" s="1"/>
  <c r="AA22" i="5"/>
  <c r="AG21" i="5"/>
  <c r="AG51" i="5" s="1"/>
  <c r="AF21" i="5"/>
  <c r="AF51" i="5" s="1"/>
  <c r="AE21" i="5"/>
  <c r="AD21" i="5"/>
  <c r="AD51" i="5" s="1"/>
  <c r="AC21" i="5"/>
  <c r="AC51" i="5" s="1"/>
  <c r="AA21" i="5"/>
  <c r="E7" i="5"/>
  <c r="AE51" i="5" l="1"/>
  <c r="G13" i="5" s="1"/>
  <c r="H13" i="5" s="1"/>
  <c r="AA51" i="5"/>
  <c r="F14" i="5"/>
  <c r="D5" i="4"/>
  <c r="G12" i="5"/>
  <c r="H12" i="5" s="1"/>
  <c r="G14" i="5"/>
  <c r="H14" i="5" s="1"/>
  <c r="N9" i="5"/>
  <c r="O9" i="5" s="1"/>
  <c r="F5" i="4" s="1"/>
  <c r="F15" i="5"/>
  <c r="F12" i="5"/>
  <c r="F13" i="5"/>
  <c r="G11" i="5"/>
  <c r="E16" i="5"/>
  <c r="F11" i="5"/>
  <c r="E5" i="4"/>
  <c r="G15" i="5"/>
  <c r="H15" i="5" s="1"/>
  <c r="AH21" i="5"/>
  <c r="AH51" i="5" s="1"/>
  <c r="G16" i="5" l="1"/>
  <c r="H11" i="5"/>
  <c r="F16" i="5"/>
  <c r="N16" i="5"/>
  <c r="AI21" i="5"/>
  <c r="AI51" i="5" s="1"/>
  <c r="G5" i="4"/>
  <c r="O16" i="5" l="1"/>
  <c r="H16" i="5"/>
  <c r="F8" i="4" l="1"/>
  <c r="G8" i="4" l="1"/>
</calcChain>
</file>

<file path=xl/sharedStrings.xml><?xml version="1.0" encoding="utf-8"?>
<sst xmlns="http://schemas.openxmlformats.org/spreadsheetml/2006/main" count="558" uniqueCount="212">
  <si>
    <t>Project Code</t>
  </si>
  <si>
    <t>Foundation</t>
  </si>
  <si>
    <t>Balance</t>
  </si>
  <si>
    <t>Nos</t>
  </si>
  <si>
    <t>Loc No.</t>
  </si>
  <si>
    <t>Tower type</t>
  </si>
  <si>
    <t>Classification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</si>
  <si>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</si>
  <si>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</si>
  <si>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</si>
  <si>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</si>
  <si>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</si>
  <si>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</si>
  <si>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</si>
  <si>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</si>
  <si>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</si>
  <si>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</si>
  <si>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</si>
  <si>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</si>
  <si>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</si>
  <si>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</si>
  <si>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</si>
  <si>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</si>
  <si>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</si>
  <si>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</si>
  <si>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</si>
  <si>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</si>
  <si>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</si>
  <si>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</si>
  <si>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</si>
  <si>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Achievement for Month</t>
  </si>
  <si>
    <t>Shortfall</t>
  </si>
  <si>
    <t>Qty</t>
  </si>
  <si>
    <t>Actual Completion</t>
  </si>
  <si>
    <t>Date</t>
  </si>
  <si>
    <t>DA+0</t>
  </si>
  <si>
    <t>DA+3</t>
  </si>
  <si>
    <t>Rs. Lacs.</t>
  </si>
  <si>
    <t>Actual for the  Month</t>
  </si>
  <si>
    <t>DA-3</t>
  </si>
  <si>
    <t>DA+9</t>
  </si>
  <si>
    <t>TA-505</t>
  </si>
  <si>
    <t>DA-1.5</t>
  </si>
  <si>
    <t>KEC Responsibility</t>
  </si>
  <si>
    <t xml:space="preserve">Sub-Cont </t>
  </si>
  <si>
    <t>Actual Cost with Earthing</t>
  </si>
  <si>
    <t>Total Cost with Earthing</t>
  </si>
  <si>
    <t>Erection</t>
  </si>
  <si>
    <t>Rs. Cr</t>
  </si>
  <si>
    <t>Tack-welding</t>
  </si>
  <si>
    <t>Final checking</t>
  </si>
  <si>
    <t>Sr. No.</t>
  </si>
  <si>
    <t>UOM</t>
  </si>
  <si>
    <t>Stringing</t>
  </si>
  <si>
    <t>P. Satish</t>
  </si>
  <si>
    <t xml:space="preserve">Foundation </t>
  </si>
  <si>
    <t>Description</t>
  </si>
  <si>
    <t>Total Amount (Rs)   =</t>
  </si>
  <si>
    <t>DRY</t>
  </si>
  <si>
    <t>Kms</t>
  </si>
  <si>
    <t>-</t>
  </si>
  <si>
    <t>DFR</t>
  </si>
  <si>
    <t>Section</t>
  </si>
  <si>
    <t>MP</t>
  </si>
  <si>
    <t>Deepak Anand</t>
  </si>
  <si>
    <t>RAJ</t>
  </si>
  <si>
    <t>SECTION</t>
  </si>
  <si>
    <t>765KV D/C BEAWAR MANDSAUR (PKG-TL-02)</t>
  </si>
  <si>
    <t>765KV D/C BEAWAR MANDSAUR (PKG-TL02)</t>
  </si>
  <si>
    <t>RESHMI DEVI</t>
  </si>
  <si>
    <t xml:space="preserve">MP </t>
  </si>
  <si>
    <t>Locations (As per  Micro Plan)</t>
  </si>
  <si>
    <t>Tower Type</t>
  </si>
  <si>
    <t>169/8</t>
  </si>
  <si>
    <t>169/9</t>
  </si>
  <si>
    <t>DC2+0</t>
  </si>
  <si>
    <t>Amount in Rs. (As per Micro Plan)</t>
  </si>
  <si>
    <t>RST</t>
  </si>
  <si>
    <t>Garg Const.</t>
  </si>
  <si>
    <t>Jwala Singh</t>
  </si>
  <si>
    <t>DD45+0</t>
  </si>
  <si>
    <t>SL</t>
  </si>
  <si>
    <t>169/0</t>
  </si>
  <si>
    <t>168/0</t>
  </si>
  <si>
    <t>DC1+3</t>
  </si>
  <si>
    <t>Shila Devi</t>
  </si>
  <si>
    <t>Anil Kumar</t>
  </si>
  <si>
    <t>Jyoti Enterprises</t>
  </si>
  <si>
    <t>DB2+0</t>
  </si>
  <si>
    <t>DB1+6</t>
  </si>
  <si>
    <t>Vikash Const.</t>
  </si>
  <si>
    <t>INFINITY CONST.</t>
  </si>
  <si>
    <t>DD45+3</t>
  </si>
  <si>
    <t>109/0</t>
  </si>
  <si>
    <t>102/0</t>
  </si>
  <si>
    <t>103/4</t>
  </si>
  <si>
    <t>130/2</t>
  </si>
  <si>
    <t>112/0</t>
  </si>
  <si>
    <t>114/0</t>
  </si>
  <si>
    <t>135/1</t>
  </si>
  <si>
    <t>135/3</t>
  </si>
  <si>
    <t>136/2</t>
  </si>
  <si>
    <t>136/5</t>
  </si>
  <si>
    <t>140/0</t>
  </si>
  <si>
    <t>148A/0</t>
  </si>
  <si>
    <t>Toshan Mahto</t>
  </si>
  <si>
    <t>Parmanand (MP)</t>
  </si>
  <si>
    <t>DC1+0</t>
  </si>
  <si>
    <t>DC2+3</t>
  </si>
  <si>
    <t>DD60+18</t>
  </si>
  <si>
    <t>New Gang-1</t>
  </si>
  <si>
    <t>DA+6</t>
  </si>
  <si>
    <t>DC1+9</t>
  </si>
  <si>
    <t>DB1+0</t>
  </si>
  <si>
    <t>158/2</t>
  </si>
  <si>
    <t>New Gang-2</t>
  </si>
  <si>
    <t>765 kV D/C BEAWAR MANDSAUR TRANSMISSION LINE</t>
  </si>
  <si>
    <t>169/5</t>
  </si>
  <si>
    <t>Deglal Mahto (MP)</t>
  </si>
  <si>
    <t>165/0</t>
  </si>
  <si>
    <t>165/2</t>
  </si>
  <si>
    <t>Saktawat</t>
  </si>
  <si>
    <t>162/1</t>
  </si>
  <si>
    <t>162/2</t>
  </si>
  <si>
    <t>162/0</t>
  </si>
  <si>
    <t xml:space="preserve">DB1+6 </t>
  </si>
  <si>
    <t xml:space="preserve">DA+0 </t>
  </si>
  <si>
    <t>181/1</t>
  </si>
  <si>
    <t>181/2</t>
  </si>
  <si>
    <t>181/3</t>
  </si>
  <si>
    <t>181/4</t>
  </si>
  <si>
    <t>181/5</t>
  </si>
  <si>
    <t>126/1</t>
  </si>
  <si>
    <t>156/0</t>
  </si>
  <si>
    <t>Amount in Rs (To be Achieved)</t>
  </si>
  <si>
    <t>Locations (To be Achieved)</t>
  </si>
  <si>
    <t>179/9</t>
  </si>
  <si>
    <t>179/8</t>
  </si>
  <si>
    <t>179/5</t>
  </si>
  <si>
    <t>179/3</t>
  </si>
  <si>
    <t>179/0</t>
  </si>
  <si>
    <t>181/6</t>
  </si>
  <si>
    <t>100/0</t>
  </si>
  <si>
    <t>103/5</t>
  </si>
  <si>
    <t>DA+3 (RC)</t>
  </si>
  <si>
    <t>149B/1</t>
  </si>
  <si>
    <t>DB2+15</t>
  </si>
  <si>
    <t>149B/2</t>
  </si>
  <si>
    <t>DA+6 (RC)</t>
  </si>
  <si>
    <t>149B/4</t>
  </si>
  <si>
    <t>DA+0 (RC)</t>
  </si>
  <si>
    <t>136/3</t>
  </si>
  <si>
    <t>153/0</t>
  </si>
  <si>
    <t>154/0</t>
  </si>
  <si>
    <t>DB2+9</t>
  </si>
  <si>
    <t>156/2</t>
  </si>
  <si>
    <t>Sumit Const.</t>
  </si>
  <si>
    <t>DA+9 (RC)</t>
  </si>
  <si>
    <t>New Gang-MP</t>
  </si>
  <si>
    <t>110/0</t>
  </si>
  <si>
    <t>116/0</t>
  </si>
  <si>
    <t>118/0</t>
  </si>
  <si>
    <t>DD60+6</t>
  </si>
  <si>
    <t>121/0</t>
  </si>
  <si>
    <t>126/3</t>
  </si>
  <si>
    <t>128/0</t>
  </si>
  <si>
    <t>DC2+9</t>
  </si>
  <si>
    <t>129A/2</t>
  </si>
  <si>
    <t>132/0</t>
  </si>
  <si>
    <t>140/1</t>
  </si>
  <si>
    <t>159/3</t>
  </si>
  <si>
    <t>160/1</t>
  </si>
  <si>
    <t>161/0</t>
  </si>
  <si>
    <t>DB2+3</t>
  </si>
  <si>
    <t>161/1</t>
  </si>
  <si>
    <t>164/2</t>
  </si>
  <si>
    <t>164/3</t>
  </si>
  <si>
    <t>164/5</t>
  </si>
  <si>
    <t>164/6</t>
  </si>
  <si>
    <t>164/7</t>
  </si>
  <si>
    <t>167/3</t>
  </si>
  <si>
    <t>167/2</t>
  </si>
  <si>
    <t>167/1</t>
  </si>
  <si>
    <t>169/2</t>
  </si>
  <si>
    <t>Completed (Till Sept-25)</t>
  </si>
  <si>
    <t>Completed (Till -Sept 25)</t>
  </si>
  <si>
    <t>Jagannath Mahto</t>
  </si>
  <si>
    <t>Pankaj Singh</t>
  </si>
  <si>
    <t>101/0</t>
  </si>
  <si>
    <t>115/0</t>
  </si>
  <si>
    <t>Deglal Mahto</t>
  </si>
  <si>
    <t>148/1</t>
  </si>
  <si>
    <t>169/4</t>
  </si>
  <si>
    <t>167/4</t>
  </si>
  <si>
    <t>160/0</t>
  </si>
  <si>
    <t>DD60+3</t>
  </si>
  <si>
    <t>Revenue Cost (October-2025)</t>
  </si>
  <si>
    <t>114/4</t>
  </si>
  <si>
    <t>Location No.</t>
  </si>
  <si>
    <t>Tower Weight</t>
  </si>
  <si>
    <t>Gang Name</t>
  </si>
  <si>
    <t xml:space="preserve">Starting Date  </t>
  </si>
  <si>
    <t>Completion Date</t>
  </si>
  <si>
    <t>Material Feeding</t>
  </si>
  <si>
    <t>Section Incharge</t>
  </si>
  <si>
    <t>Vinod Hankare</t>
  </si>
  <si>
    <t>Bapan Mandal</t>
  </si>
  <si>
    <t>Revenue Realised</t>
  </si>
  <si>
    <t>Revenue Planned</t>
  </si>
  <si>
    <t>141/0</t>
  </si>
  <si>
    <t>142/0</t>
  </si>
  <si>
    <t>160/2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</si>
</sst>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[$-409]d/mmm/yy;@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6" fontId="1" fillId="0" borderId="0"/>
    <xf numFmtId="166" fontId="13" fillId="0" borderId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43" fontId="0" fillId="0" borderId="0" xfId="0" applyNumberForma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0" fillId="4" borderId="10" xfId="0" applyFill="1" applyBorder="1" applyAlignment="1">
      <alignment vertical="center"/>
    </xf>
    <xf numFmtId="17" fontId="3" fillId="2" borderId="10" xfId="0" applyNumberFormat="1" applyFont="1" applyFill="1" applyBorder="1" applyAlignment="1">
      <alignment horizontal="right" vertical="center" indent="1"/>
    </xf>
    <xf numFmtId="164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9" fontId="11" fillId="0" borderId="0" xfId="2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4" fontId="3" fillId="5" borderId="0" xfId="1" applyNumberFormat="1" applyFont="1" applyFill="1" applyAlignment="1">
      <alignment vertical="center"/>
    </xf>
    <xf numFmtId="164" fontId="3" fillId="4" borderId="0" xfId="1" applyNumberFormat="1" applyFont="1" applyFill="1" applyAlignment="1">
      <alignment horizontal="center" vertical="center"/>
    </xf>
    <xf numFmtId="164" fontId="15" fillId="4" borderId="0" xfId="1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43" fontId="14" fillId="0" borderId="3" xfId="1" applyFont="1" applyFill="1" applyBorder="1" applyAlignment="1">
      <alignment vertical="center"/>
    </xf>
    <xf numFmtId="43" fontId="17" fillId="0" borderId="3" xfId="1" applyFont="1" applyFill="1" applyBorder="1" applyAlignment="1">
      <alignment vertical="center"/>
    </xf>
    <xf numFmtId="9" fontId="11" fillId="0" borderId="0" xfId="2" applyFont="1" applyAlignment="1">
      <alignment vertical="center"/>
    </xf>
    <xf numFmtId="9" fontId="11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4" fontId="0" fillId="4" borderId="0" xfId="1" applyNumberFormat="1" applyFont="1" applyFill="1" applyAlignment="1">
      <alignment horizontal="center" vertical="center"/>
    </xf>
    <xf numFmtId="164" fontId="10" fillId="4" borderId="0" xfId="1" applyNumberFormat="1" applyFont="1" applyFill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9" fontId="12" fillId="0" borderId="0" xfId="2" applyFont="1" applyAlignment="1">
      <alignment horizontal="left" vertical="center"/>
    </xf>
    <xf numFmtId="43" fontId="11" fillId="0" borderId="3" xfId="1" applyFont="1" applyBorder="1" applyAlignment="1">
      <alignment vertical="center"/>
    </xf>
    <xf numFmtId="43" fontId="12" fillId="0" borderId="3" xfId="1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165" fontId="18" fillId="7" borderId="1" xfId="0" applyNumberFormat="1" applyFont="1" applyFill="1" applyBorder="1" applyAlignment="1">
      <alignment horizontal="center" vertical="center" wrapText="1"/>
    </xf>
    <xf numFmtId="165" fontId="19" fillId="7" borderId="1" xfId="0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vertical="center"/>
    </xf>
    <xf numFmtId="164" fontId="0" fillId="0" borderId="4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4" fillId="3" borderId="13" xfId="0" applyFont="1" applyFill="1" applyBorder="1" applyAlignment="1">
      <alignment horizontal="right" vertical="center" indent="1"/>
    </xf>
    <xf numFmtId="43" fontId="11" fillId="0" borderId="12" xfId="0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43" fontId="0" fillId="7" borderId="12" xfId="0" applyNumberForma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43" fontId="0" fillId="7" borderId="18" xfId="0" applyNumberForma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4" fontId="19" fillId="0" borderId="0" xfId="0" applyNumberFormat="1" applyFont="1" applyAlignment="1">
      <alignment vertical="center"/>
    </xf>
    <xf numFmtId="43" fontId="14" fillId="0" borderId="3" xfId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" fontId="18" fillId="7" borderId="4" xfId="0" applyNumberFormat="1" applyFont="1" applyFill="1" applyBorder="1" applyAlignment="1">
      <alignment horizontal="center" vertical="center"/>
    </xf>
    <xf numFmtId="4" fontId="19" fillId="7" borderId="4" xfId="0" applyNumberFormat="1" applyFont="1" applyFill="1" applyBorder="1" applyAlignment="1">
      <alignment horizontal="center" vertical="center"/>
    </xf>
    <xf numFmtId="4" fontId="19" fillId="7" borderId="1" xfId="0" applyNumberFormat="1" applyFont="1" applyFill="1" applyBorder="1" applyAlignment="1">
      <alignment horizontal="center" vertical="center"/>
    </xf>
    <xf numFmtId="43" fontId="12" fillId="0" borderId="18" xfId="1" applyFont="1" applyBorder="1" applyAlignment="1">
      <alignment vertical="center"/>
    </xf>
    <xf numFmtId="0" fontId="5" fillId="2" borderId="10" xfId="0" applyFont="1" applyFill="1" applyBorder="1" applyAlignment="1">
      <alignment horizontal="right" vertical="center" indent="1"/>
    </xf>
    <xf numFmtId="0" fontId="18" fillId="7" borderId="19" xfId="0" applyFont="1" applyFill="1" applyBorder="1" applyAlignment="1">
      <alignment horizontal="center" vertical="center"/>
    </xf>
    <xf numFmtId="43" fontId="14" fillId="0" borderId="28" xfId="0" applyNumberFormat="1" applyFont="1" applyBorder="1" applyAlignment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" fontId="16" fillId="0" borderId="2" xfId="1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43" fontId="3" fillId="0" borderId="6" xfId="1" applyFont="1" applyFill="1" applyBorder="1" applyAlignment="1">
      <alignment horizontal="center" vertical="center"/>
    </xf>
    <xf numFmtId="43" fontId="3" fillId="0" borderId="18" xfId="1" applyFont="1" applyFill="1" applyBorder="1" applyAlignment="1">
      <alignment vertical="center"/>
    </xf>
    <xf numFmtId="164" fontId="3" fillId="0" borderId="0" xfId="1" applyNumberFormat="1" applyFont="1" applyFill="1" applyAlignment="1">
      <alignment horizontal="center" vertical="center"/>
    </xf>
    <xf numFmtId="43" fontId="12" fillId="0" borderId="2" xfId="1" applyFont="1" applyBorder="1" applyAlignment="1">
      <alignment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7" fontId="11" fillId="0" borderId="12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7" fontId="11" fillId="0" borderId="13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7" fontId="19" fillId="7" borderId="1" xfId="0" applyNumberFormat="1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4" xfId="0" applyNumberForma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65" fontId="19" fillId="8" borderId="1" xfId="0" applyNumberFormat="1" applyFont="1" applyFill="1" applyBorder="1" applyAlignment="1">
      <alignment horizontal="center" vertical="center" wrapText="1"/>
    </xf>
    <xf numFmtId="4" fontId="19" fillId="8" borderId="4" xfId="0" applyNumberFormat="1" applyFont="1" applyFill="1" applyBorder="1" applyAlignment="1">
      <alignment horizontal="center" vertical="center"/>
    </xf>
    <xf numFmtId="4" fontId="19" fillId="8" borderId="1" xfId="0" applyNumberFormat="1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/>
    </xf>
    <xf numFmtId="4" fontId="18" fillId="8" borderId="4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164" fontId="11" fillId="0" borderId="3" xfId="1" applyNumberFormat="1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64" fontId="11" fillId="0" borderId="4" xfId="1" applyNumberFormat="1" applyFont="1" applyFill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4" fontId="11" fillId="0" borderId="19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15" xfId="0" applyFont="1" applyFill="1" applyBorder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0" fontId="6" fillId="3" borderId="26" xfId="0" applyFont="1" applyFill="1" applyBorder="1" applyAlignment="1">
      <alignment horizontal="right" vertical="center" indent="1"/>
    </xf>
    <xf numFmtId="0" fontId="6" fillId="3" borderId="28" xfId="0" applyFont="1" applyFill="1" applyBorder="1" applyAlignment="1">
      <alignment horizontal="right" vertical="center" inden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165" fontId="19" fillId="9" borderId="1" xfId="0" applyNumberFormat="1" applyFont="1" applyFill="1" applyBorder="1" applyAlignment="1">
      <alignment horizontal="center" vertical="center" wrapText="1"/>
    </xf>
    <xf numFmtId="4" fontId="19" fillId="9" borderId="1" xfId="0" applyNumberFormat="1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vertical="center"/>
    </xf>
    <xf numFmtId="14" fontId="0" fillId="9" borderId="4" xfId="0" applyNumberFormat="1" applyFill="1" applyBorder="1" applyAlignment="1">
      <alignment horizontal="center" vertical="center"/>
    </xf>
    <xf numFmtId="164" fontId="0" fillId="9" borderId="4" xfId="1" applyNumberFormat="1" applyFont="1" applyFill="1" applyBorder="1" applyAlignment="1">
      <alignment vertical="center"/>
    </xf>
    <xf numFmtId="164" fontId="0" fillId="9" borderId="1" xfId="1" applyNumberFormat="1" applyFont="1" applyFill="1" applyBorder="1" applyAlignment="1">
      <alignment vertical="center"/>
    </xf>
    <xf numFmtId="164" fontId="0" fillId="9" borderId="1" xfId="1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43" fontId="14" fillId="9" borderId="3" xfId="1" applyFont="1" applyFill="1" applyBorder="1" applyAlignment="1">
      <alignment vertical="center"/>
    </xf>
    <xf numFmtId="43" fontId="14" fillId="9" borderId="3" xfId="1" applyFont="1" applyFill="1" applyBorder="1" applyAlignment="1">
      <alignment horizontal="center" vertical="center"/>
    </xf>
    <xf numFmtId="43" fontId="17" fillId="9" borderId="3" xfId="1" applyFont="1" applyFill="1" applyBorder="1" applyAlignment="1">
      <alignment vertical="center"/>
    </xf>
    <xf numFmtId="43" fontId="14" fillId="9" borderId="28" xfId="0" applyNumberFormat="1" applyFont="1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7" fontId="0" fillId="9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165" fontId="11" fillId="9" borderId="1" xfId="0" applyNumberFormat="1" applyFont="1" applyFill="1" applyBorder="1" applyAlignment="1">
      <alignment horizontal="center" vertical="center" wrapText="1"/>
    </xf>
    <xf numFmtId="165" fontId="11" fillId="9" borderId="9" xfId="0" applyNumberFormat="1" applyFont="1" applyFill="1" applyBorder="1" applyAlignment="1">
      <alignment horizontal="center" vertical="center" wrapText="1"/>
    </xf>
    <xf numFmtId="167" fontId="11" fillId="9" borderId="13" xfId="0" applyNumberFormat="1" applyFont="1" applyFill="1" applyBorder="1" applyAlignment="1">
      <alignment horizontal="center" vertical="center"/>
    </xf>
    <xf numFmtId="0" fontId="0" fillId="9" borderId="31" xfId="0" applyFill="1" applyBorder="1" applyAlignment="1">
      <alignment vertical="center"/>
    </xf>
    <xf numFmtId="14" fontId="11" fillId="9" borderId="20" xfId="0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164" fontId="11" fillId="9" borderId="4" xfId="1" applyNumberFormat="1" applyFont="1" applyFill="1" applyBorder="1" applyAlignment="1">
      <alignment vertical="center"/>
    </xf>
    <xf numFmtId="164" fontId="11" fillId="9" borderId="3" xfId="1" applyNumberFormat="1" applyFont="1" applyFill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43" fontId="11" fillId="9" borderId="3" xfId="1" applyFont="1" applyFill="1" applyBorder="1" applyAlignment="1">
      <alignment vertical="center"/>
    </xf>
    <xf numFmtId="43" fontId="12" fillId="9" borderId="3" xfId="1" applyFont="1" applyFill="1" applyBorder="1" applyAlignment="1">
      <alignment vertical="center"/>
    </xf>
    <xf numFmtId="43" fontId="11" fillId="9" borderId="12" xfId="0" applyNumberFormat="1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7" fontId="11" fillId="9" borderId="12" xfId="0" applyNumberFormat="1" applyFont="1" applyFill="1" applyBorder="1" applyAlignment="1">
      <alignment horizontal="center" vertical="center"/>
    </xf>
    <xf numFmtId="165" fontId="20" fillId="9" borderId="1" xfId="0" applyNumberFormat="1" applyFont="1" applyFill="1" applyBorder="1" applyAlignment="1">
      <alignment horizontal="center" vertical="center" wrapText="1"/>
    </xf>
    <xf numFmtId="165" fontId="11" fillId="9" borderId="7" xfId="0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Comma 2" xfId="7" xr:uid="{00000000-0005-0000-0000-000001000000}"/>
    <cellStyle name="Comma 2 2" xfId="9" xr:uid="{97172B36-DCDB-46BE-B020-7A836819469A}"/>
    <cellStyle name="Comma 3" xfId="8" xr:uid="{1419A2F6-DF95-4D9A-823B-9E27C0F1C568}"/>
    <cellStyle name="Normal" xfId="0" builtinId="0"/>
    <cellStyle name="Normal 11" xfId="4" xr:uid="{00000000-0005-0000-0000-000003000000}"/>
    <cellStyle name="Normal 2 10 2 5 2" xfId="5" xr:uid="{00000000-0005-0000-0000-000004000000}"/>
    <cellStyle name="Normal 2 10 2 6" xfId="3" xr:uid="{00000000-0005-0000-0000-000005000000}"/>
    <cellStyle name="Percent" xfId="2" builtinId="5"/>
    <cellStyle name="Percent 2" xfId="6" xr:uid="{00000000-0005-0000-0000-000007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K13" sqref="K13"/>
    </sheetView>
  </sheetViews>
  <sheetFormatPr defaultColWidth="9.1796875" defaultRowHeight="14.5" x14ac:dyDescent="0.35"/>
  <cols>
    <col min="1" max="1" width="6.26953125" style="4" customWidth="1"/>
    <col min="2" max="2" width="21.81640625" style="4" customWidth="1"/>
    <col min="3" max="3" width="7" style="4" customWidth="1"/>
    <col min="4" max="4" width="9.26953125" style="4" customWidth="1"/>
    <col min="5" max="5" width="13.26953125" style="4" customWidth="1"/>
    <col min="6" max="7" width="15.54296875" style="4" customWidth="1"/>
    <col min="8" max="10" width="9.1796875" style="4"/>
    <col min="11" max="11" width="12.1796875" style="4" bestFit="1" customWidth="1"/>
    <col min="12" max="16384" width="9.1796875" style="4"/>
  </cols>
  <sheetData>
    <row r="1" spans="1:11" ht="15" thickBot="1" x14ac:dyDescent="0.4"/>
    <row r="2" spans="1:11" ht="19.5" customHeight="1" x14ac:dyDescent="0.35">
      <c r="A2" s="157" t="s">
        <v>116</v>
      </c>
      <c r="B2" s="158"/>
      <c r="C2" s="158"/>
      <c r="D2" s="158"/>
      <c r="E2" s="158"/>
      <c r="F2" s="158"/>
      <c r="G2" s="159"/>
    </row>
    <row r="3" spans="1:11" ht="15.75" customHeight="1" x14ac:dyDescent="0.35">
      <c r="A3" s="160" t="s">
        <v>196</v>
      </c>
      <c r="B3" s="161"/>
      <c r="C3" s="161"/>
      <c r="D3" s="161"/>
      <c r="E3" s="161"/>
      <c r="F3" s="161"/>
      <c r="G3" s="162"/>
    </row>
    <row r="4" spans="1:11" s="49" customFormat="1" ht="41.5" customHeight="1" x14ac:dyDescent="0.35">
      <c r="A4" s="75" t="s">
        <v>51</v>
      </c>
      <c r="B4" s="60" t="s">
        <v>56</v>
      </c>
      <c r="C4" s="60" t="s">
        <v>52</v>
      </c>
      <c r="D4" s="61" t="s">
        <v>71</v>
      </c>
      <c r="E4" s="63" t="s">
        <v>135</v>
      </c>
      <c r="F4" s="61" t="s">
        <v>76</v>
      </c>
      <c r="G4" s="76" t="s">
        <v>134</v>
      </c>
    </row>
    <row r="5" spans="1:11" ht="24.75" customHeight="1" x14ac:dyDescent="0.35">
      <c r="A5" s="74">
        <v>1</v>
      </c>
      <c r="B5" s="31" t="s">
        <v>55</v>
      </c>
      <c r="C5" s="31" t="s">
        <v>3</v>
      </c>
      <c r="D5" s="31">
        <f>FDN!E9</f>
        <v>30</v>
      </c>
      <c r="E5" s="64">
        <f>FDN!AA51</f>
        <v>1</v>
      </c>
      <c r="F5" s="62">
        <f>FDN!O9</f>
        <v>20509194.083227497</v>
      </c>
      <c r="G5" s="77">
        <f>FDN!AH51</f>
        <v>564041.6</v>
      </c>
    </row>
    <row r="6" spans="1:11" ht="24.75" customHeight="1" x14ac:dyDescent="0.35">
      <c r="A6" s="74">
        <v>2</v>
      </c>
      <c r="B6" s="31" t="s">
        <v>47</v>
      </c>
      <c r="C6" s="31" t="s">
        <v>3</v>
      </c>
      <c r="D6" s="31">
        <f>'Erection-Oct25'!E9</f>
        <v>48</v>
      </c>
      <c r="E6" s="64">
        <f>'Erection-Oct25'!E16</f>
        <v>5</v>
      </c>
      <c r="F6" s="62">
        <f>'Erection-Oct25'!M69</f>
        <v>27566250.979999986</v>
      </c>
      <c r="G6" s="77">
        <f>'Erection-Oct25'!AC69</f>
        <v>2815813.78</v>
      </c>
    </row>
    <row r="7" spans="1:11" ht="24.75" hidden="1" customHeight="1" x14ac:dyDescent="0.35">
      <c r="A7" s="74">
        <v>3</v>
      </c>
      <c r="B7" s="31" t="s">
        <v>53</v>
      </c>
      <c r="C7" s="31" t="s">
        <v>59</v>
      </c>
      <c r="D7" s="31" t="s">
        <v>60</v>
      </c>
      <c r="E7" s="64"/>
      <c r="F7" s="62" t="s">
        <v>60</v>
      </c>
      <c r="G7" s="77"/>
    </row>
    <row r="8" spans="1:11" ht="15" thickBot="1" x14ac:dyDescent="0.4">
      <c r="A8" s="78"/>
      <c r="B8" s="156" t="s">
        <v>57</v>
      </c>
      <c r="C8" s="156"/>
      <c r="D8" s="156"/>
      <c r="E8" s="156"/>
      <c r="F8" s="79">
        <f>SUM(F5:F7)</f>
        <v>48075445.063227482</v>
      </c>
      <c r="G8" s="80">
        <f>SUM(G5:G7)</f>
        <v>3379855.38</v>
      </c>
    </row>
    <row r="13" spans="1:11" x14ac:dyDescent="0.35">
      <c r="K13" s="11"/>
    </row>
  </sheetData>
  <mergeCells count="3">
    <mergeCell ref="B8:E8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F8AB-D125-42FD-B024-03AD2EC85650}">
  <dimension ref="A1:FW55"/>
  <sheetViews>
    <sheetView topLeftCell="A31" zoomScale="68" zoomScaleNormal="60" zoomScaleSheetLayoutView="63" workbookViewId="0">
      <selection activeCell="AM49" sqref="AM49"/>
    </sheetView>
  </sheetViews>
  <sheetFormatPr defaultColWidth="9.1796875" defaultRowHeight="14.5" x14ac:dyDescent="0.35"/>
  <cols>
    <col min="1" max="1" width="4.81640625" style="4" customWidth="1"/>
    <col min="2" max="2" width="10" style="1" customWidth="1"/>
    <col min="3" max="3" width="11.26953125" style="1" bestFit="1" customWidth="1"/>
    <col min="4" max="4" width="12.54296875" style="4" customWidth="1"/>
    <col min="5" max="6" width="8.7265625" style="4" customWidth="1"/>
    <col min="7" max="7" width="18.1796875" style="4" customWidth="1"/>
    <col min="8" max="8" width="14.6328125" style="4" customWidth="1"/>
    <col min="9" max="9" width="7.36328125" style="4" customWidth="1"/>
    <col min="10" max="10" width="11.453125" style="1" customWidth="1"/>
    <col min="11" max="17" width="12" style="1" customWidth="1"/>
    <col min="18" max="18" width="15" style="1" customWidth="1"/>
    <col min="19" max="19" width="1.81640625" style="1" customWidth="1"/>
    <col min="20" max="20" width="14.54296875" style="1" customWidth="1"/>
    <col min="21" max="21" width="1.81640625" style="1" customWidth="1"/>
    <col min="22" max="27" width="8.7265625" style="1" customWidth="1"/>
    <col min="28" max="28" width="1.81640625" style="1" customWidth="1"/>
    <col min="29" max="29" width="15" style="1" customWidth="1"/>
    <col min="30" max="30" width="14" style="1" customWidth="1"/>
    <col min="31" max="31" width="14.26953125" style="1" customWidth="1"/>
    <col min="32" max="32" width="15" style="1" customWidth="1"/>
    <col min="33" max="33" width="14" style="1" bestFit="1" customWidth="1"/>
    <col min="34" max="34" width="14.54296875" style="1" customWidth="1"/>
    <col min="35" max="35" width="15.1796875" style="1" customWidth="1"/>
    <col min="36" max="36" width="9.1796875" style="1" customWidth="1"/>
    <col min="37" max="16384" width="9.1796875" style="1"/>
  </cols>
  <sheetData>
    <row r="1" spans="1:16" ht="15" thickBot="1" x14ac:dyDescent="0.4">
      <c r="A1" s="168" t="s">
        <v>0</v>
      </c>
      <c r="B1" s="168"/>
      <c r="D1" s="17" t="s">
        <v>41</v>
      </c>
    </row>
    <row r="2" spans="1:16" x14ac:dyDescent="0.35">
      <c r="A2" s="7" t="s">
        <v>19</v>
      </c>
      <c r="D2" s="3" t="s">
        <v>68</v>
      </c>
    </row>
    <row r="3" spans="1:16" ht="15" thickBot="1" x14ac:dyDescent="0.4">
      <c r="A3" s="6"/>
      <c r="D3" s="1"/>
    </row>
    <row r="4" spans="1:16" ht="16" thickBot="1" x14ac:dyDescent="0.4">
      <c r="A4" s="7" t="s">
        <v>20</v>
      </c>
      <c r="D4" s="93" t="s">
        <v>1</v>
      </c>
      <c r="E4" s="10" t="s">
        <v>32</v>
      </c>
      <c r="K4" s="27"/>
      <c r="L4" s="28"/>
      <c r="M4" s="28"/>
      <c r="N4" s="29"/>
      <c r="O4" s="30"/>
    </row>
    <row r="5" spans="1:16" ht="10.5" customHeight="1" x14ac:dyDescent="0.35">
      <c r="A5" s="6"/>
      <c r="D5" s="2" t="s">
        <v>27</v>
      </c>
      <c r="E5" s="25">
        <v>371</v>
      </c>
      <c r="L5" s="4"/>
      <c r="M5" s="4"/>
    </row>
    <row r="6" spans="1:16" ht="16" x14ac:dyDescent="0.35">
      <c r="A6" s="6"/>
      <c r="D6" s="2" t="s">
        <v>184</v>
      </c>
      <c r="E6" s="26">
        <v>283</v>
      </c>
      <c r="M6" s="3"/>
    </row>
    <row r="7" spans="1:16" x14ac:dyDescent="0.35">
      <c r="A7" s="6"/>
      <c r="D7" s="2" t="s">
        <v>2</v>
      </c>
      <c r="E7" s="12">
        <f>E5-E6</f>
        <v>88</v>
      </c>
      <c r="M7" s="3"/>
    </row>
    <row r="8" spans="1:16" ht="5.15" customHeight="1" thickBot="1" x14ac:dyDescent="0.4">
      <c r="A8" s="6"/>
      <c r="D8" s="1"/>
    </row>
    <row r="9" spans="1:16" ht="15" thickBot="1" x14ac:dyDescent="0.4">
      <c r="A9" s="7" t="s">
        <v>21</v>
      </c>
      <c r="D9" s="18">
        <v>45931</v>
      </c>
      <c r="E9" s="19">
        <f>COUNTA(C21:C50)</f>
        <v>30</v>
      </c>
      <c r="F9" s="3" t="s">
        <v>3</v>
      </c>
      <c r="G9" s="13">
        <f>R51</f>
        <v>20193024.083227497</v>
      </c>
      <c r="H9" s="169" t="s">
        <v>18</v>
      </c>
      <c r="I9" s="169"/>
      <c r="J9" s="169"/>
      <c r="L9" s="165" t="s">
        <v>46</v>
      </c>
      <c r="M9" s="165"/>
      <c r="N9" s="33">
        <f>E9*10539</f>
        <v>316170</v>
      </c>
      <c r="O9" s="166">
        <f>G9+N9</f>
        <v>20509194.083227497</v>
      </c>
      <c r="P9" s="167"/>
    </row>
    <row r="10" spans="1:16" ht="6" customHeight="1" x14ac:dyDescent="0.35">
      <c r="A10" s="7"/>
      <c r="D10" s="1"/>
      <c r="E10" s="1"/>
      <c r="F10" s="7"/>
      <c r="H10" s="35"/>
      <c r="I10" s="35"/>
      <c r="J10" s="35"/>
    </row>
    <row r="11" spans="1:16" x14ac:dyDescent="0.35">
      <c r="A11" s="7" t="s">
        <v>30</v>
      </c>
      <c r="D11" s="2" t="s">
        <v>22</v>
      </c>
      <c r="E11" s="15">
        <f>V51</f>
        <v>1</v>
      </c>
      <c r="F11" s="22">
        <f>E11/$E$9</f>
        <v>3.3333333333333333E-2</v>
      </c>
      <c r="G11" s="11">
        <f>AC51</f>
        <v>564041.6</v>
      </c>
      <c r="H11" s="40">
        <f>G11/$G$9</f>
        <v>2.7932497761367893E-2</v>
      </c>
      <c r="I11" s="40"/>
      <c r="J11" s="39"/>
    </row>
    <row r="12" spans="1:16" x14ac:dyDescent="0.35">
      <c r="A12" s="5"/>
      <c r="D12" s="2" t="s">
        <v>23</v>
      </c>
      <c r="E12" s="15">
        <f>W51</f>
        <v>0</v>
      </c>
      <c r="F12" s="22">
        <f t="shared" ref="F12:F15" si="0">E12/$E$9</f>
        <v>0</v>
      </c>
      <c r="G12" s="11">
        <f>AD51</f>
        <v>0</v>
      </c>
      <c r="H12" s="40">
        <f>G12/$G$9</f>
        <v>0</v>
      </c>
      <c r="I12" s="40"/>
      <c r="J12" s="39"/>
    </row>
    <row r="13" spans="1:16" x14ac:dyDescent="0.35">
      <c r="A13" s="5"/>
      <c r="D13" s="2" t="s">
        <v>24</v>
      </c>
      <c r="E13" s="15">
        <f>X51</f>
        <v>0</v>
      </c>
      <c r="F13" s="22">
        <f t="shared" si="0"/>
        <v>0</v>
      </c>
      <c r="G13" s="11">
        <f>AE51</f>
        <v>0</v>
      </c>
      <c r="H13" s="40">
        <f>G13/$G$9</f>
        <v>0</v>
      </c>
      <c r="I13" s="40"/>
      <c r="J13" s="39"/>
    </row>
    <row r="14" spans="1:16" x14ac:dyDescent="0.35">
      <c r="A14" s="5"/>
      <c r="D14" s="2" t="s">
        <v>25</v>
      </c>
      <c r="E14" s="15">
        <f>Y51</f>
        <v>0</v>
      </c>
      <c r="F14" s="22">
        <f t="shared" si="0"/>
        <v>0</v>
      </c>
      <c r="G14" s="11">
        <f>AF51</f>
        <v>0</v>
      </c>
      <c r="H14" s="40">
        <f>G14/$G$9</f>
        <v>0</v>
      </c>
      <c r="I14" s="40"/>
      <c r="J14" s="39"/>
    </row>
    <row r="15" spans="1:16" ht="16" x14ac:dyDescent="0.35">
      <c r="A15" s="5"/>
      <c r="D15" s="10" t="s">
        <v>26</v>
      </c>
      <c r="E15" s="16">
        <f>Z51</f>
        <v>0</v>
      </c>
      <c r="F15" s="22">
        <f t="shared" si="0"/>
        <v>0</v>
      </c>
      <c r="G15" s="14">
        <f>AG51</f>
        <v>0</v>
      </c>
      <c r="H15" s="40">
        <f>G15/$G$9</f>
        <v>0</v>
      </c>
      <c r="I15" s="40"/>
      <c r="J15" s="39"/>
      <c r="O15" s="168"/>
      <c r="P15" s="168"/>
    </row>
    <row r="16" spans="1:16" x14ac:dyDescent="0.35">
      <c r="A16" s="5" t="s">
        <v>38</v>
      </c>
      <c r="D16" s="9" t="s">
        <v>27</v>
      </c>
      <c r="E16" s="24">
        <f>SUM(E11:E15)</f>
        <v>1</v>
      </c>
      <c r="F16" s="23">
        <f>E16/E9</f>
        <v>3.3333333333333333E-2</v>
      </c>
      <c r="G16" s="13">
        <f>SUM(G11:G15)</f>
        <v>564041.6</v>
      </c>
      <c r="H16" s="41">
        <f>G16/G9</f>
        <v>2.7932497761367893E-2</v>
      </c>
      <c r="I16" s="41"/>
      <c r="J16" s="23"/>
      <c r="L16" s="165" t="s">
        <v>45</v>
      </c>
      <c r="M16" s="165"/>
      <c r="N16" s="33">
        <f>E16*10539</f>
        <v>10539</v>
      </c>
      <c r="O16" s="166">
        <f>G16+N16</f>
        <v>574580.6</v>
      </c>
      <c r="P16" s="167"/>
    </row>
    <row r="17" spans="1:37" ht="15" thickBot="1" x14ac:dyDescent="0.4">
      <c r="A17" s="5"/>
      <c r="D17" s="6"/>
      <c r="E17" s="6"/>
      <c r="F17" s="6"/>
    </row>
    <row r="18" spans="1:37" ht="22.5" customHeight="1" x14ac:dyDescent="0.35">
      <c r="A18" s="172" t="s">
        <v>81</v>
      </c>
      <c r="B18" s="174" t="s">
        <v>4</v>
      </c>
      <c r="C18" s="177" t="s">
        <v>72</v>
      </c>
      <c r="D18" s="174" t="s">
        <v>6</v>
      </c>
      <c r="E18" s="177" t="s">
        <v>14</v>
      </c>
      <c r="F18" s="177" t="s">
        <v>15</v>
      </c>
      <c r="G18" s="177" t="s">
        <v>44</v>
      </c>
      <c r="H18" s="177" t="s">
        <v>43</v>
      </c>
      <c r="I18" s="177" t="s">
        <v>62</v>
      </c>
      <c r="J18" s="181" t="s">
        <v>16</v>
      </c>
      <c r="K18" s="181"/>
      <c r="L18" s="181"/>
      <c r="M18" s="181"/>
      <c r="N18" s="181"/>
      <c r="O18" s="181"/>
      <c r="P18" s="181"/>
      <c r="Q18" s="181"/>
      <c r="R18" s="185" t="s">
        <v>17</v>
      </c>
      <c r="S18" s="183"/>
      <c r="T18" s="177" t="s">
        <v>33</v>
      </c>
      <c r="U18" s="183"/>
      <c r="V18" s="189" t="s">
        <v>29</v>
      </c>
      <c r="W18" s="190"/>
      <c r="X18" s="190"/>
      <c r="Y18" s="190"/>
      <c r="Z18" s="190"/>
      <c r="AA18" s="191"/>
      <c r="AB18" s="71"/>
      <c r="AC18" s="189" t="s">
        <v>28</v>
      </c>
      <c r="AD18" s="190"/>
      <c r="AE18" s="190"/>
      <c r="AF18" s="190"/>
      <c r="AG18" s="190"/>
      <c r="AH18" s="191"/>
      <c r="AI18" s="187" t="s">
        <v>31</v>
      </c>
    </row>
    <row r="19" spans="1:37" ht="21" customHeight="1" x14ac:dyDescent="0.35">
      <c r="A19" s="173"/>
      <c r="B19" s="175"/>
      <c r="C19" s="178"/>
      <c r="D19" s="175"/>
      <c r="E19" s="178"/>
      <c r="F19" s="178"/>
      <c r="G19" s="178"/>
      <c r="H19" s="178"/>
      <c r="I19" s="178"/>
      <c r="J19" s="182" t="s">
        <v>7</v>
      </c>
      <c r="K19" s="182"/>
      <c r="L19" s="182" t="s">
        <v>10</v>
      </c>
      <c r="M19" s="182"/>
      <c r="N19" s="182" t="s">
        <v>11</v>
      </c>
      <c r="O19" s="182"/>
      <c r="P19" s="163" t="s">
        <v>13</v>
      </c>
      <c r="Q19" s="163" t="s">
        <v>12</v>
      </c>
      <c r="R19" s="186"/>
      <c r="S19" s="184"/>
      <c r="T19" s="180"/>
      <c r="U19" s="184"/>
      <c r="V19" s="170" t="s">
        <v>22</v>
      </c>
      <c r="W19" s="170" t="s">
        <v>23</v>
      </c>
      <c r="X19" s="170" t="s">
        <v>24</v>
      </c>
      <c r="Y19" s="170" t="s">
        <v>25</v>
      </c>
      <c r="Z19" s="170" t="s">
        <v>26</v>
      </c>
      <c r="AA19" s="20" t="s">
        <v>27</v>
      </c>
      <c r="AC19" s="170" t="s">
        <v>22</v>
      </c>
      <c r="AD19" s="170" t="s">
        <v>23</v>
      </c>
      <c r="AE19" s="170" t="s">
        <v>24</v>
      </c>
      <c r="AF19" s="170" t="s">
        <v>25</v>
      </c>
      <c r="AG19" s="170" t="s">
        <v>26</v>
      </c>
      <c r="AH19" s="20" t="s">
        <v>27</v>
      </c>
      <c r="AI19" s="188"/>
    </row>
    <row r="20" spans="1:37" ht="15" thickBot="1" x14ac:dyDescent="0.4">
      <c r="A20" s="173"/>
      <c r="B20" s="176"/>
      <c r="C20" s="179"/>
      <c r="D20" s="175"/>
      <c r="E20" s="178"/>
      <c r="F20" s="178"/>
      <c r="G20" s="178"/>
      <c r="H20" s="178"/>
      <c r="I20" s="180"/>
      <c r="J20" s="34" t="s">
        <v>8</v>
      </c>
      <c r="K20" s="34" t="s">
        <v>9</v>
      </c>
      <c r="L20" s="34" t="s">
        <v>8</v>
      </c>
      <c r="M20" s="34" t="s">
        <v>9</v>
      </c>
      <c r="N20" s="34" t="s">
        <v>8</v>
      </c>
      <c r="O20" s="34" t="s">
        <v>9</v>
      </c>
      <c r="P20" s="164"/>
      <c r="Q20" s="164"/>
      <c r="R20" s="21" t="s">
        <v>37</v>
      </c>
      <c r="T20" s="8" t="s">
        <v>34</v>
      </c>
      <c r="V20" s="171"/>
      <c r="W20" s="171"/>
      <c r="X20" s="171"/>
      <c r="Y20" s="171"/>
      <c r="Z20" s="171"/>
      <c r="AA20" s="21"/>
      <c r="AC20" s="171"/>
      <c r="AD20" s="171"/>
      <c r="AE20" s="171"/>
      <c r="AF20" s="171"/>
      <c r="AG20" s="171"/>
      <c r="AH20" s="21" t="s">
        <v>37</v>
      </c>
      <c r="AI20" s="72" t="s">
        <v>37</v>
      </c>
    </row>
    <row r="21" spans="1:37" s="36" customFormat="1" ht="15.5" x14ac:dyDescent="0.35">
      <c r="A21" s="94">
        <v>1</v>
      </c>
      <c r="B21" s="53" t="s">
        <v>83</v>
      </c>
      <c r="C21" s="123" t="s">
        <v>75</v>
      </c>
      <c r="D21" s="52" t="s">
        <v>61</v>
      </c>
      <c r="E21" s="54">
        <v>101.79</v>
      </c>
      <c r="F21" s="54">
        <v>4.5570000000000004</v>
      </c>
      <c r="G21" s="55" t="s">
        <v>121</v>
      </c>
      <c r="H21" s="52" t="s">
        <v>54</v>
      </c>
      <c r="I21" s="52" t="s">
        <v>70</v>
      </c>
      <c r="J21" s="56">
        <v>45931</v>
      </c>
      <c r="K21" s="56">
        <f>J21+2</f>
        <v>45933</v>
      </c>
      <c r="L21" s="56">
        <f t="shared" ref="L21:L24" si="1">K21+1</f>
        <v>45934</v>
      </c>
      <c r="M21" s="56">
        <f t="shared" ref="M21:M24" si="2">L21+1</f>
        <v>45935</v>
      </c>
      <c r="N21" s="56">
        <f>M21+5</f>
        <v>45940</v>
      </c>
      <c r="O21" s="56">
        <f>N21+5</f>
        <v>45945</v>
      </c>
      <c r="P21" s="56">
        <f t="shared" ref="P21:P24" si="3">O21+1</f>
        <v>45946</v>
      </c>
      <c r="Q21" s="56">
        <f t="shared" ref="Q21:Q24" si="4">P21+1</f>
        <v>45947</v>
      </c>
      <c r="R21" s="90">
        <v>1268583.8400000001</v>
      </c>
      <c r="S21" s="142"/>
      <c r="T21" s="85"/>
      <c r="U21" s="142"/>
      <c r="V21" s="50"/>
      <c r="W21" s="50"/>
      <c r="X21" s="50"/>
      <c r="Y21" s="50"/>
      <c r="Z21" s="50"/>
      <c r="AA21" s="50">
        <f>SUM(V21:Z21)</f>
        <v>0</v>
      </c>
      <c r="AC21" s="37">
        <f>$R21*V21</f>
        <v>0</v>
      </c>
      <c r="AD21" s="37">
        <f t="shared" ref="AD21:AG41" si="5">$R21*W21</f>
        <v>0</v>
      </c>
      <c r="AE21" s="37">
        <f t="shared" si="5"/>
        <v>0</v>
      </c>
      <c r="AF21" s="37">
        <f t="shared" si="5"/>
        <v>0</v>
      </c>
      <c r="AG21" s="37">
        <f t="shared" si="5"/>
        <v>0</v>
      </c>
      <c r="AH21" s="38">
        <f t="shared" ref="AH21:AH50" si="6">SUM(AC21:AG21)</f>
        <v>0</v>
      </c>
      <c r="AI21" s="95">
        <f t="shared" ref="AI21:AI50" si="7">R21-AH21</f>
        <v>1268583.8400000001</v>
      </c>
    </row>
    <row r="22" spans="1:37" ht="15.5" x14ac:dyDescent="0.35">
      <c r="A22" s="94">
        <v>2</v>
      </c>
      <c r="B22" s="53" t="s">
        <v>73</v>
      </c>
      <c r="C22" s="53" t="s">
        <v>35</v>
      </c>
      <c r="D22" s="52" t="s">
        <v>58</v>
      </c>
      <c r="E22" s="54">
        <v>26.39</v>
      </c>
      <c r="F22" s="54">
        <v>1.9790000000000001</v>
      </c>
      <c r="G22" s="55" t="s">
        <v>121</v>
      </c>
      <c r="H22" s="52" t="s">
        <v>54</v>
      </c>
      <c r="I22" s="52" t="s">
        <v>63</v>
      </c>
      <c r="J22" s="56">
        <f>K21+1</f>
        <v>45934</v>
      </c>
      <c r="K22" s="56">
        <f t="shared" ref="K22" si="8">J22+2</f>
        <v>45936</v>
      </c>
      <c r="L22" s="56">
        <f t="shared" si="1"/>
        <v>45937</v>
      </c>
      <c r="M22" s="56">
        <f t="shared" si="2"/>
        <v>45938</v>
      </c>
      <c r="N22" s="56">
        <f>O21+1</f>
        <v>45946</v>
      </c>
      <c r="O22" s="56">
        <f t="shared" ref="O22:O24" si="9">N22+5</f>
        <v>45951</v>
      </c>
      <c r="P22" s="56">
        <f t="shared" si="3"/>
        <v>45952</v>
      </c>
      <c r="Q22" s="56">
        <f t="shared" si="4"/>
        <v>45953</v>
      </c>
      <c r="R22" s="89">
        <v>485697.60000000003</v>
      </c>
      <c r="S22" s="142"/>
      <c r="T22" s="85"/>
      <c r="U22" s="142"/>
      <c r="V22" s="57"/>
      <c r="W22" s="57"/>
      <c r="X22" s="57"/>
      <c r="Y22" s="57"/>
      <c r="Z22" s="57"/>
      <c r="AA22" s="50">
        <f t="shared" ref="AA22:AA50" si="10">SUM(V22:Z22)</f>
        <v>0</v>
      </c>
      <c r="AC22" s="37">
        <f t="shared" ref="AC22:AD50" si="11">$R22*V22</f>
        <v>0</v>
      </c>
      <c r="AD22" s="37">
        <f t="shared" si="5"/>
        <v>0</v>
      </c>
      <c r="AE22" s="37">
        <f t="shared" si="5"/>
        <v>0</v>
      </c>
      <c r="AF22" s="37">
        <f t="shared" si="5"/>
        <v>0</v>
      </c>
      <c r="AG22" s="37">
        <f t="shared" si="5"/>
        <v>0</v>
      </c>
      <c r="AH22" s="38">
        <f t="shared" si="6"/>
        <v>0</v>
      </c>
      <c r="AI22" s="95">
        <f t="shared" si="7"/>
        <v>485697.60000000003</v>
      </c>
      <c r="AK22" s="36"/>
    </row>
    <row r="23" spans="1:37" ht="15.5" x14ac:dyDescent="0.35">
      <c r="A23" s="94">
        <v>3</v>
      </c>
      <c r="B23" s="53" t="s">
        <v>74</v>
      </c>
      <c r="C23" s="53" t="s">
        <v>39</v>
      </c>
      <c r="D23" s="52" t="s">
        <v>58</v>
      </c>
      <c r="E23" s="54">
        <v>26.39</v>
      </c>
      <c r="F23" s="54">
        <v>1.9790000000000001</v>
      </c>
      <c r="G23" s="55" t="s">
        <v>121</v>
      </c>
      <c r="H23" s="52" t="s">
        <v>54</v>
      </c>
      <c r="I23" s="52" t="s">
        <v>63</v>
      </c>
      <c r="J23" s="56">
        <f>K22+1</f>
        <v>45937</v>
      </c>
      <c r="K23" s="56">
        <f>J23+2</f>
        <v>45939</v>
      </c>
      <c r="L23" s="56">
        <f t="shared" si="1"/>
        <v>45940</v>
      </c>
      <c r="M23" s="56">
        <f t="shared" si="2"/>
        <v>45941</v>
      </c>
      <c r="N23" s="56">
        <f>O22+1</f>
        <v>45952</v>
      </c>
      <c r="O23" s="56">
        <f t="shared" si="9"/>
        <v>45957</v>
      </c>
      <c r="P23" s="56">
        <f t="shared" si="3"/>
        <v>45958</v>
      </c>
      <c r="Q23" s="56">
        <f t="shared" si="4"/>
        <v>45959</v>
      </c>
      <c r="R23" s="89">
        <v>485697.60000000003</v>
      </c>
      <c r="S23" s="142"/>
      <c r="T23" s="86"/>
      <c r="U23" s="142"/>
      <c r="V23" s="57"/>
      <c r="W23" s="57"/>
      <c r="X23" s="57"/>
      <c r="Y23" s="57"/>
      <c r="Z23" s="57"/>
      <c r="AA23" s="50">
        <f t="shared" si="10"/>
        <v>0</v>
      </c>
      <c r="AC23" s="37">
        <f t="shared" si="11"/>
        <v>0</v>
      </c>
      <c r="AD23" s="37">
        <f t="shared" si="5"/>
        <v>0</v>
      </c>
      <c r="AE23" s="83">
        <f t="shared" si="5"/>
        <v>0</v>
      </c>
      <c r="AF23" s="37">
        <f t="shared" si="5"/>
        <v>0</v>
      </c>
      <c r="AG23" s="37">
        <f t="shared" si="5"/>
        <v>0</v>
      </c>
      <c r="AH23" s="38">
        <f t="shared" si="6"/>
        <v>0</v>
      </c>
      <c r="AI23" s="95">
        <f t="shared" si="7"/>
        <v>485697.60000000003</v>
      </c>
      <c r="AK23" s="36"/>
    </row>
    <row r="24" spans="1:37" ht="15" customHeight="1" x14ac:dyDescent="0.35">
      <c r="A24" s="94">
        <v>4</v>
      </c>
      <c r="B24" s="53" t="s">
        <v>82</v>
      </c>
      <c r="C24" s="53" t="s">
        <v>84</v>
      </c>
      <c r="D24" s="52" t="s">
        <v>61</v>
      </c>
      <c r="E24" s="54">
        <v>83.13</v>
      </c>
      <c r="F24" s="54">
        <v>3.855</v>
      </c>
      <c r="G24" s="55" t="s">
        <v>121</v>
      </c>
      <c r="H24" s="52" t="s">
        <v>54</v>
      </c>
      <c r="I24" s="52" t="s">
        <v>63</v>
      </c>
      <c r="J24" s="56">
        <f>K23+1</f>
        <v>45940</v>
      </c>
      <c r="K24" s="56">
        <f t="shared" ref="K24" si="12">J24+2</f>
        <v>45942</v>
      </c>
      <c r="L24" s="56">
        <f t="shared" si="1"/>
        <v>45943</v>
      </c>
      <c r="M24" s="56">
        <f t="shared" si="2"/>
        <v>45944</v>
      </c>
      <c r="N24" s="56">
        <f>O23+1</f>
        <v>45958</v>
      </c>
      <c r="O24" s="56">
        <f t="shared" si="9"/>
        <v>45963</v>
      </c>
      <c r="P24" s="56">
        <f t="shared" si="3"/>
        <v>45964</v>
      </c>
      <c r="Q24" s="56">
        <f t="shared" si="4"/>
        <v>45965</v>
      </c>
      <c r="R24" s="91">
        <v>1235682.7</v>
      </c>
      <c r="S24" s="142"/>
      <c r="T24" s="85"/>
      <c r="U24" s="142"/>
      <c r="V24" s="57"/>
      <c r="W24" s="57"/>
      <c r="X24" s="57"/>
      <c r="Y24" s="57"/>
      <c r="Z24" s="57"/>
      <c r="AA24" s="50">
        <f t="shared" si="10"/>
        <v>0</v>
      </c>
      <c r="AC24" s="37">
        <f t="shared" si="11"/>
        <v>0</v>
      </c>
      <c r="AD24" s="37">
        <f t="shared" si="5"/>
        <v>0</v>
      </c>
      <c r="AE24" s="83">
        <f t="shared" si="5"/>
        <v>0</v>
      </c>
      <c r="AF24" s="37">
        <f t="shared" si="5"/>
        <v>0</v>
      </c>
      <c r="AG24" s="37">
        <f t="shared" si="5"/>
        <v>0</v>
      </c>
      <c r="AH24" s="38">
        <f t="shared" si="6"/>
        <v>0</v>
      </c>
      <c r="AI24" s="95">
        <f t="shared" si="7"/>
        <v>1235682.7</v>
      </c>
      <c r="AK24" s="36"/>
    </row>
    <row r="25" spans="1:37" ht="15" customHeight="1" x14ac:dyDescent="0.35">
      <c r="A25" s="94">
        <v>5</v>
      </c>
      <c r="B25" s="53" t="s">
        <v>119</v>
      </c>
      <c r="C25" s="53" t="s">
        <v>125</v>
      </c>
      <c r="D25" s="52" t="s">
        <v>61</v>
      </c>
      <c r="E25" s="122">
        <v>63.24</v>
      </c>
      <c r="F25" s="122">
        <v>2.7160000000000002</v>
      </c>
      <c r="G25" s="55" t="s">
        <v>78</v>
      </c>
      <c r="H25" s="52" t="s">
        <v>54</v>
      </c>
      <c r="I25" s="52" t="s">
        <v>63</v>
      </c>
      <c r="J25" s="56">
        <v>45931</v>
      </c>
      <c r="K25" s="56">
        <f>J25+2</f>
        <v>45933</v>
      </c>
      <c r="L25" s="56">
        <f t="shared" ref="L25:L28" si="13">K25+1</f>
        <v>45934</v>
      </c>
      <c r="M25" s="56">
        <f t="shared" ref="M25:M28" si="14">L25+1</f>
        <v>45935</v>
      </c>
      <c r="N25" s="56">
        <f>M25+5</f>
        <v>45940</v>
      </c>
      <c r="O25" s="56">
        <f>N25+5</f>
        <v>45945</v>
      </c>
      <c r="P25" s="56">
        <f t="shared" ref="P25:P28" si="15">O25+1</f>
        <v>45946</v>
      </c>
      <c r="Q25" s="56">
        <f t="shared" ref="Q25:Q28" si="16">P25+1</f>
        <v>45947</v>
      </c>
      <c r="R25" s="90">
        <v>812044.65264550003</v>
      </c>
      <c r="S25" s="142"/>
      <c r="T25" s="85"/>
      <c r="U25" s="142"/>
      <c r="V25" s="57"/>
      <c r="W25" s="57"/>
      <c r="X25" s="57"/>
      <c r="Y25" s="57"/>
      <c r="Z25" s="57"/>
      <c r="AA25" s="50">
        <f t="shared" si="10"/>
        <v>0</v>
      </c>
      <c r="AC25" s="37">
        <f t="shared" si="11"/>
        <v>0</v>
      </c>
      <c r="AD25" s="37">
        <f t="shared" si="5"/>
        <v>0</v>
      </c>
      <c r="AE25" s="83">
        <f t="shared" si="5"/>
        <v>0</v>
      </c>
      <c r="AF25" s="37">
        <f t="shared" si="5"/>
        <v>0</v>
      </c>
      <c r="AG25" s="37">
        <f t="shared" si="5"/>
        <v>0</v>
      </c>
      <c r="AH25" s="38">
        <f t="shared" si="6"/>
        <v>0</v>
      </c>
      <c r="AI25" s="95">
        <f t="shared" si="7"/>
        <v>812044.65264550003</v>
      </c>
      <c r="AK25" s="36"/>
    </row>
    <row r="26" spans="1:37" ht="15" customHeight="1" x14ac:dyDescent="0.35">
      <c r="A26" s="94">
        <v>6</v>
      </c>
      <c r="B26" s="53" t="s">
        <v>120</v>
      </c>
      <c r="C26" s="53" t="s">
        <v>126</v>
      </c>
      <c r="D26" s="52" t="s">
        <v>58</v>
      </c>
      <c r="E26" s="54">
        <v>26.39</v>
      </c>
      <c r="F26" s="54">
        <v>1.9790000000000001</v>
      </c>
      <c r="G26" s="55" t="s">
        <v>78</v>
      </c>
      <c r="H26" s="52" t="s">
        <v>54</v>
      </c>
      <c r="I26" s="52" t="s">
        <v>63</v>
      </c>
      <c r="J26" s="56">
        <f>K25+1</f>
        <v>45934</v>
      </c>
      <c r="K26" s="56">
        <f t="shared" ref="K26" si="17">J26+2</f>
        <v>45936</v>
      </c>
      <c r="L26" s="56">
        <f t="shared" si="13"/>
        <v>45937</v>
      </c>
      <c r="M26" s="56">
        <f t="shared" si="14"/>
        <v>45938</v>
      </c>
      <c r="N26" s="56">
        <f>O25+1</f>
        <v>45946</v>
      </c>
      <c r="O26" s="56">
        <f t="shared" ref="O26:O28" si="18">N26+5</f>
        <v>45951</v>
      </c>
      <c r="P26" s="56">
        <f t="shared" si="15"/>
        <v>45952</v>
      </c>
      <c r="Q26" s="56">
        <f t="shared" si="16"/>
        <v>45953</v>
      </c>
      <c r="R26" s="89">
        <v>485697.60000000003</v>
      </c>
      <c r="S26" s="142"/>
      <c r="T26" s="85"/>
      <c r="U26" s="142"/>
      <c r="V26" s="57"/>
      <c r="W26" s="57"/>
      <c r="X26" s="57"/>
      <c r="Y26" s="57"/>
      <c r="Z26" s="57"/>
      <c r="AA26" s="50">
        <f t="shared" si="10"/>
        <v>0</v>
      </c>
      <c r="AC26" s="37">
        <f t="shared" si="11"/>
        <v>0</v>
      </c>
      <c r="AD26" s="37">
        <f t="shared" si="5"/>
        <v>0</v>
      </c>
      <c r="AE26" s="83">
        <f t="shared" si="5"/>
        <v>0</v>
      </c>
      <c r="AF26" s="37">
        <f t="shared" si="5"/>
        <v>0</v>
      </c>
      <c r="AG26" s="37">
        <f t="shared" si="5"/>
        <v>0</v>
      </c>
      <c r="AH26" s="38">
        <f t="shared" si="6"/>
        <v>0</v>
      </c>
      <c r="AI26" s="95">
        <f t="shared" si="7"/>
        <v>485697.60000000003</v>
      </c>
      <c r="AK26" s="36"/>
    </row>
    <row r="27" spans="1:37" ht="15" customHeight="1" x14ac:dyDescent="0.35">
      <c r="A27" s="94">
        <v>7</v>
      </c>
      <c r="B27" s="53" t="s">
        <v>122</v>
      </c>
      <c r="C27" s="53" t="s">
        <v>35</v>
      </c>
      <c r="D27" s="52" t="s">
        <v>58</v>
      </c>
      <c r="E27" s="54">
        <v>26.39</v>
      </c>
      <c r="F27" s="54">
        <v>1.9790000000000001</v>
      </c>
      <c r="G27" s="55" t="s">
        <v>78</v>
      </c>
      <c r="H27" s="52" t="s">
        <v>54</v>
      </c>
      <c r="I27" s="52" t="s">
        <v>63</v>
      </c>
      <c r="J27" s="56">
        <f>K26+1</f>
        <v>45937</v>
      </c>
      <c r="K27" s="56">
        <f>J27+2</f>
        <v>45939</v>
      </c>
      <c r="L27" s="56">
        <f t="shared" si="13"/>
        <v>45940</v>
      </c>
      <c r="M27" s="56">
        <f t="shared" si="14"/>
        <v>45941</v>
      </c>
      <c r="N27" s="56">
        <f>O26+1</f>
        <v>45952</v>
      </c>
      <c r="O27" s="56">
        <f t="shared" si="18"/>
        <v>45957</v>
      </c>
      <c r="P27" s="56">
        <f t="shared" si="15"/>
        <v>45958</v>
      </c>
      <c r="Q27" s="56">
        <f t="shared" si="16"/>
        <v>45959</v>
      </c>
      <c r="R27" s="89">
        <v>485697.60000000003</v>
      </c>
      <c r="S27" s="142"/>
      <c r="T27" s="85"/>
      <c r="U27" s="142"/>
      <c r="V27" s="57"/>
      <c r="W27" s="57"/>
      <c r="X27" s="57"/>
      <c r="Y27" s="57"/>
      <c r="Z27" s="57"/>
      <c r="AA27" s="50">
        <f t="shared" si="10"/>
        <v>0</v>
      </c>
      <c r="AC27" s="37">
        <f t="shared" si="11"/>
        <v>0</v>
      </c>
      <c r="AD27" s="37">
        <f t="shared" si="5"/>
        <v>0</v>
      </c>
      <c r="AE27" s="83">
        <f t="shared" si="5"/>
        <v>0</v>
      </c>
      <c r="AF27" s="37">
        <f t="shared" si="5"/>
        <v>0</v>
      </c>
      <c r="AG27" s="37">
        <f t="shared" si="5"/>
        <v>0</v>
      </c>
      <c r="AH27" s="38">
        <f t="shared" si="6"/>
        <v>0</v>
      </c>
      <c r="AI27" s="95">
        <f t="shared" si="7"/>
        <v>485697.60000000003</v>
      </c>
      <c r="AK27" s="36"/>
    </row>
    <row r="28" spans="1:37" ht="15" customHeight="1" x14ac:dyDescent="0.35">
      <c r="A28" s="94">
        <v>8</v>
      </c>
      <c r="B28" s="53" t="s">
        <v>123</v>
      </c>
      <c r="C28" s="53" t="s">
        <v>35</v>
      </c>
      <c r="D28" s="52" t="s">
        <v>58</v>
      </c>
      <c r="E28" s="54">
        <v>26.39</v>
      </c>
      <c r="F28" s="54">
        <v>1.9790000000000001</v>
      </c>
      <c r="G28" s="55" t="s">
        <v>78</v>
      </c>
      <c r="H28" s="52" t="s">
        <v>54</v>
      </c>
      <c r="I28" s="52" t="s">
        <v>63</v>
      </c>
      <c r="J28" s="56">
        <f>K27+1</f>
        <v>45940</v>
      </c>
      <c r="K28" s="56">
        <f t="shared" ref="K28" si="19">J28+2</f>
        <v>45942</v>
      </c>
      <c r="L28" s="56">
        <f t="shared" si="13"/>
        <v>45943</v>
      </c>
      <c r="M28" s="56">
        <f t="shared" si="14"/>
        <v>45944</v>
      </c>
      <c r="N28" s="56">
        <f>O27+1</f>
        <v>45958</v>
      </c>
      <c r="O28" s="56">
        <f t="shared" si="18"/>
        <v>45963</v>
      </c>
      <c r="P28" s="56">
        <f t="shared" si="15"/>
        <v>45964</v>
      </c>
      <c r="Q28" s="56">
        <f t="shared" si="16"/>
        <v>45965</v>
      </c>
      <c r="R28" s="89">
        <v>485697.60000000003</v>
      </c>
      <c r="S28" s="142"/>
      <c r="T28" s="85"/>
      <c r="U28" s="142"/>
      <c r="V28" s="57"/>
      <c r="W28" s="57"/>
      <c r="X28" s="57"/>
      <c r="Y28" s="57"/>
      <c r="Z28" s="57"/>
      <c r="AA28" s="50">
        <f t="shared" si="10"/>
        <v>0</v>
      </c>
      <c r="AC28" s="37">
        <f t="shared" si="11"/>
        <v>0</v>
      </c>
      <c r="AD28" s="37">
        <f t="shared" si="5"/>
        <v>0</v>
      </c>
      <c r="AE28" s="83">
        <f t="shared" si="5"/>
        <v>0</v>
      </c>
      <c r="AF28" s="37">
        <f t="shared" si="5"/>
        <v>0</v>
      </c>
      <c r="AG28" s="37">
        <f t="shared" si="5"/>
        <v>0</v>
      </c>
      <c r="AH28" s="38">
        <f t="shared" si="6"/>
        <v>0</v>
      </c>
      <c r="AI28" s="95">
        <f t="shared" si="7"/>
        <v>485697.60000000003</v>
      </c>
      <c r="AK28" s="36"/>
    </row>
    <row r="29" spans="1:37" ht="15" customHeight="1" x14ac:dyDescent="0.35">
      <c r="A29" s="94">
        <v>9</v>
      </c>
      <c r="B29" s="53" t="s">
        <v>124</v>
      </c>
      <c r="C29" s="53" t="s">
        <v>88</v>
      </c>
      <c r="D29" s="54" t="s">
        <v>61</v>
      </c>
      <c r="E29" s="54">
        <v>76.03</v>
      </c>
      <c r="F29" s="121">
        <v>3.4</v>
      </c>
      <c r="G29" s="55" t="s">
        <v>69</v>
      </c>
      <c r="H29" s="52" t="s">
        <v>54</v>
      </c>
      <c r="I29" s="52" t="s">
        <v>63</v>
      </c>
      <c r="J29" s="56">
        <v>45931</v>
      </c>
      <c r="K29" s="56">
        <v>45933</v>
      </c>
      <c r="L29" s="56">
        <v>45934</v>
      </c>
      <c r="M29" s="56">
        <v>45935</v>
      </c>
      <c r="N29" s="56">
        <v>45940</v>
      </c>
      <c r="O29" s="56">
        <v>45945</v>
      </c>
      <c r="P29" s="56">
        <v>45946</v>
      </c>
      <c r="Q29" s="56">
        <v>45947</v>
      </c>
      <c r="R29" s="90">
        <v>922043.65264549991</v>
      </c>
      <c r="S29" s="142"/>
      <c r="T29" s="85"/>
      <c r="U29" s="142"/>
      <c r="V29" s="57"/>
      <c r="W29" s="57"/>
      <c r="X29" s="57"/>
      <c r="Y29" s="57"/>
      <c r="Z29" s="57"/>
      <c r="AA29" s="50">
        <f t="shared" si="10"/>
        <v>0</v>
      </c>
      <c r="AC29" s="37">
        <f t="shared" si="11"/>
        <v>0</v>
      </c>
      <c r="AD29" s="37">
        <f t="shared" si="5"/>
        <v>0</v>
      </c>
      <c r="AE29" s="83">
        <f t="shared" si="5"/>
        <v>0</v>
      </c>
      <c r="AF29" s="37">
        <f t="shared" si="5"/>
        <v>0</v>
      </c>
      <c r="AG29" s="37">
        <f t="shared" si="5"/>
        <v>0</v>
      </c>
      <c r="AH29" s="38">
        <f t="shared" si="6"/>
        <v>0</v>
      </c>
      <c r="AI29" s="95">
        <f t="shared" si="7"/>
        <v>922043.65264549991</v>
      </c>
      <c r="AK29" s="36"/>
    </row>
    <row r="30" spans="1:37" ht="15.5" x14ac:dyDescent="0.35">
      <c r="A30" s="94">
        <v>10</v>
      </c>
      <c r="B30" s="53" t="s">
        <v>140</v>
      </c>
      <c r="C30" s="123" t="s">
        <v>75</v>
      </c>
      <c r="D30" s="52" t="s">
        <v>61</v>
      </c>
      <c r="E30" s="54">
        <v>101.79</v>
      </c>
      <c r="F30" s="54">
        <v>4.5570000000000004</v>
      </c>
      <c r="G30" s="55" t="s">
        <v>69</v>
      </c>
      <c r="H30" s="52" t="s">
        <v>54</v>
      </c>
      <c r="I30" s="52" t="s">
        <v>63</v>
      </c>
      <c r="J30" s="56">
        <v>45934</v>
      </c>
      <c r="K30" s="56">
        <v>45936</v>
      </c>
      <c r="L30" s="56">
        <v>45937</v>
      </c>
      <c r="M30" s="56">
        <v>45938</v>
      </c>
      <c r="N30" s="56">
        <v>45946</v>
      </c>
      <c r="O30" s="56">
        <v>45951</v>
      </c>
      <c r="P30" s="56">
        <v>45952</v>
      </c>
      <c r="Q30" s="56">
        <v>45953</v>
      </c>
      <c r="R30" s="90">
        <v>1268583.8400000001</v>
      </c>
      <c r="S30" s="142"/>
      <c r="T30" s="85"/>
      <c r="U30" s="142"/>
      <c r="V30" s="57"/>
      <c r="W30" s="57"/>
      <c r="X30" s="57"/>
      <c r="Y30" s="57"/>
      <c r="Z30" s="57"/>
      <c r="AA30" s="50">
        <f t="shared" si="10"/>
        <v>0</v>
      </c>
      <c r="AC30" s="37">
        <f t="shared" si="11"/>
        <v>0</v>
      </c>
      <c r="AD30" s="37">
        <f t="shared" si="5"/>
        <v>0</v>
      </c>
      <c r="AE30" s="83">
        <f t="shared" si="5"/>
        <v>0</v>
      </c>
      <c r="AF30" s="37">
        <f t="shared" si="5"/>
        <v>0</v>
      </c>
      <c r="AG30" s="37">
        <f t="shared" si="5"/>
        <v>0</v>
      </c>
      <c r="AH30" s="38">
        <f t="shared" si="6"/>
        <v>0</v>
      </c>
      <c r="AI30" s="95">
        <f t="shared" si="7"/>
        <v>1268583.8400000001</v>
      </c>
      <c r="AK30" s="36"/>
    </row>
    <row r="31" spans="1:37" ht="15.5" x14ac:dyDescent="0.35">
      <c r="A31" s="94">
        <v>11</v>
      </c>
      <c r="B31" s="53" t="s">
        <v>139</v>
      </c>
      <c r="C31" s="53" t="s">
        <v>35</v>
      </c>
      <c r="D31" s="52" t="s">
        <v>58</v>
      </c>
      <c r="E31" s="54">
        <v>26.39</v>
      </c>
      <c r="F31" s="54">
        <v>1.9790000000000001</v>
      </c>
      <c r="G31" s="55" t="s">
        <v>69</v>
      </c>
      <c r="H31" s="52" t="s">
        <v>54</v>
      </c>
      <c r="I31" s="52" t="s">
        <v>63</v>
      </c>
      <c r="J31" s="56">
        <v>45937</v>
      </c>
      <c r="K31" s="56">
        <v>45939</v>
      </c>
      <c r="L31" s="56">
        <v>45940</v>
      </c>
      <c r="M31" s="56">
        <v>45941</v>
      </c>
      <c r="N31" s="56">
        <v>45952</v>
      </c>
      <c r="O31" s="56">
        <v>45957</v>
      </c>
      <c r="P31" s="56">
        <v>45958</v>
      </c>
      <c r="Q31" s="56">
        <v>45959</v>
      </c>
      <c r="R31" s="89">
        <v>485697.60000000003</v>
      </c>
      <c r="S31" s="142"/>
      <c r="T31" s="85"/>
      <c r="U31" s="142"/>
      <c r="V31" s="57"/>
      <c r="W31" s="57"/>
      <c r="X31" s="57"/>
      <c r="Y31" s="57"/>
      <c r="Z31" s="57"/>
      <c r="AA31" s="50">
        <f t="shared" si="10"/>
        <v>0</v>
      </c>
      <c r="AC31" s="37">
        <f t="shared" si="11"/>
        <v>0</v>
      </c>
      <c r="AD31" s="37">
        <f t="shared" si="5"/>
        <v>0</v>
      </c>
      <c r="AE31" s="83">
        <f t="shared" si="5"/>
        <v>0</v>
      </c>
      <c r="AF31" s="37">
        <f t="shared" si="5"/>
        <v>0</v>
      </c>
      <c r="AG31" s="37">
        <f t="shared" si="5"/>
        <v>0</v>
      </c>
      <c r="AH31" s="38">
        <f t="shared" si="6"/>
        <v>0</v>
      </c>
      <c r="AI31" s="95">
        <f t="shared" si="7"/>
        <v>485697.60000000003</v>
      </c>
      <c r="AK31" s="36"/>
    </row>
    <row r="32" spans="1:37" ht="15" customHeight="1" x14ac:dyDescent="0.35">
      <c r="A32" s="94">
        <v>12</v>
      </c>
      <c r="B32" s="53" t="s">
        <v>138</v>
      </c>
      <c r="C32" s="53" t="s">
        <v>35</v>
      </c>
      <c r="D32" s="52" t="s">
        <v>58</v>
      </c>
      <c r="E32" s="54">
        <v>26.39</v>
      </c>
      <c r="F32" s="54">
        <v>1.9790000000000001</v>
      </c>
      <c r="G32" s="55" t="s">
        <v>69</v>
      </c>
      <c r="H32" s="52" t="s">
        <v>54</v>
      </c>
      <c r="I32" s="52" t="s">
        <v>63</v>
      </c>
      <c r="J32" s="56">
        <v>45940</v>
      </c>
      <c r="K32" s="56">
        <v>45942</v>
      </c>
      <c r="L32" s="56">
        <v>45943</v>
      </c>
      <c r="M32" s="56">
        <v>45944</v>
      </c>
      <c r="N32" s="56">
        <v>45958</v>
      </c>
      <c r="O32" s="56">
        <v>45963</v>
      </c>
      <c r="P32" s="56">
        <v>45964</v>
      </c>
      <c r="Q32" s="56">
        <v>45965</v>
      </c>
      <c r="R32" s="89">
        <v>485697.60000000003</v>
      </c>
      <c r="S32" s="142"/>
      <c r="T32" s="85"/>
      <c r="U32" s="142"/>
      <c r="V32" s="57"/>
      <c r="W32" s="57"/>
      <c r="X32" s="57"/>
      <c r="Y32" s="57"/>
      <c r="Z32" s="57"/>
      <c r="AA32" s="50">
        <f t="shared" si="10"/>
        <v>0</v>
      </c>
      <c r="AC32" s="37">
        <f t="shared" si="11"/>
        <v>0</v>
      </c>
      <c r="AD32" s="37">
        <f t="shared" si="5"/>
        <v>0</v>
      </c>
      <c r="AE32" s="83">
        <f t="shared" si="5"/>
        <v>0</v>
      </c>
      <c r="AF32" s="37">
        <f t="shared" si="5"/>
        <v>0</v>
      </c>
      <c r="AG32" s="37">
        <f t="shared" si="5"/>
        <v>0</v>
      </c>
      <c r="AH32" s="38">
        <f t="shared" si="6"/>
        <v>0</v>
      </c>
      <c r="AI32" s="95">
        <f t="shared" si="7"/>
        <v>485697.60000000003</v>
      </c>
      <c r="AK32" s="36"/>
    </row>
    <row r="33" spans="1:179" ht="15" customHeight="1" x14ac:dyDescent="0.35">
      <c r="A33" s="94">
        <v>13</v>
      </c>
      <c r="B33" s="54" t="s">
        <v>137</v>
      </c>
      <c r="C33" s="53" t="s">
        <v>35</v>
      </c>
      <c r="D33" s="52" t="s">
        <v>58</v>
      </c>
      <c r="E33" s="54">
        <v>26.39</v>
      </c>
      <c r="F33" s="54">
        <v>1.9790000000000001</v>
      </c>
      <c r="G33" s="54" t="s">
        <v>91</v>
      </c>
      <c r="H33" s="52" t="s">
        <v>54</v>
      </c>
      <c r="I33" s="52" t="s">
        <v>63</v>
      </c>
      <c r="J33" s="56">
        <v>45931</v>
      </c>
      <c r="K33" s="56">
        <v>45933</v>
      </c>
      <c r="L33" s="56">
        <v>45934</v>
      </c>
      <c r="M33" s="56">
        <v>45935</v>
      </c>
      <c r="N33" s="56">
        <v>45940</v>
      </c>
      <c r="O33" s="56">
        <v>45945</v>
      </c>
      <c r="P33" s="56">
        <v>45946</v>
      </c>
      <c r="Q33" s="56">
        <v>45947</v>
      </c>
      <c r="R33" s="89">
        <v>485697.60000000003</v>
      </c>
      <c r="S33" s="142"/>
      <c r="T33" s="85"/>
      <c r="U33" s="142"/>
      <c r="V33" s="57"/>
      <c r="W33" s="57"/>
      <c r="X33" s="57"/>
      <c r="Y33" s="57"/>
      <c r="Z33" s="57"/>
      <c r="AA33" s="50">
        <f t="shared" si="10"/>
        <v>0</v>
      </c>
      <c r="AC33" s="37">
        <f t="shared" si="11"/>
        <v>0</v>
      </c>
      <c r="AD33" s="37">
        <f t="shared" si="5"/>
        <v>0</v>
      </c>
      <c r="AE33" s="83">
        <f t="shared" si="5"/>
        <v>0</v>
      </c>
      <c r="AF33" s="37">
        <f t="shared" si="5"/>
        <v>0</v>
      </c>
      <c r="AG33" s="37">
        <f t="shared" si="5"/>
        <v>0</v>
      </c>
      <c r="AH33" s="38">
        <f t="shared" si="6"/>
        <v>0</v>
      </c>
      <c r="AI33" s="95">
        <f t="shared" si="7"/>
        <v>485697.60000000003</v>
      </c>
      <c r="AK33" s="36"/>
    </row>
    <row r="34" spans="1:179" ht="15" customHeight="1" x14ac:dyDescent="0.35">
      <c r="A34" s="94">
        <v>14</v>
      </c>
      <c r="B34" s="54" t="s">
        <v>136</v>
      </c>
      <c r="C34" s="53" t="s">
        <v>36</v>
      </c>
      <c r="D34" s="52" t="s">
        <v>58</v>
      </c>
      <c r="E34" s="54">
        <v>29.42</v>
      </c>
      <c r="F34" s="54">
        <v>2.4729999999999999</v>
      </c>
      <c r="G34" s="54" t="s">
        <v>91</v>
      </c>
      <c r="H34" s="52" t="s">
        <v>54</v>
      </c>
      <c r="I34" s="52" t="s">
        <v>63</v>
      </c>
      <c r="J34" s="56">
        <v>45934</v>
      </c>
      <c r="K34" s="56">
        <v>45936</v>
      </c>
      <c r="L34" s="56">
        <v>45937</v>
      </c>
      <c r="M34" s="56">
        <v>45938</v>
      </c>
      <c r="N34" s="56">
        <v>45946</v>
      </c>
      <c r="O34" s="56">
        <v>45951</v>
      </c>
      <c r="P34" s="56">
        <v>45952</v>
      </c>
      <c r="Q34" s="56">
        <v>45953</v>
      </c>
      <c r="R34" s="91">
        <v>564041.6</v>
      </c>
      <c r="S34" s="142"/>
      <c r="T34" s="85"/>
      <c r="U34" s="142"/>
      <c r="V34" s="57"/>
      <c r="W34" s="57"/>
      <c r="X34" s="57"/>
      <c r="Y34" s="57"/>
      <c r="Z34" s="57"/>
      <c r="AA34" s="50">
        <f t="shared" si="10"/>
        <v>0</v>
      </c>
      <c r="AC34" s="37">
        <f t="shared" si="11"/>
        <v>0</v>
      </c>
      <c r="AD34" s="37">
        <f t="shared" si="5"/>
        <v>0</v>
      </c>
      <c r="AE34" s="83">
        <f t="shared" si="5"/>
        <v>0</v>
      </c>
      <c r="AF34" s="37">
        <f t="shared" si="5"/>
        <v>0</v>
      </c>
      <c r="AG34" s="37">
        <f t="shared" si="5"/>
        <v>0</v>
      </c>
      <c r="AH34" s="38">
        <f t="shared" si="6"/>
        <v>0</v>
      </c>
      <c r="AI34" s="95">
        <f t="shared" si="7"/>
        <v>564041.6</v>
      </c>
      <c r="AK34" s="36"/>
    </row>
    <row r="35" spans="1:179" ht="15" customHeight="1" x14ac:dyDescent="0.35">
      <c r="A35" s="94">
        <v>15</v>
      </c>
      <c r="B35" s="54" t="s">
        <v>127</v>
      </c>
      <c r="C35" s="53" t="s">
        <v>35</v>
      </c>
      <c r="D35" s="52" t="s">
        <v>58</v>
      </c>
      <c r="E35" s="54">
        <v>26.39</v>
      </c>
      <c r="F35" s="54">
        <v>1.9790000000000001</v>
      </c>
      <c r="G35" s="54" t="s">
        <v>91</v>
      </c>
      <c r="H35" s="52" t="s">
        <v>54</v>
      </c>
      <c r="I35" s="52" t="s">
        <v>63</v>
      </c>
      <c r="J35" s="56">
        <v>45937</v>
      </c>
      <c r="K35" s="56">
        <v>45939</v>
      </c>
      <c r="L35" s="56">
        <v>45940</v>
      </c>
      <c r="M35" s="56">
        <v>45941</v>
      </c>
      <c r="N35" s="56">
        <v>45952</v>
      </c>
      <c r="O35" s="56">
        <v>45957</v>
      </c>
      <c r="P35" s="56">
        <v>45958</v>
      </c>
      <c r="Q35" s="56">
        <v>45959</v>
      </c>
      <c r="R35" s="89">
        <v>485697.60000000003</v>
      </c>
      <c r="S35" s="142"/>
      <c r="T35" s="85"/>
      <c r="U35" s="142"/>
      <c r="V35" s="57"/>
      <c r="W35" s="57"/>
      <c r="X35" s="57"/>
      <c r="Y35" s="57"/>
      <c r="Z35" s="57"/>
      <c r="AA35" s="50">
        <f t="shared" si="10"/>
        <v>0</v>
      </c>
      <c r="AC35" s="37">
        <f t="shared" si="11"/>
        <v>0</v>
      </c>
      <c r="AD35" s="37">
        <f t="shared" si="5"/>
        <v>0</v>
      </c>
      <c r="AE35" s="83">
        <f t="shared" si="5"/>
        <v>0</v>
      </c>
      <c r="AF35" s="37">
        <f t="shared" si="5"/>
        <v>0</v>
      </c>
      <c r="AG35" s="37">
        <f t="shared" si="5"/>
        <v>0</v>
      </c>
      <c r="AH35" s="38">
        <f t="shared" si="6"/>
        <v>0</v>
      </c>
      <c r="AI35" s="95">
        <f t="shared" si="7"/>
        <v>485697.60000000003</v>
      </c>
      <c r="AK35" s="36"/>
    </row>
    <row r="36" spans="1:179" ht="15" customHeight="1" x14ac:dyDescent="0.35">
      <c r="A36" s="94">
        <v>16</v>
      </c>
      <c r="B36" s="54" t="s">
        <v>128</v>
      </c>
      <c r="C36" s="53" t="s">
        <v>39</v>
      </c>
      <c r="D36" s="52" t="s">
        <v>58</v>
      </c>
      <c r="E36" s="54">
        <v>26.39</v>
      </c>
      <c r="F36" s="54">
        <v>1.9790000000000001</v>
      </c>
      <c r="G36" s="54" t="s">
        <v>91</v>
      </c>
      <c r="H36" s="52" t="s">
        <v>54</v>
      </c>
      <c r="I36" s="52" t="s">
        <v>63</v>
      </c>
      <c r="J36" s="56">
        <v>45940</v>
      </c>
      <c r="K36" s="56">
        <v>45942</v>
      </c>
      <c r="L36" s="56">
        <v>45943</v>
      </c>
      <c r="M36" s="56">
        <v>45944</v>
      </c>
      <c r="N36" s="56">
        <v>45958</v>
      </c>
      <c r="O36" s="56">
        <v>45963</v>
      </c>
      <c r="P36" s="56">
        <v>45964</v>
      </c>
      <c r="Q36" s="56">
        <v>45965</v>
      </c>
      <c r="R36" s="89">
        <v>485697.60000000003</v>
      </c>
      <c r="S36" s="142"/>
      <c r="T36" s="86"/>
      <c r="U36" s="142"/>
      <c r="V36" s="58"/>
      <c r="W36" s="58"/>
      <c r="X36" s="57"/>
      <c r="Y36" s="58"/>
      <c r="Z36" s="58"/>
      <c r="AA36" s="50">
        <f t="shared" si="10"/>
        <v>0</v>
      </c>
      <c r="AC36" s="37">
        <f t="shared" si="11"/>
        <v>0</v>
      </c>
      <c r="AD36" s="37">
        <f t="shared" si="5"/>
        <v>0</v>
      </c>
      <c r="AE36" s="83">
        <f t="shared" si="5"/>
        <v>0</v>
      </c>
      <c r="AF36" s="37">
        <f t="shared" si="5"/>
        <v>0</v>
      </c>
      <c r="AG36" s="37">
        <f t="shared" si="5"/>
        <v>0</v>
      </c>
      <c r="AH36" s="38">
        <f t="shared" si="6"/>
        <v>0</v>
      </c>
      <c r="AI36" s="95">
        <f t="shared" si="7"/>
        <v>485697.60000000003</v>
      </c>
      <c r="AK36" s="36"/>
    </row>
    <row r="37" spans="1:179" ht="15" customHeight="1" x14ac:dyDescent="0.35">
      <c r="A37" s="94">
        <v>17</v>
      </c>
      <c r="B37" s="54" t="s">
        <v>129</v>
      </c>
      <c r="C37" s="53" t="s">
        <v>39</v>
      </c>
      <c r="D37" s="52" t="s">
        <v>58</v>
      </c>
      <c r="E37" s="54">
        <v>26.39</v>
      </c>
      <c r="F37" s="54">
        <v>1.9790000000000001</v>
      </c>
      <c r="G37" s="55" t="s">
        <v>158</v>
      </c>
      <c r="H37" s="52" t="s">
        <v>54</v>
      </c>
      <c r="I37" s="52" t="s">
        <v>63</v>
      </c>
      <c r="J37" s="56">
        <v>45931</v>
      </c>
      <c r="K37" s="56">
        <v>45933</v>
      </c>
      <c r="L37" s="56">
        <v>45934</v>
      </c>
      <c r="M37" s="56">
        <v>45935</v>
      </c>
      <c r="N37" s="56">
        <v>45940</v>
      </c>
      <c r="O37" s="56">
        <v>45945</v>
      </c>
      <c r="P37" s="56">
        <v>45946</v>
      </c>
      <c r="Q37" s="56">
        <v>45947</v>
      </c>
      <c r="R37" s="89">
        <v>485697.60000000003</v>
      </c>
      <c r="S37" s="142"/>
      <c r="T37" s="86"/>
      <c r="U37" s="142"/>
      <c r="V37" s="58"/>
      <c r="W37" s="58"/>
      <c r="X37" s="57"/>
      <c r="Y37" s="58"/>
      <c r="Z37" s="58"/>
      <c r="AA37" s="50">
        <f t="shared" si="10"/>
        <v>0</v>
      </c>
      <c r="AC37" s="37">
        <f t="shared" si="11"/>
        <v>0</v>
      </c>
      <c r="AD37" s="37">
        <f t="shared" si="5"/>
        <v>0</v>
      </c>
      <c r="AE37" s="83">
        <f t="shared" si="5"/>
        <v>0</v>
      </c>
      <c r="AF37" s="37">
        <f t="shared" si="5"/>
        <v>0</v>
      </c>
      <c r="AG37" s="37">
        <f t="shared" si="5"/>
        <v>0</v>
      </c>
      <c r="AH37" s="38">
        <f t="shared" si="6"/>
        <v>0</v>
      </c>
      <c r="AI37" s="95">
        <f t="shared" si="7"/>
        <v>485697.60000000003</v>
      </c>
      <c r="AK37" s="36"/>
    </row>
    <row r="38" spans="1:179" ht="15" customHeight="1" x14ac:dyDescent="0.35">
      <c r="A38" s="94">
        <v>18</v>
      </c>
      <c r="B38" s="54" t="s">
        <v>130</v>
      </c>
      <c r="C38" s="53" t="s">
        <v>39</v>
      </c>
      <c r="D38" s="52" t="s">
        <v>58</v>
      </c>
      <c r="E38" s="54">
        <v>26.39</v>
      </c>
      <c r="F38" s="54">
        <v>1.9790000000000001</v>
      </c>
      <c r="G38" s="55" t="s">
        <v>158</v>
      </c>
      <c r="H38" s="52" t="s">
        <v>54</v>
      </c>
      <c r="I38" s="52" t="s">
        <v>63</v>
      </c>
      <c r="J38" s="56">
        <v>45934</v>
      </c>
      <c r="K38" s="56">
        <v>45936</v>
      </c>
      <c r="L38" s="56">
        <v>45937</v>
      </c>
      <c r="M38" s="56">
        <v>45938</v>
      </c>
      <c r="N38" s="56">
        <v>45946</v>
      </c>
      <c r="O38" s="56">
        <v>45951</v>
      </c>
      <c r="P38" s="56">
        <v>45952</v>
      </c>
      <c r="Q38" s="56">
        <v>45953</v>
      </c>
      <c r="R38" s="89">
        <v>485697.60000000003</v>
      </c>
      <c r="S38" s="142"/>
      <c r="T38" s="86"/>
      <c r="U38" s="142"/>
      <c r="V38" s="58"/>
      <c r="W38" s="58"/>
      <c r="X38" s="57"/>
      <c r="Y38" s="58"/>
      <c r="Z38" s="58"/>
      <c r="AA38" s="50">
        <f t="shared" si="10"/>
        <v>0</v>
      </c>
      <c r="AC38" s="37">
        <f t="shared" si="11"/>
        <v>0</v>
      </c>
      <c r="AD38" s="37">
        <f t="shared" si="5"/>
        <v>0</v>
      </c>
      <c r="AE38" s="83">
        <f t="shared" si="5"/>
        <v>0</v>
      </c>
      <c r="AF38" s="37">
        <f t="shared" si="5"/>
        <v>0</v>
      </c>
      <c r="AG38" s="37">
        <f t="shared" si="5"/>
        <v>0</v>
      </c>
      <c r="AH38" s="38">
        <f t="shared" si="6"/>
        <v>0</v>
      </c>
      <c r="AI38" s="95">
        <f t="shared" si="7"/>
        <v>485697.60000000003</v>
      </c>
      <c r="AK38" s="36"/>
    </row>
    <row r="39" spans="1:179" ht="15" customHeight="1" x14ac:dyDescent="0.35">
      <c r="A39" s="94">
        <v>19</v>
      </c>
      <c r="B39" s="54" t="s">
        <v>131</v>
      </c>
      <c r="C39" s="53" t="s">
        <v>39</v>
      </c>
      <c r="D39" s="52" t="s">
        <v>58</v>
      </c>
      <c r="E39" s="54">
        <v>26.39</v>
      </c>
      <c r="F39" s="54">
        <v>1.9790000000000001</v>
      </c>
      <c r="G39" s="55" t="s">
        <v>158</v>
      </c>
      <c r="H39" s="52" t="s">
        <v>54</v>
      </c>
      <c r="I39" s="52" t="s">
        <v>63</v>
      </c>
      <c r="J39" s="56">
        <v>45937</v>
      </c>
      <c r="K39" s="56">
        <v>45939</v>
      </c>
      <c r="L39" s="56">
        <v>45940</v>
      </c>
      <c r="M39" s="56">
        <v>45941</v>
      </c>
      <c r="N39" s="56">
        <v>45952</v>
      </c>
      <c r="O39" s="56">
        <v>45957</v>
      </c>
      <c r="P39" s="56">
        <v>45958</v>
      </c>
      <c r="Q39" s="56">
        <v>45959</v>
      </c>
      <c r="R39" s="89">
        <v>485697.60000000003</v>
      </c>
      <c r="S39" s="142"/>
      <c r="T39" s="86"/>
      <c r="U39" s="142"/>
      <c r="V39" s="58"/>
      <c r="W39" s="58"/>
      <c r="X39" s="57"/>
      <c r="Y39" s="58"/>
      <c r="Z39" s="58"/>
      <c r="AA39" s="50">
        <f t="shared" si="10"/>
        <v>0</v>
      </c>
      <c r="AC39" s="37">
        <f t="shared" si="11"/>
        <v>0</v>
      </c>
      <c r="AD39" s="37">
        <f t="shared" si="5"/>
        <v>0</v>
      </c>
      <c r="AE39" s="83">
        <f t="shared" si="5"/>
        <v>0</v>
      </c>
      <c r="AF39" s="37">
        <f t="shared" si="5"/>
        <v>0</v>
      </c>
      <c r="AG39" s="37">
        <f t="shared" si="5"/>
        <v>0</v>
      </c>
      <c r="AH39" s="38">
        <f t="shared" si="6"/>
        <v>0</v>
      </c>
      <c r="AI39" s="95">
        <f t="shared" si="7"/>
        <v>485697.60000000003</v>
      </c>
      <c r="AK39" s="36"/>
    </row>
    <row r="40" spans="1:179" ht="15" customHeight="1" x14ac:dyDescent="0.35">
      <c r="A40" s="94">
        <v>20</v>
      </c>
      <c r="B40" s="54" t="s">
        <v>141</v>
      </c>
      <c r="C40" s="53" t="s">
        <v>35</v>
      </c>
      <c r="D40" s="52" t="s">
        <v>58</v>
      </c>
      <c r="E40" s="54">
        <v>26.39</v>
      </c>
      <c r="F40" s="54">
        <v>1.9790000000000001</v>
      </c>
      <c r="G40" s="55" t="s">
        <v>158</v>
      </c>
      <c r="H40" s="52" t="s">
        <v>54</v>
      </c>
      <c r="I40" s="52" t="s">
        <v>63</v>
      </c>
      <c r="J40" s="56">
        <v>45940</v>
      </c>
      <c r="K40" s="56">
        <v>45942</v>
      </c>
      <c r="L40" s="56">
        <v>45943</v>
      </c>
      <c r="M40" s="56">
        <v>45944</v>
      </c>
      <c r="N40" s="56">
        <v>45958</v>
      </c>
      <c r="O40" s="56">
        <v>45963</v>
      </c>
      <c r="P40" s="56">
        <v>45964</v>
      </c>
      <c r="Q40" s="56">
        <v>45965</v>
      </c>
      <c r="R40" s="89">
        <v>485697.60000000003</v>
      </c>
      <c r="S40" s="142"/>
      <c r="T40" s="86"/>
      <c r="U40" s="142"/>
      <c r="V40" s="58"/>
      <c r="W40" s="58"/>
      <c r="X40" s="57"/>
      <c r="Y40" s="58"/>
      <c r="Z40" s="58"/>
      <c r="AA40" s="50">
        <f t="shared" si="10"/>
        <v>0</v>
      </c>
      <c r="AC40" s="37">
        <f t="shared" si="11"/>
        <v>0</v>
      </c>
      <c r="AD40" s="37">
        <f t="shared" si="5"/>
        <v>0</v>
      </c>
      <c r="AE40" s="83">
        <f t="shared" si="5"/>
        <v>0</v>
      </c>
      <c r="AF40" s="37">
        <f t="shared" si="5"/>
        <v>0</v>
      </c>
      <c r="AG40" s="37">
        <f t="shared" si="5"/>
        <v>0</v>
      </c>
      <c r="AH40" s="38">
        <f t="shared" si="6"/>
        <v>0</v>
      </c>
      <c r="AI40" s="95">
        <f t="shared" si="7"/>
        <v>485697.60000000003</v>
      </c>
      <c r="AK40" s="36"/>
    </row>
    <row r="41" spans="1:179" s="59" customFormat="1" ht="15" customHeight="1" x14ac:dyDescent="0.35">
      <c r="A41" s="127">
        <v>21</v>
      </c>
      <c r="B41" s="128" t="s">
        <v>142</v>
      </c>
      <c r="C41" s="128" t="s">
        <v>80</v>
      </c>
      <c r="D41" s="129" t="s">
        <v>61</v>
      </c>
      <c r="E41" s="130">
        <v>101.56</v>
      </c>
      <c r="F41" s="130">
        <v>8.6690000000000005</v>
      </c>
      <c r="G41" s="131" t="s">
        <v>156</v>
      </c>
      <c r="H41" s="129" t="s">
        <v>64</v>
      </c>
      <c r="I41" s="129" t="s">
        <v>65</v>
      </c>
      <c r="J41" s="132">
        <v>45931</v>
      </c>
      <c r="K41" s="132">
        <v>45933</v>
      </c>
      <c r="L41" s="132">
        <v>45934</v>
      </c>
      <c r="M41" s="132">
        <v>45935</v>
      </c>
      <c r="N41" s="132">
        <v>45940</v>
      </c>
      <c r="O41" s="132">
        <v>45945</v>
      </c>
      <c r="P41" s="132">
        <v>45946</v>
      </c>
      <c r="Q41" s="132">
        <v>45947</v>
      </c>
      <c r="R41" s="133">
        <v>1438583.84</v>
      </c>
      <c r="S41" s="142"/>
      <c r="T41" s="86"/>
      <c r="U41" s="142"/>
      <c r="V41" s="58"/>
      <c r="W41" s="58"/>
      <c r="X41" s="57"/>
      <c r="Y41" s="58"/>
      <c r="Z41" s="58"/>
      <c r="AA41" s="50">
        <f t="shared" si="10"/>
        <v>0</v>
      </c>
      <c r="AB41" s="87"/>
      <c r="AC41" s="37">
        <f t="shared" si="11"/>
        <v>0</v>
      </c>
      <c r="AD41" s="37">
        <f t="shared" si="5"/>
        <v>0</v>
      </c>
      <c r="AE41" s="83">
        <f t="shared" si="5"/>
        <v>0</v>
      </c>
      <c r="AF41" s="37">
        <f t="shared" si="5"/>
        <v>0</v>
      </c>
      <c r="AG41" s="37">
        <f t="shared" si="5"/>
        <v>0</v>
      </c>
      <c r="AH41" s="38">
        <f t="shared" si="6"/>
        <v>0</v>
      </c>
      <c r="AI41" s="95">
        <f t="shared" si="7"/>
        <v>1438583.84</v>
      </c>
      <c r="AJ41" s="1"/>
      <c r="AK41" s="3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1"/>
      <c r="FS41" s="81"/>
      <c r="FT41" s="81"/>
      <c r="FU41" s="81"/>
      <c r="FV41" s="81"/>
      <c r="FW41" s="81"/>
    </row>
    <row r="42" spans="1:179" ht="15" customHeight="1" x14ac:dyDescent="0.35">
      <c r="A42" s="127">
        <v>22</v>
      </c>
      <c r="B42" s="128" t="s">
        <v>143</v>
      </c>
      <c r="C42" s="128" t="s">
        <v>144</v>
      </c>
      <c r="D42" s="129" t="s">
        <v>61</v>
      </c>
      <c r="E42" s="130">
        <v>34.29</v>
      </c>
      <c r="F42" s="130">
        <v>1.802</v>
      </c>
      <c r="G42" s="131" t="s">
        <v>156</v>
      </c>
      <c r="H42" s="129" t="s">
        <v>64</v>
      </c>
      <c r="I42" s="129" t="s">
        <v>65</v>
      </c>
      <c r="J42" s="132">
        <v>45934</v>
      </c>
      <c r="K42" s="132">
        <v>45936</v>
      </c>
      <c r="L42" s="132">
        <v>45937</v>
      </c>
      <c r="M42" s="132">
        <v>45938</v>
      </c>
      <c r="N42" s="132">
        <v>45946</v>
      </c>
      <c r="O42" s="132">
        <v>45951</v>
      </c>
      <c r="P42" s="132">
        <v>45952</v>
      </c>
      <c r="Q42" s="132">
        <v>45953</v>
      </c>
      <c r="R42" s="134">
        <v>564041.6</v>
      </c>
      <c r="S42" s="142"/>
      <c r="T42" s="86"/>
      <c r="U42" s="142"/>
      <c r="V42" s="58"/>
      <c r="W42" s="58"/>
      <c r="X42" s="57"/>
      <c r="Y42" s="58"/>
      <c r="Z42" s="58"/>
      <c r="AA42" s="50">
        <f t="shared" si="10"/>
        <v>0</v>
      </c>
      <c r="AC42" s="37">
        <f t="shared" si="11"/>
        <v>0</v>
      </c>
      <c r="AD42" s="37">
        <f t="shared" si="11"/>
        <v>0</v>
      </c>
      <c r="AE42" s="83">
        <f t="shared" ref="AE42:AG50" si="20">$R42*X42</f>
        <v>0</v>
      </c>
      <c r="AF42" s="37">
        <f t="shared" si="20"/>
        <v>0</v>
      </c>
      <c r="AG42" s="37">
        <f t="shared" si="20"/>
        <v>0</v>
      </c>
      <c r="AH42" s="38">
        <f t="shared" si="6"/>
        <v>0</v>
      </c>
      <c r="AI42" s="95">
        <f t="shared" si="7"/>
        <v>564041.6</v>
      </c>
      <c r="AK42" s="36"/>
    </row>
    <row r="43" spans="1:179" ht="15" customHeight="1" x14ac:dyDescent="0.35">
      <c r="A43" s="127">
        <v>23</v>
      </c>
      <c r="B43" s="128" t="s">
        <v>145</v>
      </c>
      <c r="C43" s="128" t="s">
        <v>146</v>
      </c>
      <c r="D43" s="129" t="s">
        <v>61</v>
      </c>
      <c r="E43" s="130">
        <v>34.29</v>
      </c>
      <c r="F43" s="130">
        <v>1.802</v>
      </c>
      <c r="G43" s="131" t="s">
        <v>77</v>
      </c>
      <c r="H43" s="129" t="s">
        <v>64</v>
      </c>
      <c r="I43" s="129" t="s">
        <v>65</v>
      </c>
      <c r="J43" s="132">
        <v>45931</v>
      </c>
      <c r="K43" s="132">
        <v>45933</v>
      </c>
      <c r="L43" s="132">
        <v>45934</v>
      </c>
      <c r="M43" s="132">
        <v>45935</v>
      </c>
      <c r="N43" s="132">
        <v>45940</v>
      </c>
      <c r="O43" s="132">
        <v>45945</v>
      </c>
      <c r="P43" s="132">
        <v>45946</v>
      </c>
      <c r="Q43" s="132">
        <v>45947</v>
      </c>
      <c r="R43" s="133">
        <v>922043.65264549991</v>
      </c>
      <c r="S43" s="142"/>
      <c r="T43" s="86"/>
      <c r="U43" s="142"/>
      <c r="V43" s="58"/>
      <c r="W43" s="58"/>
      <c r="X43" s="57"/>
      <c r="Y43" s="58"/>
      <c r="Z43" s="58"/>
      <c r="AA43" s="50">
        <f t="shared" si="10"/>
        <v>0</v>
      </c>
      <c r="AC43" s="37">
        <f t="shared" si="11"/>
        <v>0</v>
      </c>
      <c r="AD43" s="37">
        <f t="shared" si="11"/>
        <v>0</v>
      </c>
      <c r="AE43" s="83">
        <f t="shared" si="20"/>
        <v>0</v>
      </c>
      <c r="AF43" s="37">
        <f t="shared" si="20"/>
        <v>0</v>
      </c>
      <c r="AG43" s="37">
        <f t="shared" si="20"/>
        <v>0</v>
      </c>
      <c r="AH43" s="38">
        <f t="shared" si="6"/>
        <v>0</v>
      </c>
      <c r="AI43" s="95">
        <f t="shared" si="7"/>
        <v>922043.65264549991</v>
      </c>
      <c r="AK43" s="36"/>
    </row>
    <row r="44" spans="1:179" ht="15" customHeight="1" x14ac:dyDescent="0.35">
      <c r="A44" s="127">
        <v>24</v>
      </c>
      <c r="B44" s="128" t="s">
        <v>147</v>
      </c>
      <c r="C44" s="128" t="s">
        <v>148</v>
      </c>
      <c r="D44" s="129" t="s">
        <v>61</v>
      </c>
      <c r="E44" s="130">
        <v>34.29</v>
      </c>
      <c r="F44" s="130">
        <v>1.802</v>
      </c>
      <c r="G44" s="131" t="s">
        <v>77</v>
      </c>
      <c r="H44" s="129" t="s">
        <v>64</v>
      </c>
      <c r="I44" s="129" t="s">
        <v>65</v>
      </c>
      <c r="J44" s="132">
        <v>45934</v>
      </c>
      <c r="K44" s="132">
        <v>45936</v>
      </c>
      <c r="L44" s="132">
        <v>45937</v>
      </c>
      <c r="M44" s="132">
        <v>45938</v>
      </c>
      <c r="N44" s="132">
        <v>45946</v>
      </c>
      <c r="O44" s="132">
        <v>45951</v>
      </c>
      <c r="P44" s="132">
        <v>45952</v>
      </c>
      <c r="Q44" s="132">
        <v>45953</v>
      </c>
      <c r="R44" s="134">
        <v>564041.6</v>
      </c>
      <c r="S44" s="142"/>
      <c r="T44" s="86"/>
      <c r="U44" s="142"/>
      <c r="V44" s="58"/>
      <c r="W44" s="58"/>
      <c r="X44" s="57"/>
      <c r="Y44" s="58"/>
      <c r="Z44" s="58"/>
      <c r="AA44" s="50">
        <f t="shared" si="10"/>
        <v>0</v>
      </c>
      <c r="AC44" s="37">
        <f t="shared" si="11"/>
        <v>0</v>
      </c>
      <c r="AD44" s="37">
        <f t="shared" si="11"/>
        <v>0</v>
      </c>
      <c r="AE44" s="83">
        <f t="shared" si="20"/>
        <v>0</v>
      </c>
      <c r="AF44" s="37">
        <f t="shared" si="20"/>
        <v>0</v>
      </c>
      <c r="AG44" s="37">
        <f t="shared" si="20"/>
        <v>0</v>
      </c>
      <c r="AH44" s="38">
        <f t="shared" si="6"/>
        <v>0</v>
      </c>
      <c r="AI44" s="95">
        <f t="shared" si="7"/>
        <v>564041.6</v>
      </c>
      <c r="AK44" s="36"/>
    </row>
    <row r="45" spans="1:179" ht="15" customHeight="1" x14ac:dyDescent="0.35">
      <c r="A45" s="127">
        <v>25</v>
      </c>
      <c r="B45" s="135" t="s">
        <v>149</v>
      </c>
      <c r="C45" s="128" t="s">
        <v>150</v>
      </c>
      <c r="D45" s="129" t="s">
        <v>61</v>
      </c>
      <c r="E45" s="130">
        <v>30.22</v>
      </c>
      <c r="F45" s="130">
        <v>1.45</v>
      </c>
      <c r="G45" s="131" t="s">
        <v>77</v>
      </c>
      <c r="H45" s="129" t="s">
        <v>64</v>
      </c>
      <c r="I45" s="129" t="s">
        <v>65</v>
      </c>
      <c r="J45" s="132">
        <v>45937</v>
      </c>
      <c r="K45" s="132">
        <v>45939</v>
      </c>
      <c r="L45" s="132">
        <v>45940</v>
      </c>
      <c r="M45" s="132">
        <v>45941</v>
      </c>
      <c r="N45" s="132">
        <v>45952</v>
      </c>
      <c r="O45" s="132">
        <v>45957</v>
      </c>
      <c r="P45" s="132">
        <v>45958</v>
      </c>
      <c r="Q45" s="132">
        <v>45959</v>
      </c>
      <c r="R45" s="136">
        <v>485697.60000000003</v>
      </c>
      <c r="S45" s="142"/>
      <c r="T45" s="86"/>
      <c r="U45" s="142"/>
      <c r="V45" s="58"/>
      <c r="W45" s="58"/>
      <c r="X45" s="57"/>
      <c r="Y45" s="58"/>
      <c r="Z45" s="58"/>
      <c r="AA45" s="50">
        <f t="shared" si="10"/>
        <v>0</v>
      </c>
      <c r="AC45" s="37">
        <f t="shared" si="11"/>
        <v>0</v>
      </c>
      <c r="AD45" s="37">
        <f t="shared" si="11"/>
        <v>0</v>
      </c>
      <c r="AE45" s="83">
        <f t="shared" si="20"/>
        <v>0</v>
      </c>
      <c r="AF45" s="37">
        <f t="shared" si="20"/>
        <v>0</v>
      </c>
      <c r="AG45" s="37">
        <f t="shared" si="20"/>
        <v>0</v>
      </c>
      <c r="AH45" s="38">
        <f t="shared" si="6"/>
        <v>0</v>
      </c>
      <c r="AI45" s="95">
        <f t="shared" si="7"/>
        <v>485697.60000000003</v>
      </c>
      <c r="AK45" s="36"/>
    </row>
    <row r="46" spans="1:179" ht="15" customHeight="1" x14ac:dyDescent="0.35">
      <c r="A46" s="127">
        <v>26</v>
      </c>
      <c r="B46" s="135" t="s">
        <v>151</v>
      </c>
      <c r="C46" s="128" t="s">
        <v>35</v>
      </c>
      <c r="D46" s="129" t="s">
        <v>61</v>
      </c>
      <c r="E46" s="130">
        <v>30.22</v>
      </c>
      <c r="F46" s="130">
        <v>1.45</v>
      </c>
      <c r="G46" s="131" t="s">
        <v>90</v>
      </c>
      <c r="H46" s="129" t="s">
        <v>64</v>
      </c>
      <c r="I46" s="129" t="s">
        <v>65</v>
      </c>
      <c r="J46" s="132">
        <v>45931</v>
      </c>
      <c r="K46" s="132">
        <v>45933</v>
      </c>
      <c r="L46" s="132">
        <v>45934</v>
      </c>
      <c r="M46" s="132">
        <v>45935</v>
      </c>
      <c r="N46" s="132">
        <v>45940</v>
      </c>
      <c r="O46" s="132">
        <v>45945</v>
      </c>
      <c r="P46" s="132">
        <v>45946</v>
      </c>
      <c r="Q46" s="132">
        <v>45947</v>
      </c>
      <c r="R46" s="136">
        <v>485697.60000000003</v>
      </c>
      <c r="S46" s="142"/>
      <c r="T46" s="86"/>
      <c r="U46" s="142"/>
      <c r="V46" s="58"/>
      <c r="W46" s="58"/>
      <c r="X46" s="57"/>
      <c r="Y46" s="58"/>
      <c r="Z46" s="58"/>
      <c r="AA46" s="50">
        <f t="shared" si="10"/>
        <v>0</v>
      </c>
      <c r="AC46" s="37">
        <f t="shared" si="11"/>
        <v>0</v>
      </c>
      <c r="AD46" s="37">
        <f t="shared" si="11"/>
        <v>0</v>
      </c>
      <c r="AE46" s="83">
        <f t="shared" si="20"/>
        <v>0</v>
      </c>
      <c r="AF46" s="37">
        <f t="shared" si="20"/>
        <v>0</v>
      </c>
      <c r="AG46" s="37">
        <f t="shared" si="20"/>
        <v>0</v>
      </c>
      <c r="AH46" s="38">
        <f t="shared" si="6"/>
        <v>0</v>
      </c>
      <c r="AI46" s="95">
        <f t="shared" si="7"/>
        <v>485697.60000000003</v>
      </c>
      <c r="AK46" s="36"/>
    </row>
    <row r="47" spans="1:179" ht="15" customHeight="1" x14ac:dyDescent="0.35">
      <c r="A47" s="207">
        <v>27</v>
      </c>
      <c r="B47" s="208" t="s">
        <v>132</v>
      </c>
      <c r="C47" s="209" t="s">
        <v>157</v>
      </c>
      <c r="D47" s="210" t="s">
        <v>61</v>
      </c>
      <c r="E47" s="211">
        <v>34.29</v>
      </c>
      <c r="F47" s="211">
        <v>1.802</v>
      </c>
      <c r="G47" s="212" t="s">
        <v>90</v>
      </c>
      <c r="H47" s="210" t="s">
        <v>64</v>
      </c>
      <c r="I47" s="210" t="s">
        <v>65</v>
      </c>
      <c r="J47" s="213">
        <v>45934</v>
      </c>
      <c r="K47" s="213">
        <v>45936</v>
      </c>
      <c r="L47" s="213">
        <v>45937</v>
      </c>
      <c r="M47" s="213">
        <v>45938</v>
      </c>
      <c r="N47" s="213">
        <v>45946</v>
      </c>
      <c r="O47" s="213">
        <v>45951</v>
      </c>
      <c r="P47" s="213">
        <v>45952</v>
      </c>
      <c r="Q47" s="213">
        <v>45953</v>
      </c>
      <c r="R47" s="214">
        <v>564041.6</v>
      </c>
      <c r="S47" s="215"/>
      <c r="T47" s="216">
        <v>45935</v>
      </c>
      <c r="U47" s="215"/>
      <c r="V47" s="217">
        <v>1</v>
      </c>
      <c r="W47" s="217"/>
      <c r="X47" s="218"/>
      <c r="Y47" s="217"/>
      <c r="Z47" s="217"/>
      <c r="AA47" s="219">
        <f t="shared" si="10"/>
        <v>1</v>
      </c>
      <c r="AB47" s="220"/>
      <c r="AC47" s="221">
        <f t="shared" si="11"/>
        <v>564041.6</v>
      </c>
      <c r="AD47" s="221">
        <f t="shared" si="11"/>
        <v>0</v>
      </c>
      <c r="AE47" s="222">
        <f t="shared" si="20"/>
        <v>0</v>
      </c>
      <c r="AF47" s="221">
        <f t="shared" si="20"/>
        <v>0</v>
      </c>
      <c r="AG47" s="221">
        <f t="shared" si="20"/>
        <v>0</v>
      </c>
      <c r="AH47" s="223">
        <f t="shared" si="6"/>
        <v>564041.6</v>
      </c>
      <c r="AI47" s="224">
        <f t="shared" si="7"/>
        <v>0</v>
      </c>
      <c r="AK47" s="36"/>
    </row>
    <row r="48" spans="1:179" ht="15" customHeight="1" x14ac:dyDescent="0.35">
      <c r="A48" s="127">
        <v>28</v>
      </c>
      <c r="B48" s="135" t="s">
        <v>152</v>
      </c>
      <c r="C48" s="128" t="s">
        <v>125</v>
      </c>
      <c r="D48" s="129" t="s">
        <v>61</v>
      </c>
      <c r="E48" s="130">
        <v>63.78</v>
      </c>
      <c r="F48" s="130">
        <v>2.6920000000000002</v>
      </c>
      <c r="G48" s="131" t="s">
        <v>90</v>
      </c>
      <c r="H48" s="129" t="s">
        <v>64</v>
      </c>
      <c r="I48" s="129" t="s">
        <v>65</v>
      </c>
      <c r="J48" s="132">
        <v>45937</v>
      </c>
      <c r="K48" s="132">
        <v>45939</v>
      </c>
      <c r="L48" s="132">
        <v>45940</v>
      </c>
      <c r="M48" s="132">
        <v>45941</v>
      </c>
      <c r="N48" s="132">
        <v>45952</v>
      </c>
      <c r="O48" s="132">
        <v>45957</v>
      </c>
      <c r="P48" s="132">
        <v>45958</v>
      </c>
      <c r="Q48" s="132">
        <v>45959</v>
      </c>
      <c r="R48" s="133">
        <v>812044.65264550003</v>
      </c>
      <c r="S48" s="142"/>
      <c r="T48" s="86"/>
      <c r="U48" s="142"/>
      <c r="V48" s="58"/>
      <c r="W48" s="58"/>
      <c r="X48" s="57"/>
      <c r="Y48" s="58"/>
      <c r="Z48" s="58"/>
      <c r="AA48" s="50">
        <f t="shared" si="10"/>
        <v>0</v>
      </c>
      <c r="AC48" s="37">
        <f t="shared" si="11"/>
        <v>0</v>
      </c>
      <c r="AD48" s="37">
        <f t="shared" si="11"/>
        <v>0</v>
      </c>
      <c r="AE48" s="83">
        <f t="shared" si="20"/>
        <v>0</v>
      </c>
      <c r="AF48" s="37">
        <f t="shared" si="20"/>
        <v>0</v>
      </c>
      <c r="AG48" s="37">
        <f t="shared" si="20"/>
        <v>0</v>
      </c>
      <c r="AH48" s="38">
        <f t="shared" si="6"/>
        <v>0</v>
      </c>
      <c r="AI48" s="95">
        <f t="shared" si="7"/>
        <v>812044.65264550003</v>
      </c>
      <c r="AK48" s="36"/>
    </row>
    <row r="49" spans="1:37" ht="15" customHeight="1" x14ac:dyDescent="0.35">
      <c r="A49" s="127">
        <v>29</v>
      </c>
      <c r="B49" s="135" t="s">
        <v>153</v>
      </c>
      <c r="C49" s="128" t="s">
        <v>154</v>
      </c>
      <c r="D49" s="129" t="s">
        <v>61</v>
      </c>
      <c r="E49" s="130">
        <v>76.69</v>
      </c>
      <c r="F49" s="130">
        <v>3.4660000000000002</v>
      </c>
      <c r="G49" s="131" t="s">
        <v>156</v>
      </c>
      <c r="H49" s="129" t="s">
        <v>64</v>
      </c>
      <c r="I49" s="129" t="s">
        <v>65</v>
      </c>
      <c r="J49" s="132">
        <v>45937</v>
      </c>
      <c r="K49" s="132">
        <v>45939</v>
      </c>
      <c r="L49" s="132">
        <v>45940</v>
      </c>
      <c r="M49" s="132">
        <v>45941</v>
      </c>
      <c r="N49" s="132">
        <v>45952</v>
      </c>
      <c r="O49" s="132">
        <v>45957</v>
      </c>
      <c r="P49" s="132">
        <v>45958</v>
      </c>
      <c r="Q49" s="132">
        <v>45959</v>
      </c>
      <c r="R49" s="133">
        <v>922043.65264549991</v>
      </c>
      <c r="S49" s="142"/>
      <c r="T49" s="86"/>
      <c r="U49" s="142"/>
      <c r="V49" s="58"/>
      <c r="W49" s="58"/>
      <c r="X49" s="57"/>
      <c r="Y49" s="58"/>
      <c r="Z49" s="58"/>
      <c r="AA49" s="50">
        <f t="shared" si="10"/>
        <v>0</v>
      </c>
      <c r="AC49" s="37">
        <f t="shared" si="11"/>
        <v>0</v>
      </c>
      <c r="AD49" s="37">
        <f t="shared" si="11"/>
        <v>0</v>
      </c>
      <c r="AE49" s="83">
        <f t="shared" si="20"/>
        <v>0</v>
      </c>
      <c r="AF49" s="37">
        <f t="shared" si="20"/>
        <v>0</v>
      </c>
      <c r="AG49" s="37">
        <f t="shared" si="20"/>
        <v>0</v>
      </c>
      <c r="AH49" s="38">
        <f t="shared" si="6"/>
        <v>0</v>
      </c>
      <c r="AI49" s="95">
        <f t="shared" si="7"/>
        <v>922043.65264549991</v>
      </c>
      <c r="AK49" s="36"/>
    </row>
    <row r="50" spans="1:37" ht="15" customHeight="1" x14ac:dyDescent="0.35">
      <c r="A50" s="127">
        <v>30</v>
      </c>
      <c r="B50" s="135" t="s">
        <v>155</v>
      </c>
      <c r="C50" s="128" t="s">
        <v>36</v>
      </c>
      <c r="D50" s="129" t="s">
        <v>61</v>
      </c>
      <c r="E50" s="130">
        <v>34.29</v>
      </c>
      <c r="F50" s="130">
        <v>1.802</v>
      </c>
      <c r="G50" s="131" t="s">
        <v>156</v>
      </c>
      <c r="H50" s="129" t="s">
        <v>64</v>
      </c>
      <c r="I50" s="129" t="s">
        <v>65</v>
      </c>
      <c r="J50" s="132">
        <v>45940</v>
      </c>
      <c r="K50" s="132">
        <v>45942</v>
      </c>
      <c r="L50" s="132">
        <v>45943</v>
      </c>
      <c r="M50" s="132">
        <v>45944</v>
      </c>
      <c r="N50" s="132">
        <v>45958</v>
      </c>
      <c r="O50" s="132">
        <v>45963</v>
      </c>
      <c r="P50" s="132">
        <v>45964</v>
      </c>
      <c r="Q50" s="132">
        <v>45965</v>
      </c>
      <c r="R50" s="134">
        <v>564041.6</v>
      </c>
      <c r="S50" s="142"/>
      <c r="T50" s="86"/>
      <c r="U50" s="142"/>
      <c r="V50" s="58"/>
      <c r="W50" s="58"/>
      <c r="X50" s="57"/>
      <c r="Y50" s="58"/>
      <c r="Z50" s="58"/>
      <c r="AA50" s="50">
        <f t="shared" si="10"/>
        <v>0</v>
      </c>
      <c r="AC50" s="37">
        <f t="shared" si="11"/>
        <v>0</v>
      </c>
      <c r="AD50" s="37">
        <f t="shared" si="11"/>
        <v>0</v>
      </c>
      <c r="AE50" s="83">
        <f t="shared" si="20"/>
        <v>0</v>
      </c>
      <c r="AF50" s="37">
        <f t="shared" si="20"/>
        <v>0</v>
      </c>
      <c r="AG50" s="37">
        <f t="shared" si="20"/>
        <v>0</v>
      </c>
      <c r="AH50" s="38">
        <f t="shared" si="6"/>
        <v>0</v>
      </c>
      <c r="AI50" s="95">
        <f t="shared" si="7"/>
        <v>564041.6</v>
      </c>
      <c r="AK50" s="36"/>
    </row>
    <row r="51" spans="1:37" ht="20.149999999999999" customHeight="1" thickBot="1" x14ac:dyDescent="0.4">
      <c r="A51" s="96"/>
      <c r="B51" s="97"/>
      <c r="C51" s="97"/>
      <c r="D51" s="98"/>
      <c r="E51" s="99">
        <f>SUM(E21:E50)</f>
        <v>1298.7799999999997</v>
      </c>
      <c r="F51" s="99">
        <f>SUM(F21:F50)</f>
        <v>76.001000000000005</v>
      </c>
      <c r="G51" s="98"/>
      <c r="H51" s="98"/>
      <c r="I51" s="98"/>
      <c r="J51" s="97"/>
      <c r="K51" s="97"/>
      <c r="L51" s="97"/>
      <c r="M51" s="97"/>
      <c r="N51" s="97"/>
      <c r="O51" s="97"/>
      <c r="P51" s="97"/>
      <c r="Q51" s="97"/>
      <c r="R51" s="100">
        <f>SUM(R21:R50)</f>
        <v>20193024.083227497</v>
      </c>
      <c r="S51" s="143"/>
      <c r="T51" s="67"/>
      <c r="U51" s="143"/>
      <c r="V51" s="102">
        <f>SUM(V21:V50)</f>
        <v>1</v>
      </c>
      <c r="W51" s="102">
        <f t="shared" ref="W51:Z51" si="21">SUM(W21:W50)</f>
        <v>0</v>
      </c>
      <c r="X51" s="102">
        <f t="shared" si="21"/>
        <v>0</v>
      </c>
      <c r="Y51" s="102">
        <f t="shared" si="21"/>
        <v>0</v>
      </c>
      <c r="Z51" s="102">
        <f t="shared" si="21"/>
        <v>0</v>
      </c>
      <c r="AA51" s="102">
        <f>SUM(AA21:AA50)</f>
        <v>1</v>
      </c>
      <c r="AB51" s="101"/>
      <c r="AC51" s="103">
        <f>SUM(AC21:AC50)</f>
        <v>564041.6</v>
      </c>
      <c r="AD51" s="103">
        <f>SUM(AD21:AD50)</f>
        <v>0</v>
      </c>
      <c r="AE51" s="103">
        <f>SUM(AE21:AE50)</f>
        <v>0</v>
      </c>
      <c r="AF51" s="103">
        <f t="shared" ref="AF51:AH51" si="22">SUM(AF21:AF50)</f>
        <v>0</v>
      </c>
      <c r="AG51" s="103">
        <f t="shared" si="22"/>
        <v>0</v>
      </c>
      <c r="AH51" s="103">
        <f t="shared" si="22"/>
        <v>564041.6</v>
      </c>
      <c r="AI51" s="104">
        <f>SUM(AI21:AI50)</f>
        <v>19628982.483227495</v>
      </c>
    </row>
    <row r="52" spans="1:37" x14ac:dyDescent="0.35">
      <c r="R52" s="32"/>
    </row>
    <row r="55" spans="1:37" ht="15.5" x14ac:dyDescent="0.35">
      <c r="R55" s="82"/>
    </row>
  </sheetData>
  <autoFilter ref="A20:AI51" xr:uid="{00000000-0009-0000-0000-000001000000}"/>
  <mergeCells count="39">
    <mergeCell ref="S18:S19"/>
    <mergeCell ref="R18:R19"/>
    <mergeCell ref="AI18:AI19"/>
    <mergeCell ref="AD19:AD20"/>
    <mergeCell ref="AE19:AE20"/>
    <mergeCell ref="AF19:AF20"/>
    <mergeCell ref="AG19:AG20"/>
    <mergeCell ref="T18:T19"/>
    <mergeCell ref="U18:U19"/>
    <mergeCell ref="V18:AA18"/>
    <mergeCell ref="AC18:AH18"/>
    <mergeCell ref="V19:V20"/>
    <mergeCell ref="W19:W20"/>
    <mergeCell ref="X19:X20"/>
    <mergeCell ref="Y19:Y20"/>
    <mergeCell ref="Z19:Z20"/>
    <mergeCell ref="AC19:AC20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Q18"/>
    <mergeCell ref="J19:K19"/>
    <mergeCell ref="L19:M19"/>
    <mergeCell ref="N19:O19"/>
    <mergeCell ref="P19:P20"/>
    <mergeCell ref="Q19:Q20"/>
    <mergeCell ref="L16:M16"/>
    <mergeCell ref="O16:P16"/>
    <mergeCell ref="A1:B1"/>
    <mergeCell ref="H9:J9"/>
    <mergeCell ref="L9:M9"/>
    <mergeCell ref="O9:P9"/>
    <mergeCell ref="O15:P15"/>
  </mergeCells>
  <phoneticPr fontId="8" type="noConversion"/>
  <conditionalFormatting sqref="B2:B20 B44:B1048576">
    <cfRule type="duplicateValues" dxfId="38" priority="18"/>
  </conditionalFormatting>
  <conditionalFormatting sqref="B22">
    <cfRule type="duplicateValues" dxfId="37" priority="10"/>
  </conditionalFormatting>
  <conditionalFormatting sqref="B23 B21 B30:B33">
    <cfRule type="duplicateValues" dxfId="36" priority="13090"/>
  </conditionalFormatting>
  <conditionalFormatting sqref="B24:B29">
    <cfRule type="duplicateValues" dxfId="35" priority="4"/>
  </conditionalFormatting>
  <conditionalFormatting sqref="B31:B40">
    <cfRule type="duplicateValues" dxfId="34" priority="19"/>
  </conditionalFormatting>
  <conditionalFormatting sqref="B41">
    <cfRule type="duplicateValues" dxfId="33" priority="1"/>
    <cfRule type="duplicateValues" dxfId="32" priority="2"/>
  </conditionalFormatting>
  <conditionalFormatting sqref="B42:B43">
    <cfRule type="duplicateValues" dxfId="31" priority="23"/>
    <cfRule type="duplicateValues" dxfId="30" priority="24"/>
  </conditionalFormatting>
  <conditionalFormatting sqref="B44:B50">
    <cfRule type="duplicateValues" dxfId="29" priority="12992"/>
  </conditionalFormatting>
  <conditionalFormatting sqref="B51:B1048576 B2:B20">
    <cfRule type="duplicateValues" dxfId="28" priority="13"/>
    <cfRule type="duplicateValues" dxfId="27" priority="14"/>
    <cfRule type="duplicateValues" dxfId="26" priority="15"/>
  </conditionalFormatting>
  <conditionalFormatting sqref="B51:B1048576">
    <cfRule type="duplicateValues" dxfId="25" priority="16"/>
    <cfRule type="duplicateValues" dxfId="24" priority="17"/>
  </conditionalFormatting>
  <conditionalFormatting sqref="N4">
    <cfRule type="expression" dxfId="23" priority="13115" stopIfTrue="1">
      <formula>AND(COUNTIF($C$173:$C$65319, N4)+COUNTIF($C$153:$C$154, N4)+COUNTIF($C$115:$C$116, N4)+COUNTIF($C$73:$C$76, N4)+COUNTIF(#REF!, N4)+COUNTIF(#REF!, N4)+COUNTIF(#REF!, N4)+COUNTIF(#REF!, N4)+COUNTIF(#REF!, N4)+COUNTIF(#REF!, N4)+COUNTIF(#REF!, N4)+COUNTIF($C$51:$C$52, N4)+COUNTIF(#REF!, N4)+COUNTIF($C$1:$C$20, N4)&gt;1,NOT(ISBLANK(N4)))</formula>
    </cfRule>
    <cfRule type="expression" dxfId="22" priority="13116" stopIfTrue="1">
      <formula>AND(COUNTIF($C$1:$C$65319, N4)+COUNTIF(#REF!, N4)&gt;1,NOT(ISBLANK(N4)))</formula>
    </cfRule>
  </conditionalFormatting>
  <conditionalFormatting sqref="O4">
    <cfRule type="expression" dxfId="21" priority="13117" stopIfTrue="1">
      <formula>AND(COUNTIF($D$190:$D$65319, O4)+COUNTIF($D$1:$D$20, O4)+COUNTIF(#REF!, O4)+COUNTIF($D$173:$D$174,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20" priority="13118" stopIfTrue="1">
      <formula>AND(COUNTIF($D$173:$D$65319, O4)+COUNTIF(#REF!, O4)+COUNTIF($D$1:$D$20, O4)+COUNTIF($D$153:$D$154, O4)+COUNTIF($D$115:$D$116, O4)+COUNTIF($D$73:$D$76, O4)+COUNTIF(#REF!, O4)+COUNTIF(#REF!, O4)+COUNTIF(#REF!, O4)+COUNTIF(#REF!, O4)+COUNTIF(#REF!, O4)+COUNTIF(#REF!, O4)+COUNTIF(#REF!, O4)+COUNTIF(#REF!, O4)&gt;1,NOT(ISBLANK(O4)))</formula>
    </cfRule>
    <cfRule type="expression" dxfId="19" priority="13119" stopIfTrue="1">
      <formula>AND(COUNTIF($D$153:$D$65319, O4)+COUNTIF($D$1:$D$20, O4)+COUNTIF($D$115:$D$116,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8" priority="13120" stopIfTrue="1">
      <formula>AND(COUNTIF($D$115:$D$65319, O4)+COUNTIF($D$1:$D$20, O4)+COUNTIF(#REF!, O4)+COUNTIF($D$73:$D$76, O4)+COUNTIF(#REF!, O4)+COUNTIF(#REF!, O4)+COUNTIF(#REF!, O4)+COUNTIF(#REF!, O4)+COUNTIF(#REF!, O4)+COUNTIF(#REF!, O4)+COUNTIF(#REF!, O4)+COUNTIF(#REF!, O4)&gt;1,NOT(ISBLANK(O4)))</formula>
    </cfRule>
    <cfRule type="expression" dxfId="17" priority="13121" stopIfTrue="1">
      <formula>AND(COUNTIF($D$73:$D$65319,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6" priority="13122" stopIfTrue="1">
      <formula>AND(COUNTIF($D$73:$D$65319, O4)+COUNTIF(#REF!,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5" priority="13123" stopIfTrue="1">
      <formula>AND(COUNTIF($D$54:$D$65319, O4)+COUNTIF(#REF!, O4)+COUNTIF(#REF!, O4)+COUNTIF(#REF!, O4)+COUNTIF($D$1:$D$20, O4)+COUNTIF(#REF!, O4)+COUNTIF(#REF!, O4)+COUNTIF(#REF!, O4)+COUNTIF(#REF!, O4)+COUNTIF(#REF!, O4)+COUNTIF(#REF!, O4)+COUNTIF(#REF!, O4)+COUNTIF(#REF!, O4)&gt;1,NOT(ISBLANK(O4)))</formula>
    </cfRule>
    <cfRule type="expression" dxfId="14" priority="13124" stopIfTrue="1">
      <formula>AND(COUNTIF($F$228:$F$65313, O4)+COUNTIF($F$1:$F$20, O4)+COUNTIF(#REF!, O4)+COUNTIF($F$211:$F$212,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3" priority="13125" stopIfTrue="1">
      <formula>AND(COUNTIF($F$211:$F$65313, O4)+COUNTIF(#REF!, O4)+COUNTIF($F$1:$F$20, O4)+COUNTIF($F$191:$F$192, O4)+COUNTIF($F$153:$F$154,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2" priority="13126" stopIfTrue="1">
      <formula>AND(COUNTIF($F$191:$F$65313, O4)+COUNTIF($F$1:$F$20, O4)+COUNTIF($F$153:$F$154,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1" priority="13127" stopIfTrue="1">
      <formula>AND(COUNTIF($F$153:$F$65313, O4)+COUNTIF($F$1:$F$20, O4)+COUNTIF(#REF!, O4)+COUNTIF($F$111:$F$114, O4)+COUNTIF($F$88:$F$89, O4)+COUNTIF($F$61:$F$62, O4)+COUNTIF(#REF!, O4)+COUNTIF(#REF!, O4)+COUNTIF(#REF!, O4)+COUNTIF(#REF!, O4)+COUNTIF(#REF!, O4)+COUNTIF(#REF!, O4)&gt;1,NOT(ISBLANK(O4)))</formula>
    </cfRule>
    <cfRule type="expression" dxfId="10" priority="13128" stopIfTrue="1">
      <formula>AND(COUNTIF($F$111:$F$65313, O4)+COUNTIF(#REF!, O4)+COUNTIF($F$1:$F$20, O4)+COUNTIF($F$88:$F$89, O4)+COUNTIF($F$61:$F$62, O4)+COUNTIF(#REF!, O4)+COUNTIF(#REF!, O4)+COUNTIF(#REF!, O4)+COUNTIF(#REF!, O4)+COUNTIF(#REF!, O4)+COUNTIF(#REF!, O4)&gt;1,NOT(ISBLANK(O4)))</formula>
    </cfRule>
    <cfRule type="expression" dxfId="9" priority="13129" stopIfTrue="1">
      <formula>AND(COUNTIF($F$111:$F$65313, O4)+COUNTIF($F$88:$F$89,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  <cfRule type="expression" dxfId="8" priority="13130" stopIfTrue="1">
      <formula>AND(COUNTIF($F$88:$F$65313, O4)+COUNTIF($F$61:$F$62, O4)+COUNTIF(#REF!, O4)+COUNTIF(#REF!, O4)+COUNTIF($F$1:$F$20, O4)+COUNTIF(#REF!, O4)+COUNTIF(#REF!, O4)+COUNTIF(#REF!, O4)+COUNTIF(#REF!, O4)+COUNTIF(#REF!, O4)+COUNTIF(#REF!, O4)+COUNTIF(#REF!, O4)+COUNTIF(#REF!, O4)&gt;1,NOT(ISBLANK(O4)))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1" orientation="landscape" r:id="rId1"/>
  <rowBreaks count="1" manualBreakCount="1">
    <brk id="5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78F0-2B5B-4A2D-A796-1BCE3C3C0190}">
  <dimension ref="A1:AD74"/>
  <sheetViews>
    <sheetView tabSelected="1" topLeftCell="B55" zoomScale="77" zoomScaleNormal="55" workbookViewId="0">
      <selection activeCell="G67" sqref="G67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5" width="17.7265625" style="4" bestFit="1" customWidth="1"/>
    <col min="6" max="6" width="11.6328125" style="4" bestFit="1" customWidth="1"/>
    <col min="7" max="7" width="18.6328125" style="4" bestFit="1" customWidth="1"/>
    <col min="8" max="8" width="20.90625" style="1" bestFit="1" customWidth="1"/>
    <col min="9" max="11" width="10.7265625" style="1" customWidth="1"/>
    <col min="12" max="12" width="14.6328125" style="1" bestFit="1" customWidth="1"/>
    <col min="13" max="13" width="15.453125" style="1" customWidth="1"/>
    <col min="14" max="14" width="2.7265625" style="1" customWidth="1"/>
    <col min="15" max="15" width="13.81640625" style="1" customWidth="1"/>
    <col min="16" max="16" width="3.1796875" style="1" customWidth="1"/>
    <col min="17" max="21" width="8.7265625" style="1" customWidth="1"/>
    <col min="22" max="22" width="14.6328125" style="1" customWidth="1"/>
    <col min="23" max="23" width="3.1796875" style="1" customWidth="1"/>
    <col min="24" max="24" width="14.26953125" style="1" customWidth="1"/>
    <col min="25" max="25" width="15.1796875" style="1" customWidth="1"/>
    <col min="26" max="26" width="12.6328125" style="1" customWidth="1"/>
    <col min="27" max="27" width="13.08984375" style="1" customWidth="1"/>
    <col min="28" max="28" width="13.54296875" style="1" customWidth="1"/>
    <col min="29" max="29" width="16.1796875" style="1" bestFit="1" customWidth="1"/>
    <col min="30" max="30" width="14.453125" style="1" customWidth="1"/>
    <col min="31" max="16384" width="9.1796875" style="1"/>
  </cols>
  <sheetData>
    <row r="1" spans="1:8" ht="15" thickBot="1" x14ac:dyDescent="0.4">
      <c r="A1" s="7" t="s">
        <v>0</v>
      </c>
      <c r="D1" s="17" t="s">
        <v>41</v>
      </c>
      <c r="H1" s="4"/>
    </row>
    <row r="2" spans="1:8" x14ac:dyDescent="0.35">
      <c r="A2" s="7" t="s">
        <v>19</v>
      </c>
      <c r="D2" s="3" t="s">
        <v>67</v>
      </c>
      <c r="H2" s="4"/>
    </row>
    <row r="3" spans="1:8" ht="15" thickBot="1" x14ac:dyDescent="0.4">
      <c r="A3" s="6"/>
      <c r="D3" s="1"/>
    </row>
    <row r="4" spans="1:8" ht="15" thickBot="1" x14ac:dyDescent="0.4">
      <c r="A4" s="7" t="s">
        <v>20</v>
      </c>
      <c r="D4" s="93" t="s">
        <v>47</v>
      </c>
      <c r="E4" s="10" t="s">
        <v>32</v>
      </c>
    </row>
    <row r="5" spans="1:8" x14ac:dyDescent="0.35">
      <c r="A5" s="6"/>
      <c r="D5" s="2" t="s">
        <v>27</v>
      </c>
      <c r="E5" s="42">
        <v>371</v>
      </c>
      <c r="F5" s="105"/>
    </row>
    <row r="6" spans="1:8" ht="16" x14ac:dyDescent="0.35">
      <c r="A6" s="6"/>
      <c r="D6" s="2" t="s">
        <v>185</v>
      </c>
      <c r="E6" s="43">
        <v>127</v>
      </c>
    </row>
    <row r="7" spans="1:8" x14ac:dyDescent="0.35">
      <c r="A7" s="6"/>
      <c r="D7" s="2" t="s">
        <v>2</v>
      </c>
      <c r="E7" s="12">
        <f>E5-E6</f>
        <v>244</v>
      </c>
    </row>
    <row r="8" spans="1:8" ht="15" thickBot="1" x14ac:dyDescent="0.4">
      <c r="A8" s="6"/>
      <c r="D8" s="1"/>
    </row>
    <row r="9" spans="1:8" ht="15" thickBot="1" x14ac:dyDescent="0.4">
      <c r="A9" s="7" t="s">
        <v>21</v>
      </c>
      <c r="D9" s="18">
        <v>45931</v>
      </c>
      <c r="E9" s="19">
        <f>COUNTA(B21:B68)</f>
        <v>48</v>
      </c>
      <c r="F9" s="3" t="s">
        <v>3</v>
      </c>
      <c r="G9" s="44">
        <f>M69</f>
        <v>27566250.979999986</v>
      </c>
      <c r="H9" s="3" t="s">
        <v>48</v>
      </c>
    </row>
    <row r="10" spans="1:8" x14ac:dyDescent="0.35">
      <c r="A10" s="7"/>
      <c r="D10" s="1"/>
      <c r="E10" s="1"/>
      <c r="F10" s="7"/>
    </row>
    <row r="11" spans="1:8" x14ac:dyDescent="0.35">
      <c r="A11" s="7" t="s">
        <v>30</v>
      </c>
      <c r="D11" s="2" t="s">
        <v>22</v>
      </c>
      <c r="E11" s="15">
        <f>Q69</f>
        <v>4</v>
      </c>
      <c r="F11" s="40">
        <f>E11/$E$9</f>
        <v>8.3333333333333329E-2</v>
      </c>
      <c r="G11" s="11">
        <f>X69</f>
        <v>2420223.38</v>
      </c>
      <c r="H11" s="40">
        <f>G11/$G$9</f>
        <v>8.7796609765903005E-2</v>
      </c>
    </row>
    <row r="12" spans="1:8" x14ac:dyDescent="0.35">
      <c r="A12" s="5"/>
      <c r="D12" s="2" t="s">
        <v>23</v>
      </c>
      <c r="E12" s="15">
        <f>R69</f>
        <v>1</v>
      </c>
      <c r="F12" s="40">
        <f t="shared" ref="F12:F16" si="0">E12/$E$9</f>
        <v>2.0833333333333332E-2</v>
      </c>
      <c r="G12" s="11">
        <f>Y69</f>
        <v>395590.39999999997</v>
      </c>
      <c r="H12" s="40">
        <f t="shared" ref="H12:H16" si="1">G12/$G$9</f>
        <v>1.4350533204062129E-2</v>
      </c>
    </row>
    <row r="13" spans="1:8" x14ac:dyDescent="0.35">
      <c r="A13" s="5"/>
      <c r="D13" s="2" t="s">
        <v>24</v>
      </c>
      <c r="E13" s="15">
        <f>S69</f>
        <v>0</v>
      </c>
      <c r="F13" s="40">
        <f t="shared" si="0"/>
        <v>0</v>
      </c>
      <c r="G13" s="11">
        <f>Z69</f>
        <v>0</v>
      </c>
      <c r="H13" s="40">
        <f t="shared" si="1"/>
        <v>0</v>
      </c>
    </row>
    <row r="14" spans="1:8" x14ac:dyDescent="0.35">
      <c r="A14" s="5"/>
      <c r="D14" s="2" t="s">
        <v>25</v>
      </c>
      <c r="E14" s="15">
        <f>T69</f>
        <v>0</v>
      </c>
      <c r="F14" s="40">
        <f t="shared" si="0"/>
        <v>0</v>
      </c>
      <c r="G14" s="11">
        <f>AA69</f>
        <v>0</v>
      </c>
      <c r="H14" s="40">
        <f t="shared" si="1"/>
        <v>0</v>
      </c>
    </row>
    <row r="15" spans="1:8" ht="16" x14ac:dyDescent="0.35">
      <c r="A15" s="5"/>
      <c r="D15" s="10" t="s">
        <v>26</v>
      </c>
      <c r="E15" s="16">
        <f>U69</f>
        <v>0</v>
      </c>
      <c r="F15" s="40">
        <f t="shared" si="0"/>
        <v>0</v>
      </c>
      <c r="G15" s="14">
        <f>AB69</f>
        <v>0</v>
      </c>
      <c r="H15" s="40">
        <f t="shared" si="1"/>
        <v>0</v>
      </c>
    </row>
    <row r="16" spans="1:8" x14ac:dyDescent="0.35">
      <c r="A16" s="5"/>
      <c r="D16" s="9" t="s">
        <v>27</v>
      </c>
      <c r="E16" s="51">
        <f>SUM(E11:E15)</f>
        <v>5</v>
      </c>
      <c r="F16" s="45">
        <f t="shared" si="0"/>
        <v>0.10416666666666667</v>
      </c>
      <c r="G16" s="13">
        <f>SUM(G11:G15)</f>
        <v>2815813.78</v>
      </c>
      <c r="H16" s="45">
        <f t="shared" si="1"/>
        <v>0.10214714296996513</v>
      </c>
    </row>
    <row r="17" spans="1:30" ht="15" thickBot="1" x14ac:dyDescent="0.4">
      <c r="A17" s="5"/>
      <c r="D17" s="6"/>
      <c r="E17" s="6"/>
      <c r="F17" s="6"/>
    </row>
    <row r="18" spans="1:30" ht="22.5" customHeight="1" x14ac:dyDescent="0.35">
      <c r="A18" s="172" t="s">
        <v>81</v>
      </c>
      <c r="B18" s="177" t="s">
        <v>198</v>
      </c>
      <c r="C18" s="177" t="s">
        <v>5</v>
      </c>
      <c r="D18" s="177" t="s">
        <v>199</v>
      </c>
      <c r="E18" s="174" t="s">
        <v>200</v>
      </c>
      <c r="F18" s="181" t="s">
        <v>16</v>
      </c>
      <c r="G18" s="181"/>
      <c r="H18" s="181"/>
      <c r="I18" s="181"/>
      <c r="J18" s="181"/>
      <c r="K18" s="65"/>
      <c r="L18" s="137"/>
      <c r="M18" s="203" t="s">
        <v>208</v>
      </c>
      <c r="N18" s="144"/>
      <c r="O18" s="205" t="s">
        <v>33</v>
      </c>
      <c r="P18" s="71"/>
      <c r="Q18" s="198" t="s">
        <v>29</v>
      </c>
      <c r="R18" s="199"/>
      <c r="S18" s="199"/>
      <c r="T18" s="199"/>
      <c r="U18" s="199"/>
      <c r="V18" s="200"/>
      <c r="W18" s="71"/>
      <c r="X18" s="198" t="s">
        <v>28</v>
      </c>
      <c r="Y18" s="199"/>
      <c r="Z18" s="199"/>
      <c r="AA18" s="199"/>
      <c r="AB18" s="199"/>
      <c r="AC18" s="200"/>
      <c r="AD18" s="195" t="s">
        <v>31</v>
      </c>
    </row>
    <row r="19" spans="1:30" ht="21" customHeight="1" x14ac:dyDescent="0.35">
      <c r="A19" s="173"/>
      <c r="B19" s="178"/>
      <c r="C19" s="178"/>
      <c r="D19" s="175"/>
      <c r="E19" s="175"/>
      <c r="F19" s="192" t="s">
        <v>203</v>
      </c>
      <c r="G19" s="193" t="s">
        <v>47</v>
      </c>
      <c r="H19" s="194"/>
      <c r="I19" s="192" t="s">
        <v>49</v>
      </c>
      <c r="J19" s="192" t="s">
        <v>50</v>
      </c>
      <c r="K19" s="201" t="s">
        <v>66</v>
      </c>
      <c r="L19" s="201" t="s">
        <v>204</v>
      </c>
      <c r="M19" s="204"/>
      <c r="N19" s="145"/>
      <c r="O19" s="206"/>
      <c r="Q19" s="197" t="s">
        <v>22</v>
      </c>
      <c r="R19" s="197" t="s">
        <v>23</v>
      </c>
      <c r="S19" s="197" t="s">
        <v>24</v>
      </c>
      <c r="T19" s="197" t="s">
        <v>25</v>
      </c>
      <c r="U19" s="197" t="s">
        <v>26</v>
      </c>
      <c r="V19" s="140" t="s">
        <v>27</v>
      </c>
      <c r="X19" s="197" t="s">
        <v>22</v>
      </c>
      <c r="Y19" s="197" t="s">
        <v>23</v>
      </c>
      <c r="Z19" s="197" t="s">
        <v>24</v>
      </c>
      <c r="AA19" s="197" t="s">
        <v>25</v>
      </c>
      <c r="AB19" s="197" t="s">
        <v>26</v>
      </c>
      <c r="AC19" s="140" t="s">
        <v>207</v>
      </c>
      <c r="AD19" s="196"/>
    </row>
    <row r="20" spans="1:30" ht="15" thickBot="1" x14ac:dyDescent="0.4">
      <c r="A20" s="173"/>
      <c r="B20" s="179"/>
      <c r="C20" s="179"/>
      <c r="D20" s="176"/>
      <c r="E20" s="176"/>
      <c r="F20" s="192"/>
      <c r="G20" s="34" t="s">
        <v>201</v>
      </c>
      <c r="H20" s="34" t="s">
        <v>202</v>
      </c>
      <c r="I20" s="192"/>
      <c r="J20" s="192"/>
      <c r="K20" s="202"/>
      <c r="L20" s="202"/>
      <c r="M20" s="118" t="s">
        <v>37</v>
      </c>
      <c r="N20" s="145"/>
      <c r="O20" s="141" t="s">
        <v>34</v>
      </c>
      <c r="Q20" s="176"/>
      <c r="R20" s="176"/>
      <c r="S20" s="176"/>
      <c r="T20" s="176"/>
      <c r="U20" s="176"/>
      <c r="V20" s="119"/>
      <c r="X20" s="176"/>
      <c r="Y20" s="176"/>
      <c r="Z20" s="176"/>
      <c r="AA20" s="176"/>
      <c r="AB20" s="176"/>
      <c r="AC20" s="119" t="s">
        <v>18</v>
      </c>
      <c r="AD20" s="120" t="s">
        <v>18</v>
      </c>
    </row>
    <row r="21" spans="1:30" ht="20.149999999999999" customHeight="1" x14ac:dyDescent="0.35">
      <c r="A21" s="74">
        <v>1</v>
      </c>
      <c r="B21" s="31" t="s">
        <v>159</v>
      </c>
      <c r="C21" s="31" t="s">
        <v>108</v>
      </c>
      <c r="D21" s="108">
        <v>70.745000000000005</v>
      </c>
      <c r="E21" s="109" t="s">
        <v>79</v>
      </c>
      <c r="F21" s="110">
        <v>45931</v>
      </c>
      <c r="G21" s="110">
        <f>F21+1</f>
        <v>45932</v>
      </c>
      <c r="H21" s="110">
        <f>G21+6</f>
        <v>45938</v>
      </c>
      <c r="I21" s="110">
        <f t="shared" ref="I21:I24" si="2">H21+1</f>
        <v>45939</v>
      </c>
      <c r="J21" s="110">
        <f>I21+2</f>
        <v>45941</v>
      </c>
      <c r="K21" s="111" t="s">
        <v>65</v>
      </c>
      <c r="L21" s="111" t="s">
        <v>64</v>
      </c>
      <c r="M21" s="112">
        <f>D21*10940</f>
        <v>773950.3</v>
      </c>
      <c r="N21" s="145"/>
      <c r="O21" s="153"/>
      <c r="P21" s="88"/>
      <c r="Q21" s="147"/>
      <c r="R21" s="147"/>
      <c r="S21" s="147"/>
      <c r="T21" s="147"/>
      <c r="U21" s="147"/>
      <c r="V21" s="147">
        <f>SUM(Q21:U21)</f>
        <v>0</v>
      </c>
      <c r="W21" s="148"/>
      <c r="X21" s="46">
        <f>M21*Q21</f>
        <v>0</v>
      </c>
      <c r="Y21" s="46">
        <f>M21*R21</f>
        <v>0</v>
      </c>
      <c r="Z21" s="46">
        <f>M21*S21</f>
        <v>0</v>
      </c>
      <c r="AA21" s="46">
        <f>M21*T21</f>
        <v>0</v>
      </c>
      <c r="AB21" s="46">
        <f>M21*U21</f>
        <v>0</v>
      </c>
      <c r="AC21" s="47">
        <f>SUM(X21:AB21)</f>
        <v>0</v>
      </c>
      <c r="AD21" s="73">
        <f>M21-AC21</f>
        <v>773950.3</v>
      </c>
    </row>
    <row r="22" spans="1:30" ht="20.149999999999999" customHeight="1" x14ac:dyDescent="0.35">
      <c r="A22" s="74">
        <v>2</v>
      </c>
      <c r="B22" s="31" t="s">
        <v>132</v>
      </c>
      <c r="C22" s="31" t="s">
        <v>40</v>
      </c>
      <c r="D22" s="108">
        <v>45.697000000000003</v>
      </c>
      <c r="E22" s="109" t="s">
        <v>79</v>
      </c>
      <c r="F22" s="110">
        <f>H21</f>
        <v>45938</v>
      </c>
      <c r="G22" s="110">
        <f t="shared" ref="G22" si="3">H21+1</f>
        <v>45939</v>
      </c>
      <c r="H22" s="110">
        <f>G22+6</f>
        <v>45945</v>
      </c>
      <c r="I22" s="110">
        <f t="shared" si="2"/>
        <v>45946</v>
      </c>
      <c r="J22" s="110">
        <f>I22+2</f>
        <v>45948</v>
      </c>
      <c r="K22" s="111" t="s">
        <v>65</v>
      </c>
      <c r="L22" s="111" t="s">
        <v>64</v>
      </c>
      <c r="M22" s="112">
        <f>D22*10940</f>
        <v>499925.18000000005</v>
      </c>
      <c r="N22" s="145"/>
      <c r="O22" s="153"/>
      <c r="P22" s="88"/>
      <c r="Q22" s="149"/>
      <c r="R22" s="149"/>
      <c r="S22" s="149"/>
      <c r="T22" s="149"/>
      <c r="U22" s="149"/>
      <c r="V22" s="147">
        <f t="shared" ref="V22:V68" si="4">SUM(Q22:U22)</f>
        <v>0</v>
      </c>
      <c r="W22" s="148"/>
      <c r="X22" s="46">
        <f t="shared" ref="X22:X68" si="5">M22*Q22</f>
        <v>0</v>
      </c>
      <c r="Y22" s="46">
        <f t="shared" ref="Y22:Y68" si="6">M22*R22</f>
        <v>0</v>
      </c>
      <c r="Z22" s="46">
        <f t="shared" ref="Z22:Z68" si="7">M22*S22</f>
        <v>0</v>
      </c>
      <c r="AA22" s="46">
        <f t="shared" ref="AA22:AA68" si="8">M22*T22</f>
        <v>0</v>
      </c>
      <c r="AB22" s="46">
        <f t="shared" ref="AB22:AB68" si="9">M22*U22</f>
        <v>0</v>
      </c>
      <c r="AC22" s="47">
        <f t="shared" ref="AC22:AC68" si="10">SUM(X22:AB22)</f>
        <v>0</v>
      </c>
      <c r="AD22" s="73">
        <f t="shared" ref="AD22:AD68" si="11">M22-AC22</f>
        <v>499925.18000000005</v>
      </c>
    </row>
    <row r="23" spans="1:30" ht="20.149999999999999" customHeight="1" x14ac:dyDescent="0.35">
      <c r="A23" s="74">
        <v>3</v>
      </c>
      <c r="B23" s="31" t="s">
        <v>93</v>
      </c>
      <c r="C23" s="31" t="s">
        <v>107</v>
      </c>
      <c r="D23" s="108">
        <v>62.444000000000003</v>
      </c>
      <c r="E23" s="109" t="s">
        <v>79</v>
      </c>
      <c r="F23" s="113">
        <f>H22</f>
        <v>45945</v>
      </c>
      <c r="G23" s="110">
        <f>F23+1</f>
        <v>45946</v>
      </c>
      <c r="H23" s="110">
        <f>G23+6</f>
        <v>45952</v>
      </c>
      <c r="I23" s="110">
        <f t="shared" si="2"/>
        <v>45953</v>
      </c>
      <c r="J23" s="110">
        <f t="shared" ref="J23:J24" si="12">I23+1</f>
        <v>45954</v>
      </c>
      <c r="K23" s="111" t="s">
        <v>65</v>
      </c>
      <c r="L23" s="111" t="s">
        <v>64</v>
      </c>
      <c r="M23" s="112">
        <f t="shared" ref="M23:M26" si="13">D23*10940</f>
        <v>683137.36</v>
      </c>
      <c r="N23" s="145"/>
      <c r="O23" s="154"/>
      <c r="P23" s="88"/>
      <c r="Q23" s="150"/>
      <c r="R23" s="150"/>
      <c r="S23" s="150"/>
      <c r="T23" s="150"/>
      <c r="U23" s="150"/>
      <c r="V23" s="147">
        <f t="shared" si="4"/>
        <v>0</v>
      </c>
      <c r="W23" s="148"/>
      <c r="X23" s="46">
        <f t="shared" si="5"/>
        <v>0</v>
      </c>
      <c r="Y23" s="46">
        <f t="shared" si="6"/>
        <v>0</v>
      </c>
      <c r="Z23" s="46">
        <f t="shared" si="7"/>
        <v>0</v>
      </c>
      <c r="AA23" s="46">
        <f t="shared" si="8"/>
        <v>0</v>
      </c>
      <c r="AB23" s="46">
        <f t="shared" si="9"/>
        <v>0</v>
      </c>
      <c r="AC23" s="47">
        <f t="shared" si="10"/>
        <v>0</v>
      </c>
      <c r="AD23" s="73">
        <f t="shared" si="11"/>
        <v>683137.36</v>
      </c>
    </row>
    <row r="24" spans="1:30" ht="20.149999999999999" customHeight="1" x14ac:dyDescent="0.35">
      <c r="A24" s="74">
        <v>4</v>
      </c>
      <c r="B24" s="31" t="s">
        <v>188</v>
      </c>
      <c r="C24" s="31" t="s">
        <v>84</v>
      </c>
      <c r="D24" s="115">
        <v>65.873000000000005</v>
      </c>
      <c r="E24" s="109" t="s">
        <v>79</v>
      </c>
      <c r="F24" s="110">
        <f>H23</f>
        <v>45952</v>
      </c>
      <c r="G24" s="110">
        <f>F24+1</f>
        <v>45953</v>
      </c>
      <c r="H24" s="110">
        <f>G24+6</f>
        <v>45959</v>
      </c>
      <c r="I24" s="110">
        <f t="shared" si="2"/>
        <v>45960</v>
      </c>
      <c r="J24" s="110">
        <f t="shared" si="12"/>
        <v>45961</v>
      </c>
      <c r="K24" s="111" t="s">
        <v>65</v>
      </c>
      <c r="L24" s="111" t="s">
        <v>64</v>
      </c>
      <c r="M24" s="112">
        <f t="shared" si="13"/>
        <v>720650.62</v>
      </c>
      <c r="N24" s="145"/>
      <c r="O24" s="154"/>
      <c r="P24" s="88"/>
      <c r="Q24" s="150"/>
      <c r="R24" s="150"/>
      <c r="S24" s="150"/>
      <c r="T24" s="150"/>
      <c r="U24" s="150"/>
      <c r="V24" s="147">
        <f t="shared" si="4"/>
        <v>0</v>
      </c>
      <c r="W24" s="148"/>
      <c r="X24" s="46">
        <f t="shared" si="5"/>
        <v>0</v>
      </c>
      <c r="Y24" s="46">
        <f t="shared" si="6"/>
        <v>0</v>
      </c>
      <c r="Z24" s="46">
        <f t="shared" si="7"/>
        <v>0</v>
      </c>
      <c r="AA24" s="46">
        <f t="shared" si="8"/>
        <v>0</v>
      </c>
      <c r="AB24" s="46">
        <f t="shared" si="9"/>
        <v>0</v>
      </c>
      <c r="AC24" s="47">
        <f t="shared" si="10"/>
        <v>0</v>
      </c>
      <c r="AD24" s="73">
        <f t="shared" si="11"/>
        <v>720650.62</v>
      </c>
    </row>
    <row r="25" spans="1:30" ht="19" customHeight="1" x14ac:dyDescent="0.35">
      <c r="A25" s="74">
        <v>5</v>
      </c>
      <c r="B25" s="31" t="s">
        <v>160</v>
      </c>
      <c r="C25" s="31" t="s">
        <v>92</v>
      </c>
      <c r="D25" s="115">
        <v>77.076999999999998</v>
      </c>
      <c r="E25" s="109" t="s">
        <v>110</v>
      </c>
      <c r="F25" s="110">
        <v>45931</v>
      </c>
      <c r="G25" s="110">
        <f>F25+1</f>
        <v>45932</v>
      </c>
      <c r="H25" s="110">
        <f t="shared" ref="H25:H30" si="14">G25+8</f>
        <v>45940</v>
      </c>
      <c r="I25" s="110">
        <f t="shared" ref="I25:I27" si="15">H25+1</f>
        <v>45941</v>
      </c>
      <c r="J25" s="110">
        <f>I25+2</f>
        <v>45943</v>
      </c>
      <c r="K25" s="111" t="s">
        <v>65</v>
      </c>
      <c r="L25" s="111" t="s">
        <v>64</v>
      </c>
      <c r="M25" s="112">
        <f t="shared" si="13"/>
        <v>843222.38</v>
      </c>
      <c r="N25" s="145"/>
      <c r="O25" s="154"/>
      <c r="P25" s="88"/>
      <c r="Q25" s="150"/>
      <c r="R25" s="150"/>
      <c r="S25" s="150"/>
      <c r="T25" s="150"/>
      <c r="U25" s="150"/>
      <c r="V25" s="147">
        <f t="shared" si="4"/>
        <v>0</v>
      </c>
      <c r="W25" s="148"/>
      <c r="X25" s="46">
        <f t="shared" si="5"/>
        <v>0</v>
      </c>
      <c r="Y25" s="46">
        <f t="shared" si="6"/>
        <v>0</v>
      </c>
      <c r="Z25" s="46">
        <f t="shared" si="7"/>
        <v>0</v>
      </c>
      <c r="AA25" s="46">
        <f t="shared" si="8"/>
        <v>0</v>
      </c>
      <c r="AB25" s="46">
        <f t="shared" si="9"/>
        <v>0</v>
      </c>
      <c r="AC25" s="47">
        <f t="shared" si="10"/>
        <v>0</v>
      </c>
      <c r="AD25" s="73">
        <f t="shared" si="11"/>
        <v>843222.38</v>
      </c>
    </row>
    <row r="26" spans="1:30" ht="22" customHeight="1" x14ac:dyDescent="0.35">
      <c r="A26" s="74">
        <v>6</v>
      </c>
      <c r="B26" s="31" t="s">
        <v>94</v>
      </c>
      <c r="C26" s="31" t="s">
        <v>108</v>
      </c>
      <c r="D26" s="108">
        <v>70.745000000000005</v>
      </c>
      <c r="E26" s="109" t="s">
        <v>110</v>
      </c>
      <c r="F26" s="113">
        <f>H25</f>
        <v>45940</v>
      </c>
      <c r="G26" s="110">
        <f t="shared" ref="G26" si="16">H25+1</f>
        <v>45941</v>
      </c>
      <c r="H26" s="110">
        <f t="shared" si="14"/>
        <v>45949</v>
      </c>
      <c r="I26" s="110">
        <f t="shared" si="15"/>
        <v>45950</v>
      </c>
      <c r="J26" s="110">
        <f>I26+2</f>
        <v>45952</v>
      </c>
      <c r="K26" s="111" t="s">
        <v>65</v>
      </c>
      <c r="L26" s="111" t="s">
        <v>64</v>
      </c>
      <c r="M26" s="112">
        <f t="shared" si="13"/>
        <v>773950.3</v>
      </c>
      <c r="N26" s="145"/>
      <c r="O26" s="154"/>
      <c r="P26" s="88"/>
      <c r="Q26" s="150"/>
      <c r="R26" s="150"/>
      <c r="S26" s="150"/>
      <c r="T26" s="150"/>
      <c r="U26" s="150"/>
      <c r="V26" s="147">
        <f t="shared" si="4"/>
        <v>0</v>
      </c>
      <c r="W26" s="148"/>
      <c r="X26" s="46">
        <f t="shared" si="5"/>
        <v>0</v>
      </c>
      <c r="Y26" s="46">
        <f t="shared" si="6"/>
        <v>0</v>
      </c>
      <c r="Z26" s="46">
        <f t="shared" si="7"/>
        <v>0</v>
      </c>
      <c r="AA26" s="46">
        <f t="shared" si="8"/>
        <v>0</v>
      </c>
      <c r="AB26" s="46">
        <f t="shared" si="9"/>
        <v>0</v>
      </c>
      <c r="AC26" s="47">
        <f t="shared" si="10"/>
        <v>0</v>
      </c>
      <c r="AD26" s="73">
        <f t="shared" si="11"/>
        <v>773950.3</v>
      </c>
    </row>
    <row r="27" spans="1:30" ht="19" customHeight="1" x14ac:dyDescent="0.35">
      <c r="A27" s="74">
        <v>7</v>
      </c>
      <c r="B27" s="31" t="s">
        <v>161</v>
      </c>
      <c r="C27" s="31" t="s">
        <v>162</v>
      </c>
      <c r="D27" s="31">
        <v>97.168000000000006</v>
      </c>
      <c r="E27" s="109" t="s">
        <v>110</v>
      </c>
      <c r="F27" s="110">
        <f>H26</f>
        <v>45949</v>
      </c>
      <c r="G27" s="110">
        <f>F27+1</f>
        <v>45950</v>
      </c>
      <c r="H27" s="110">
        <f t="shared" si="14"/>
        <v>45958</v>
      </c>
      <c r="I27" s="110">
        <f t="shared" si="15"/>
        <v>45959</v>
      </c>
      <c r="J27" s="110">
        <f t="shared" ref="J27" si="17">I27+1</f>
        <v>45960</v>
      </c>
      <c r="K27" s="111" t="s">
        <v>65</v>
      </c>
      <c r="L27" s="111" t="s">
        <v>64</v>
      </c>
      <c r="M27" s="112">
        <f>D27*10940</f>
        <v>1063017.9200000002</v>
      </c>
      <c r="N27" s="145"/>
      <c r="O27" s="154"/>
      <c r="P27" s="88"/>
      <c r="Q27" s="150"/>
      <c r="R27" s="150"/>
      <c r="S27" s="150"/>
      <c r="T27" s="150"/>
      <c r="U27" s="150"/>
      <c r="V27" s="147">
        <f t="shared" si="4"/>
        <v>0</v>
      </c>
      <c r="W27" s="148"/>
      <c r="X27" s="46">
        <f t="shared" si="5"/>
        <v>0</v>
      </c>
      <c r="Y27" s="46">
        <f t="shared" si="6"/>
        <v>0</v>
      </c>
      <c r="Z27" s="46">
        <f t="shared" si="7"/>
        <v>0</v>
      </c>
      <c r="AA27" s="46">
        <f t="shared" si="8"/>
        <v>0</v>
      </c>
      <c r="AB27" s="46">
        <f t="shared" si="9"/>
        <v>0</v>
      </c>
      <c r="AC27" s="47">
        <f t="shared" si="10"/>
        <v>0</v>
      </c>
      <c r="AD27" s="73">
        <f t="shared" si="11"/>
        <v>1063017.9200000002</v>
      </c>
    </row>
    <row r="28" spans="1:30" ht="20.5" customHeight="1" x14ac:dyDescent="0.35">
      <c r="A28" s="74">
        <v>8</v>
      </c>
      <c r="B28" s="31" t="s">
        <v>95</v>
      </c>
      <c r="C28" s="31" t="s">
        <v>35</v>
      </c>
      <c r="D28" s="108">
        <v>36.159999999999997</v>
      </c>
      <c r="E28" s="109" t="s">
        <v>115</v>
      </c>
      <c r="F28" s="110">
        <v>45931</v>
      </c>
      <c r="G28" s="110">
        <f>F28+1</f>
        <v>45932</v>
      </c>
      <c r="H28" s="110">
        <f t="shared" si="14"/>
        <v>45940</v>
      </c>
      <c r="I28" s="110">
        <f t="shared" ref="I28:I30" si="18">H28+1</f>
        <v>45941</v>
      </c>
      <c r="J28" s="110">
        <f>I28+2</f>
        <v>45943</v>
      </c>
      <c r="K28" s="111" t="s">
        <v>65</v>
      </c>
      <c r="L28" s="111" t="s">
        <v>64</v>
      </c>
      <c r="M28" s="112">
        <f>D28*10940</f>
        <v>395590.39999999997</v>
      </c>
      <c r="N28" s="145"/>
      <c r="O28" s="154"/>
      <c r="P28" s="88"/>
      <c r="Q28" s="150"/>
      <c r="R28" s="150"/>
      <c r="S28" s="150"/>
      <c r="T28" s="150"/>
      <c r="U28" s="150"/>
      <c r="V28" s="147">
        <f t="shared" si="4"/>
        <v>0</v>
      </c>
      <c r="W28" s="148"/>
      <c r="X28" s="46">
        <f t="shared" si="5"/>
        <v>0</v>
      </c>
      <c r="Y28" s="46">
        <f t="shared" si="6"/>
        <v>0</v>
      </c>
      <c r="Z28" s="46">
        <f t="shared" si="7"/>
        <v>0</v>
      </c>
      <c r="AA28" s="46">
        <f t="shared" si="8"/>
        <v>0</v>
      </c>
      <c r="AB28" s="46">
        <f t="shared" si="9"/>
        <v>0</v>
      </c>
      <c r="AC28" s="47">
        <f t="shared" si="10"/>
        <v>0</v>
      </c>
      <c r="AD28" s="73">
        <f t="shared" si="11"/>
        <v>395590.39999999997</v>
      </c>
    </row>
    <row r="29" spans="1:30" ht="20.149999999999999" customHeight="1" x14ac:dyDescent="0.35">
      <c r="A29" s="74">
        <v>9</v>
      </c>
      <c r="B29" s="31" t="s">
        <v>197</v>
      </c>
      <c r="C29" s="114" t="s">
        <v>36</v>
      </c>
      <c r="D29" s="115">
        <v>37.930999999999997</v>
      </c>
      <c r="E29" s="109" t="s">
        <v>115</v>
      </c>
      <c r="F29" s="113">
        <f>H28</f>
        <v>45940</v>
      </c>
      <c r="G29" s="110">
        <f t="shared" ref="G29" si="19">H28+1</f>
        <v>45941</v>
      </c>
      <c r="H29" s="110">
        <f t="shared" si="14"/>
        <v>45949</v>
      </c>
      <c r="I29" s="110">
        <f t="shared" si="18"/>
        <v>45950</v>
      </c>
      <c r="J29" s="110">
        <f>I29+2</f>
        <v>45952</v>
      </c>
      <c r="K29" s="111" t="s">
        <v>65</v>
      </c>
      <c r="L29" s="111" t="s">
        <v>64</v>
      </c>
      <c r="M29" s="112">
        <f>D29*10940</f>
        <v>414965.13999999996</v>
      </c>
      <c r="N29" s="145"/>
      <c r="O29" s="154"/>
      <c r="P29" s="88"/>
      <c r="Q29" s="150"/>
      <c r="R29" s="150"/>
      <c r="S29" s="150"/>
      <c r="T29" s="150"/>
      <c r="U29" s="150"/>
      <c r="V29" s="147">
        <f t="shared" si="4"/>
        <v>0</v>
      </c>
      <c r="W29" s="148"/>
      <c r="X29" s="46">
        <f t="shared" si="5"/>
        <v>0</v>
      </c>
      <c r="Y29" s="46">
        <f t="shared" si="6"/>
        <v>0</v>
      </c>
      <c r="Z29" s="46">
        <f t="shared" si="7"/>
        <v>0</v>
      </c>
      <c r="AA29" s="46">
        <f t="shared" si="8"/>
        <v>0</v>
      </c>
      <c r="AB29" s="46">
        <f t="shared" si="9"/>
        <v>0</v>
      </c>
      <c r="AC29" s="47">
        <f t="shared" si="10"/>
        <v>0</v>
      </c>
      <c r="AD29" s="73">
        <f t="shared" si="11"/>
        <v>414965.13999999996</v>
      </c>
    </row>
    <row r="30" spans="1:30" ht="20.149999999999999" customHeight="1" x14ac:dyDescent="0.35">
      <c r="A30" s="74">
        <v>10</v>
      </c>
      <c r="B30" s="124" t="s">
        <v>163</v>
      </c>
      <c r="C30" s="31" t="s">
        <v>89</v>
      </c>
      <c r="D30" s="115">
        <v>65.028000000000006</v>
      </c>
      <c r="E30" s="109" t="s">
        <v>115</v>
      </c>
      <c r="F30" s="110">
        <f>H29</f>
        <v>45949</v>
      </c>
      <c r="G30" s="110">
        <f>F30+1</f>
        <v>45950</v>
      </c>
      <c r="H30" s="110">
        <f t="shared" si="14"/>
        <v>45958</v>
      </c>
      <c r="I30" s="110">
        <f t="shared" si="18"/>
        <v>45959</v>
      </c>
      <c r="J30" s="110">
        <f t="shared" ref="J30" si="20">I30+1</f>
        <v>45960</v>
      </c>
      <c r="K30" s="111" t="s">
        <v>65</v>
      </c>
      <c r="L30" s="111" t="s">
        <v>64</v>
      </c>
      <c r="M30" s="112">
        <f>D30*10940</f>
        <v>711406.32000000007</v>
      </c>
      <c r="N30" s="145"/>
      <c r="O30" s="154"/>
      <c r="P30" s="88"/>
      <c r="Q30" s="150"/>
      <c r="R30" s="150"/>
      <c r="S30" s="150"/>
      <c r="T30" s="150"/>
      <c r="U30" s="150"/>
      <c r="V30" s="147">
        <f t="shared" si="4"/>
        <v>0</v>
      </c>
      <c r="W30" s="148"/>
      <c r="X30" s="46">
        <f t="shared" si="5"/>
        <v>0</v>
      </c>
      <c r="Y30" s="46">
        <f t="shared" si="6"/>
        <v>0</v>
      </c>
      <c r="Z30" s="46">
        <f t="shared" si="7"/>
        <v>0</v>
      </c>
      <c r="AA30" s="46">
        <f t="shared" si="8"/>
        <v>0</v>
      </c>
      <c r="AB30" s="46">
        <f t="shared" si="9"/>
        <v>0</v>
      </c>
      <c r="AC30" s="47">
        <f t="shared" si="10"/>
        <v>0</v>
      </c>
      <c r="AD30" s="73">
        <f t="shared" si="11"/>
        <v>711406.32000000007</v>
      </c>
    </row>
    <row r="31" spans="1:30" ht="20.149999999999999" customHeight="1" x14ac:dyDescent="0.35">
      <c r="A31" s="74">
        <v>11</v>
      </c>
      <c r="B31" s="31" t="s">
        <v>164</v>
      </c>
      <c r="C31" s="31" t="s">
        <v>36</v>
      </c>
      <c r="D31" s="115">
        <v>37.930999999999997</v>
      </c>
      <c r="E31" s="109" t="s">
        <v>85</v>
      </c>
      <c r="F31" s="110">
        <v>45931</v>
      </c>
      <c r="G31" s="110">
        <f>F31+1</f>
        <v>45932</v>
      </c>
      <c r="H31" s="110">
        <f>G31+5</f>
        <v>45937</v>
      </c>
      <c r="I31" s="110">
        <f t="shared" ref="I31:I34" si="21">H31+1</f>
        <v>45938</v>
      </c>
      <c r="J31" s="110">
        <f>I31+2</f>
        <v>45940</v>
      </c>
      <c r="K31" s="111" t="s">
        <v>65</v>
      </c>
      <c r="L31" s="111" t="s">
        <v>64</v>
      </c>
      <c r="M31" s="112">
        <f t="shared" ref="M31:M46" si="22">D31*10940</f>
        <v>414965.13999999996</v>
      </c>
      <c r="N31" s="145"/>
      <c r="O31" s="154"/>
      <c r="P31" s="88"/>
      <c r="Q31" s="150"/>
      <c r="R31" s="150"/>
      <c r="S31" s="150"/>
      <c r="T31" s="150"/>
      <c r="U31" s="150"/>
      <c r="V31" s="147">
        <f t="shared" si="4"/>
        <v>0</v>
      </c>
      <c r="W31" s="148"/>
      <c r="X31" s="46">
        <f t="shared" si="5"/>
        <v>0</v>
      </c>
      <c r="Y31" s="46">
        <f t="shared" si="6"/>
        <v>0</v>
      </c>
      <c r="Z31" s="46">
        <f t="shared" si="7"/>
        <v>0</v>
      </c>
      <c r="AA31" s="46">
        <f t="shared" si="8"/>
        <v>0</v>
      </c>
      <c r="AB31" s="46">
        <f t="shared" si="9"/>
        <v>0</v>
      </c>
      <c r="AC31" s="47">
        <f t="shared" si="10"/>
        <v>0</v>
      </c>
      <c r="AD31" s="73">
        <f t="shared" si="11"/>
        <v>414965.13999999996</v>
      </c>
    </row>
    <row r="32" spans="1:30" ht="20.149999999999999" customHeight="1" x14ac:dyDescent="0.35">
      <c r="A32" s="74">
        <v>12</v>
      </c>
      <c r="B32" s="31" t="s">
        <v>209</v>
      </c>
      <c r="C32" s="31" t="s">
        <v>80</v>
      </c>
      <c r="D32" s="108">
        <v>73.245000000000005</v>
      </c>
      <c r="E32" s="109" t="s">
        <v>85</v>
      </c>
      <c r="F32" s="113">
        <f>H31</f>
        <v>45937</v>
      </c>
      <c r="G32" s="110">
        <f t="shared" ref="G32" si="23">H31+1</f>
        <v>45938</v>
      </c>
      <c r="H32" s="110">
        <f>G32+5</f>
        <v>45943</v>
      </c>
      <c r="I32" s="110">
        <f t="shared" si="21"/>
        <v>45944</v>
      </c>
      <c r="J32" s="110">
        <f>I32+2</f>
        <v>45946</v>
      </c>
      <c r="K32" s="111" t="s">
        <v>65</v>
      </c>
      <c r="L32" s="111" t="s">
        <v>64</v>
      </c>
      <c r="M32" s="112">
        <f t="shared" si="22"/>
        <v>801300.3</v>
      </c>
      <c r="N32" s="145"/>
      <c r="O32" s="154"/>
      <c r="P32" s="88"/>
      <c r="Q32" s="150"/>
      <c r="R32" s="150"/>
      <c r="S32" s="150"/>
      <c r="T32" s="150"/>
      <c r="U32" s="150"/>
      <c r="V32" s="147">
        <f t="shared" si="4"/>
        <v>0</v>
      </c>
      <c r="W32" s="148"/>
      <c r="X32" s="46">
        <f t="shared" si="5"/>
        <v>0</v>
      </c>
      <c r="Y32" s="46">
        <f t="shared" si="6"/>
        <v>0</v>
      </c>
      <c r="Z32" s="46">
        <f t="shared" si="7"/>
        <v>0</v>
      </c>
      <c r="AA32" s="46">
        <f t="shared" si="8"/>
        <v>0</v>
      </c>
      <c r="AB32" s="46">
        <f t="shared" si="9"/>
        <v>0</v>
      </c>
      <c r="AC32" s="47">
        <f t="shared" si="10"/>
        <v>0</v>
      </c>
      <c r="AD32" s="73">
        <f t="shared" si="11"/>
        <v>801300.3</v>
      </c>
    </row>
    <row r="33" spans="1:30" ht="20.149999999999999" customHeight="1" x14ac:dyDescent="0.35">
      <c r="A33" s="74">
        <v>13</v>
      </c>
      <c r="B33" s="31" t="s">
        <v>96</v>
      </c>
      <c r="C33" s="31" t="s">
        <v>42</v>
      </c>
      <c r="D33" s="108">
        <v>35.601999999999997</v>
      </c>
      <c r="E33" s="109" t="s">
        <v>85</v>
      </c>
      <c r="F33" s="110">
        <f>H32</f>
        <v>45943</v>
      </c>
      <c r="G33" s="110">
        <f>F33+1</f>
        <v>45944</v>
      </c>
      <c r="H33" s="110">
        <f>G33+6</f>
        <v>45950</v>
      </c>
      <c r="I33" s="110">
        <f t="shared" si="21"/>
        <v>45951</v>
      </c>
      <c r="J33" s="110">
        <f t="shared" ref="J33:J34" si="24">I33+1</f>
        <v>45952</v>
      </c>
      <c r="K33" s="111" t="s">
        <v>65</v>
      </c>
      <c r="L33" s="111" t="s">
        <v>64</v>
      </c>
      <c r="M33" s="112">
        <f t="shared" si="22"/>
        <v>389485.87999999995</v>
      </c>
      <c r="N33" s="145"/>
      <c r="O33" s="154"/>
      <c r="P33" s="88"/>
      <c r="Q33" s="150"/>
      <c r="R33" s="150"/>
      <c r="S33" s="150"/>
      <c r="T33" s="150"/>
      <c r="U33" s="150"/>
      <c r="V33" s="147">
        <f t="shared" si="4"/>
        <v>0</v>
      </c>
      <c r="W33" s="148"/>
      <c r="X33" s="46">
        <f t="shared" si="5"/>
        <v>0</v>
      </c>
      <c r="Y33" s="46">
        <f t="shared" si="6"/>
        <v>0</v>
      </c>
      <c r="Z33" s="46">
        <f t="shared" si="7"/>
        <v>0</v>
      </c>
      <c r="AA33" s="46">
        <f t="shared" si="8"/>
        <v>0</v>
      </c>
      <c r="AB33" s="46">
        <f t="shared" si="9"/>
        <v>0</v>
      </c>
      <c r="AC33" s="47">
        <f t="shared" si="10"/>
        <v>0</v>
      </c>
      <c r="AD33" s="73">
        <f t="shared" si="11"/>
        <v>389485.87999999995</v>
      </c>
    </row>
    <row r="34" spans="1:30" ht="20.149999999999999" customHeight="1" x14ac:dyDescent="0.35">
      <c r="A34" s="74">
        <v>14</v>
      </c>
      <c r="B34" s="31" t="s">
        <v>165</v>
      </c>
      <c r="C34" s="31" t="s">
        <v>166</v>
      </c>
      <c r="D34" s="108">
        <v>81.828999999999994</v>
      </c>
      <c r="E34" s="109" t="s">
        <v>85</v>
      </c>
      <c r="F34" s="110">
        <f>H33</f>
        <v>45950</v>
      </c>
      <c r="G34" s="110">
        <f>F34+1</f>
        <v>45951</v>
      </c>
      <c r="H34" s="110">
        <f>G34+8</f>
        <v>45959</v>
      </c>
      <c r="I34" s="110">
        <f t="shared" si="21"/>
        <v>45960</v>
      </c>
      <c r="J34" s="110">
        <f t="shared" si="24"/>
        <v>45961</v>
      </c>
      <c r="K34" s="111" t="s">
        <v>65</v>
      </c>
      <c r="L34" s="111" t="s">
        <v>64</v>
      </c>
      <c r="M34" s="112">
        <f t="shared" si="22"/>
        <v>895209.25999999989</v>
      </c>
      <c r="N34" s="145"/>
      <c r="O34" s="154"/>
      <c r="P34" s="88"/>
      <c r="Q34" s="150"/>
      <c r="R34" s="150"/>
      <c r="S34" s="150"/>
      <c r="T34" s="150"/>
      <c r="U34" s="150"/>
      <c r="V34" s="147">
        <f t="shared" si="4"/>
        <v>0</v>
      </c>
      <c r="W34" s="148"/>
      <c r="X34" s="46">
        <f t="shared" si="5"/>
        <v>0</v>
      </c>
      <c r="Y34" s="46">
        <f t="shared" si="6"/>
        <v>0</v>
      </c>
      <c r="Z34" s="46">
        <f t="shared" si="7"/>
        <v>0</v>
      </c>
      <c r="AA34" s="46">
        <f t="shared" si="8"/>
        <v>0</v>
      </c>
      <c r="AB34" s="46">
        <f t="shared" si="9"/>
        <v>0</v>
      </c>
      <c r="AC34" s="47">
        <f t="shared" si="10"/>
        <v>0</v>
      </c>
      <c r="AD34" s="73">
        <f t="shared" si="11"/>
        <v>895209.25999999989</v>
      </c>
    </row>
    <row r="35" spans="1:30" ht="20.149999999999999" customHeight="1" x14ac:dyDescent="0.35">
      <c r="A35" s="74">
        <v>15</v>
      </c>
      <c r="B35" s="114" t="s">
        <v>167</v>
      </c>
      <c r="C35" s="31" t="s">
        <v>35</v>
      </c>
      <c r="D35" s="108">
        <v>36.159999999999997</v>
      </c>
      <c r="E35" s="116" t="s">
        <v>87</v>
      </c>
      <c r="F35" s="110">
        <v>45931</v>
      </c>
      <c r="G35" s="110">
        <f>F35+1</f>
        <v>45932</v>
      </c>
      <c r="H35" s="110">
        <f>G35+4</f>
        <v>45936</v>
      </c>
      <c r="I35" s="110">
        <f t="shared" ref="I35:I41" si="25">H35+1</f>
        <v>45937</v>
      </c>
      <c r="J35" s="110">
        <f>I35+2</f>
        <v>45939</v>
      </c>
      <c r="K35" s="111" t="s">
        <v>65</v>
      </c>
      <c r="L35" s="111" t="s">
        <v>64</v>
      </c>
      <c r="M35" s="117">
        <f t="shared" si="22"/>
        <v>395590.39999999997</v>
      </c>
      <c r="N35" s="145"/>
      <c r="O35" s="154"/>
      <c r="P35" s="88"/>
      <c r="Q35" s="150"/>
      <c r="R35" s="150"/>
      <c r="S35" s="150"/>
      <c r="T35" s="150"/>
      <c r="U35" s="150"/>
      <c r="V35" s="147">
        <f t="shared" si="4"/>
        <v>0</v>
      </c>
      <c r="W35" s="148"/>
      <c r="X35" s="46">
        <f t="shared" si="5"/>
        <v>0</v>
      </c>
      <c r="Y35" s="46">
        <f t="shared" si="6"/>
        <v>0</v>
      </c>
      <c r="Z35" s="46">
        <f t="shared" si="7"/>
        <v>0</v>
      </c>
      <c r="AA35" s="46">
        <f t="shared" si="8"/>
        <v>0</v>
      </c>
      <c r="AB35" s="46">
        <f t="shared" si="9"/>
        <v>0</v>
      </c>
      <c r="AC35" s="47">
        <f t="shared" si="10"/>
        <v>0</v>
      </c>
      <c r="AD35" s="73">
        <f t="shared" si="11"/>
        <v>395590.39999999997</v>
      </c>
    </row>
    <row r="36" spans="1:30" ht="20.149999999999999" customHeight="1" x14ac:dyDescent="0.35">
      <c r="A36" s="74">
        <v>16</v>
      </c>
      <c r="B36" s="125" t="s">
        <v>168</v>
      </c>
      <c r="C36" s="31" t="s">
        <v>162</v>
      </c>
      <c r="D36" s="115">
        <v>97.168000000000006</v>
      </c>
      <c r="E36" s="116" t="s">
        <v>87</v>
      </c>
      <c r="F36" s="113">
        <f>H35</f>
        <v>45936</v>
      </c>
      <c r="G36" s="110">
        <f t="shared" ref="G36" si="26">H35+1</f>
        <v>45937</v>
      </c>
      <c r="H36" s="110">
        <f>G36+9</f>
        <v>45946</v>
      </c>
      <c r="I36" s="110">
        <f t="shared" si="25"/>
        <v>45947</v>
      </c>
      <c r="J36" s="110">
        <f>I36+2</f>
        <v>45949</v>
      </c>
      <c r="K36" s="111" t="s">
        <v>65</v>
      </c>
      <c r="L36" s="111" t="s">
        <v>64</v>
      </c>
      <c r="M36" s="117">
        <f t="shared" si="22"/>
        <v>1063017.9200000002</v>
      </c>
      <c r="N36" s="145"/>
      <c r="O36" s="154"/>
      <c r="P36" s="88"/>
      <c r="Q36" s="150"/>
      <c r="R36" s="150"/>
      <c r="S36" s="150"/>
      <c r="T36" s="150"/>
      <c r="U36" s="150"/>
      <c r="V36" s="147">
        <f t="shared" si="4"/>
        <v>0</v>
      </c>
      <c r="W36" s="148"/>
      <c r="X36" s="46">
        <f t="shared" si="5"/>
        <v>0</v>
      </c>
      <c r="Y36" s="46">
        <f t="shared" si="6"/>
        <v>0</v>
      </c>
      <c r="Z36" s="46">
        <f t="shared" si="7"/>
        <v>0</v>
      </c>
      <c r="AA36" s="46">
        <f t="shared" si="8"/>
        <v>0</v>
      </c>
      <c r="AB36" s="46">
        <f t="shared" si="9"/>
        <v>0</v>
      </c>
      <c r="AC36" s="47">
        <f t="shared" si="10"/>
        <v>0</v>
      </c>
      <c r="AD36" s="73">
        <f t="shared" si="11"/>
        <v>1063017.9200000002</v>
      </c>
    </row>
    <row r="37" spans="1:30" ht="20.149999999999999" customHeight="1" x14ac:dyDescent="0.35">
      <c r="A37" s="74">
        <v>17</v>
      </c>
      <c r="B37" s="114" t="s">
        <v>97</v>
      </c>
      <c r="C37" s="114" t="s">
        <v>109</v>
      </c>
      <c r="D37" s="115">
        <v>124.95</v>
      </c>
      <c r="E37" s="116" t="s">
        <v>87</v>
      </c>
      <c r="F37" s="110">
        <f>H36</f>
        <v>45946</v>
      </c>
      <c r="G37" s="110">
        <f>F37+1</f>
        <v>45947</v>
      </c>
      <c r="H37" s="110">
        <f>G37+12</f>
        <v>45959</v>
      </c>
      <c r="I37" s="110">
        <f t="shared" si="25"/>
        <v>45960</v>
      </c>
      <c r="J37" s="110">
        <f t="shared" ref="J37" si="27">I37+1</f>
        <v>45961</v>
      </c>
      <c r="K37" s="111" t="s">
        <v>65</v>
      </c>
      <c r="L37" s="111" t="s">
        <v>64</v>
      </c>
      <c r="M37" s="117">
        <f t="shared" si="22"/>
        <v>1366953</v>
      </c>
      <c r="N37" s="145"/>
      <c r="O37" s="154"/>
      <c r="P37" s="88"/>
      <c r="Q37" s="150"/>
      <c r="R37" s="150"/>
      <c r="S37" s="150"/>
      <c r="T37" s="150"/>
      <c r="U37" s="150"/>
      <c r="V37" s="147">
        <f t="shared" si="4"/>
        <v>0</v>
      </c>
      <c r="W37" s="148"/>
      <c r="X37" s="46">
        <f t="shared" si="5"/>
        <v>0</v>
      </c>
      <c r="Y37" s="46">
        <f t="shared" si="6"/>
        <v>0</v>
      </c>
      <c r="Z37" s="46">
        <f t="shared" si="7"/>
        <v>0</v>
      </c>
      <c r="AA37" s="46">
        <f t="shared" si="8"/>
        <v>0</v>
      </c>
      <c r="AB37" s="46">
        <f t="shared" si="9"/>
        <v>0</v>
      </c>
      <c r="AC37" s="47">
        <f t="shared" si="10"/>
        <v>0</v>
      </c>
      <c r="AD37" s="73">
        <f t="shared" si="11"/>
        <v>1366953</v>
      </c>
    </row>
    <row r="38" spans="1:30" ht="20.149999999999999" customHeight="1" x14ac:dyDescent="0.35">
      <c r="A38" s="225">
        <v>18</v>
      </c>
      <c r="B38" s="226" t="s">
        <v>189</v>
      </c>
      <c r="C38" s="226" t="s">
        <v>195</v>
      </c>
      <c r="D38" s="227">
        <v>87.021000000000001</v>
      </c>
      <c r="E38" s="228" t="s">
        <v>190</v>
      </c>
      <c r="F38" s="229">
        <v>45931</v>
      </c>
      <c r="G38" s="229">
        <f>F38+1</f>
        <v>45932</v>
      </c>
      <c r="H38" s="229">
        <f>G38+6</f>
        <v>45938</v>
      </c>
      <c r="I38" s="229">
        <f t="shared" si="25"/>
        <v>45939</v>
      </c>
      <c r="J38" s="229">
        <f>I38+2</f>
        <v>45941</v>
      </c>
      <c r="K38" s="230" t="s">
        <v>65</v>
      </c>
      <c r="L38" s="230" t="s">
        <v>64</v>
      </c>
      <c r="M38" s="231">
        <f t="shared" si="22"/>
        <v>952009.74</v>
      </c>
      <c r="N38" s="232"/>
      <c r="O38" s="233">
        <v>45934</v>
      </c>
      <c r="P38" s="234"/>
      <c r="Q38" s="235">
        <v>1</v>
      </c>
      <c r="R38" s="235"/>
      <c r="S38" s="235"/>
      <c r="T38" s="235"/>
      <c r="U38" s="235"/>
      <c r="V38" s="236">
        <f t="shared" si="4"/>
        <v>1</v>
      </c>
      <c r="W38" s="237"/>
      <c r="X38" s="238">
        <f t="shared" si="5"/>
        <v>952009.74</v>
      </c>
      <c r="Y38" s="238">
        <f t="shared" si="6"/>
        <v>0</v>
      </c>
      <c r="Z38" s="238">
        <f t="shared" si="7"/>
        <v>0</v>
      </c>
      <c r="AA38" s="238">
        <f t="shared" si="8"/>
        <v>0</v>
      </c>
      <c r="AB38" s="238">
        <f t="shared" si="9"/>
        <v>0</v>
      </c>
      <c r="AC38" s="239">
        <f t="shared" si="10"/>
        <v>952009.74</v>
      </c>
      <c r="AD38" s="240">
        <f t="shared" si="11"/>
        <v>0</v>
      </c>
    </row>
    <row r="39" spans="1:30" ht="20.149999999999999" customHeight="1" x14ac:dyDescent="0.35">
      <c r="A39" s="74">
        <v>19</v>
      </c>
      <c r="B39" s="114" t="s">
        <v>98</v>
      </c>
      <c r="C39" s="114" t="s">
        <v>75</v>
      </c>
      <c r="D39" s="115">
        <v>67.262</v>
      </c>
      <c r="E39" s="116" t="s">
        <v>190</v>
      </c>
      <c r="F39" s="110">
        <f>H38</f>
        <v>45938</v>
      </c>
      <c r="G39" s="110">
        <f t="shared" ref="G39" si="28">H38+1</f>
        <v>45939</v>
      </c>
      <c r="H39" s="110">
        <f>G39+8</f>
        <v>45947</v>
      </c>
      <c r="I39" s="110">
        <f t="shared" si="25"/>
        <v>45948</v>
      </c>
      <c r="J39" s="110">
        <f>I39+2</f>
        <v>45950</v>
      </c>
      <c r="K39" s="111" t="s">
        <v>65</v>
      </c>
      <c r="L39" s="111" t="s">
        <v>64</v>
      </c>
      <c r="M39" s="117">
        <f t="shared" si="22"/>
        <v>735846.28</v>
      </c>
      <c r="N39" s="145"/>
      <c r="O39" s="154"/>
      <c r="P39" s="88"/>
      <c r="Q39" s="150"/>
      <c r="R39" s="150"/>
      <c r="S39" s="150"/>
      <c r="T39" s="150"/>
      <c r="U39" s="150"/>
      <c r="V39" s="147">
        <f t="shared" si="4"/>
        <v>0</v>
      </c>
      <c r="W39" s="148"/>
      <c r="X39" s="46">
        <f t="shared" si="5"/>
        <v>0</v>
      </c>
      <c r="Y39" s="46">
        <f t="shared" si="6"/>
        <v>0</v>
      </c>
      <c r="Z39" s="46">
        <f t="shared" si="7"/>
        <v>0</v>
      </c>
      <c r="AA39" s="46">
        <f t="shared" si="8"/>
        <v>0</v>
      </c>
      <c r="AB39" s="46">
        <f t="shared" si="9"/>
        <v>0</v>
      </c>
      <c r="AC39" s="47">
        <f t="shared" si="10"/>
        <v>0</v>
      </c>
      <c r="AD39" s="73">
        <f t="shared" si="11"/>
        <v>735846.28</v>
      </c>
    </row>
    <row r="40" spans="1:30" ht="20.149999999999999" customHeight="1" x14ac:dyDescent="0.35">
      <c r="A40" s="74">
        <v>20</v>
      </c>
      <c r="B40" s="114" t="s">
        <v>101</v>
      </c>
      <c r="C40" s="114" t="s">
        <v>36</v>
      </c>
      <c r="D40" s="115">
        <v>37.930999999999997</v>
      </c>
      <c r="E40" s="116" t="s">
        <v>190</v>
      </c>
      <c r="F40" s="113">
        <f>H39</f>
        <v>45947</v>
      </c>
      <c r="G40" s="110">
        <f>F40+1</f>
        <v>45948</v>
      </c>
      <c r="H40" s="110">
        <f>G40+5</f>
        <v>45953</v>
      </c>
      <c r="I40" s="110">
        <f t="shared" si="25"/>
        <v>45954</v>
      </c>
      <c r="J40" s="110">
        <f t="shared" ref="J40:J41" si="29">I40+1</f>
        <v>45955</v>
      </c>
      <c r="K40" s="111" t="s">
        <v>65</v>
      </c>
      <c r="L40" s="111" t="s">
        <v>64</v>
      </c>
      <c r="M40" s="117">
        <v>414965.13999999996</v>
      </c>
      <c r="N40" s="145"/>
      <c r="O40" s="154"/>
      <c r="P40" s="88"/>
      <c r="Q40" s="150"/>
      <c r="R40" s="150"/>
      <c r="S40" s="150"/>
      <c r="T40" s="150"/>
      <c r="U40" s="150"/>
      <c r="V40" s="147">
        <f t="shared" si="4"/>
        <v>0</v>
      </c>
      <c r="W40" s="148"/>
      <c r="X40" s="46">
        <f t="shared" si="5"/>
        <v>0</v>
      </c>
      <c r="Y40" s="46">
        <f t="shared" si="6"/>
        <v>0</v>
      </c>
      <c r="Z40" s="46">
        <f t="shared" si="7"/>
        <v>0</v>
      </c>
      <c r="AA40" s="46">
        <f t="shared" si="8"/>
        <v>0</v>
      </c>
      <c r="AB40" s="46">
        <f t="shared" si="9"/>
        <v>0</v>
      </c>
      <c r="AC40" s="47">
        <f t="shared" si="10"/>
        <v>0</v>
      </c>
      <c r="AD40" s="73">
        <f t="shared" si="11"/>
        <v>414965.13999999996</v>
      </c>
    </row>
    <row r="41" spans="1:30" ht="20.149999999999999" customHeight="1" x14ac:dyDescent="0.35">
      <c r="A41" s="74">
        <v>21</v>
      </c>
      <c r="B41" s="114" t="s">
        <v>102</v>
      </c>
      <c r="C41" s="114" t="s">
        <v>36</v>
      </c>
      <c r="D41" s="115">
        <v>37.930999999999997</v>
      </c>
      <c r="E41" s="116" t="s">
        <v>190</v>
      </c>
      <c r="F41" s="110">
        <f>H40</f>
        <v>45953</v>
      </c>
      <c r="G41" s="110">
        <f>F41+1</f>
        <v>45954</v>
      </c>
      <c r="H41" s="110">
        <f>G41+5</f>
        <v>45959</v>
      </c>
      <c r="I41" s="110">
        <f t="shared" si="25"/>
        <v>45960</v>
      </c>
      <c r="J41" s="110">
        <f t="shared" si="29"/>
        <v>45961</v>
      </c>
      <c r="K41" s="111" t="s">
        <v>65</v>
      </c>
      <c r="L41" s="111" t="s">
        <v>64</v>
      </c>
      <c r="M41" s="117">
        <v>414965.13999999996</v>
      </c>
      <c r="N41" s="145"/>
      <c r="O41" s="154"/>
      <c r="P41" s="88"/>
      <c r="Q41" s="150"/>
      <c r="R41" s="150"/>
      <c r="S41" s="150"/>
      <c r="T41" s="150"/>
      <c r="U41" s="150"/>
      <c r="V41" s="147">
        <f t="shared" si="4"/>
        <v>0</v>
      </c>
      <c r="W41" s="148"/>
      <c r="X41" s="46">
        <f t="shared" si="5"/>
        <v>0</v>
      </c>
      <c r="Y41" s="46">
        <f t="shared" si="6"/>
        <v>0</v>
      </c>
      <c r="Z41" s="46">
        <f t="shared" si="7"/>
        <v>0</v>
      </c>
      <c r="AA41" s="46">
        <f t="shared" si="8"/>
        <v>0</v>
      </c>
      <c r="AB41" s="46">
        <f t="shared" si="9"/>
        <v>0</v>
      </c>
      <c r="AC41" s="47">
        <f t="shared" si="10"/>
        <v>0</v>
      </c>
      <c r="AD41" s="73">
        <f t="shared" si="11"/>
        <v>414965.13999999996</v>
      </c>
    </row>
    <row r="42" spans="1:30" ht="20.149999999999999" customHeight="1" x14ac:dyDescent="0.35">
      <c r="A42" s="225">
        <v>22</v>
      </c>
      <c r="B42" s="241" t="s">
        <v>133</v>
      </c>
      <c r="C42" s="241" t="s">
        <v>107</v>
      </c>
      <c r="D42" s="242">
        <v>62.444000000000003</v>
      </c>
      <c r="E42" s="243" t="s">
        <v>86</v>
      </c>
      <c r="F42" s="229">
        <v>45931</v>
      </c>
      <c r="G42" s="229">
        <f>F42+1</f>
        <v>45932</v>
      </c>
      <c r="H42" s="229">
        <f>G42+10</f>
        <v>45942</v>
      </c>
      <c r="I42" s="229">
        <f t="shared" ref="I42:I44" si="30">H42+1</f>
        <v>45943</v>
      </c>
      <c r="J42" s="229">
        <f>I42+2</f>
        <v>45945</v>
      </c>
      <c r="K42" s="230" t="s">
        <v>65</v>
      </c>
      <c r="L42" s="230" t="s">
        <v>64</v>
      </c>
      <c r="M42" s="244">
        <f t="shared" ref="M42" si="31">D42*10940</f>
        <v>683137.36</v>
      </c>
      <c r="N42" s="232"/>
      <c r="O42" s="233">
        <v>45934</v>
      </c>
      <c r="P42" s="234"/>
      <c r="Q42" s="235">
        <v>1</v>
      </c>
      <c r="R42" s="235"/>
      <c r="S42" s="235"/>
      <c r="T42" s="235"/>
      <c r="U42" s="235"/>
      <c r="V42" s="236">
        <f t="shared" si="4"/>
        <v>1</v>
      </c>
      <c r="W42" s="237"/>
      <c r="X42" s="238">
        <f t="shared" si="5"/>
        <v>683137.36</v>
      </c>
      <c r="Y42" s="238">
        <f t="shared" si="6"/>
        <v>0</v>
      </c>
      <c r="Z42" s="238">
        <f t="shared" si="7"/>
        <v>0</v>
      </c>
      <c r="AA42" s="238">
        <f t="shared" si="8"/>
        <v>0</v>
      </c>
      <c r="AB42" s="238">
        <f t="shared" si="9"/>
        <v>0</v>
      </c>
      <c r="AC42" s="239">
        <f t="shared" si="10"/>
        <v>683137.36</v>
      </c>
      <c r="AD42" s="240">
        <f t="shared" si="11"/>
        <v>0</v>
      </c>
    </row>
    <row r="43" spans="1:30" ht="20.149999999999999" customHeight="1" x14ac:dyDescent="0.35">
      <c r="A43" s="74">
        <v>23</v>
      </c>
      <c r="B43" s="114" t="s">
        <v>103</v>
      </c>
      <c r="C43" s="114" t="s">
        <v>112</v>
      </c>
      <c r="D43" s="115">
        <v>75.278999999999996</v>
      </c>
      <c r="E43" s="116" t="s">
        <v>86</v>
      </c>
      <c r="F43" s="113">
        <f>H42</f>
        <v>45942</v>
      </c>
      <c r="G43" s="110">
        <f t="shared" ref="G43" si="32">H42+1</f>
        <v>45943</v>
      </c>
      <c r="H43" s="110">
        <f>G43+10</f>
        <v>45953</v>
      </c>
      <c r="I43" s="110">
        <f t="shared" si="30"/>
        <v>45954</v>
      </c>
      <c r="J43" s="110">
        <f>I43+2</f>
        <v>45956</v>
      </c>
      <c r="K43" s="111" t="s">
        <v>65</v>
      </c>
      <c r="L43" s="110" t="s">
        <v>206</v>
      </c>
      <c r="M43" s="117">
        <v>823552.26</v>
      </c>
      <c r="N43" s="145"/>
      <c r="O43" s="154"/>
      <c r="P43" s="88"/>
      <c r="Q43" s="150"/>
      <c r="R43" s="150"/>
      <c r="S43" s="150"/>
      <c r="T43" s="150"/>
      <c r="U43" s="150"/>
      <c r="V43" s="147">
        <f t="shared" si="4"/>
        <v>0</v>
      </c>
      <c r="W43" s="148"/>
      <c r="X43" s="46">
        <f t="shared" si="5"/>
        <v>0</v>
      </c>
      <c r="Y43" s="46">
        <f t="shared" si="6"/>
        <v>0</v>
      </c>
      <c r="Z43" s="46">
        <f t="shared" si="7"/>
        <v>0</v>
      </c>
      <c r="AA43" s="46">
        <f t="shared" si="8"/>
        <v>0</v>
      </c>
      <c r="AB43" s="46">
        <f t="shared" si="9"/>
        <v>0</v>
      </c>
      <c r="AC43" s="47">
        <f t="shared" si="10"/>
        <v>0</v>
      </c>
      <c r="AD43" s="73">
        <f t="shared" si="11"/>
        <v>823552.26</v>
      </c>
    </row>
    <row r="44" spans="1:30" ht="20.149999999999999" customHeight="1" x14ac:dyDescent="0.35">
      <c r="A44" s="74">
        <v>24</v>
      </c>
      <c r="B44" s="114" t="s">
        <v>169</v>
      </c>
      <c r="C44" s="114" t="s">
        <v>36</v>
      </c>
      <c r="D44" s="115">
        <v>37.930999999999997</v>
      </c>
      <c r="E44" s="116" t="s">
        <v>86</v>
      </c>
      <c r="F44" s="110">
        <f>H43</f>
        <v>45953</v>
      </c>
      <c r="G44" s="110">
        <f>F44+1</f>
        <v>45954</v>
      </c>
      <c r="H44" s="110">
        <f t="shared" ref="H44:H49" si="33">G44+5</f>
        <v>45959</v>
      </c>
      <c r="I44" s="110">
        <f t="shared" si="30"/>
        <v>45960</v>
      </c>
      <c r="J44" s="110">
        <f t="shared" ref="J44" si="34">I44+1</f>
        <v>45961</v>
      </c>
      <c r="K44" s="111" t="s">
        <v>65</v>
      </c>
      <c r="L44" s="110" t="s">
        <v>206</v>
      </c>
      <c r="M44" s="117">
        <v>414965.13999999996</v>
      </c>
      <c r="N44" s="145"/>
      <c r="O44" s="154"/>
      <c r="P44" s="88"/>
      <c r="Q44" s="150"/>
      <c r="R44" s="150"/>
      <c r="S44" s="150"/>
      <c r="T44" s="150"/>
      <c r="U44" s="150"/>
      <c r="V44" s="147">
        <f t="shared" si="4"/>
        <v>0</v>
      </c>
      <c r="W44" s="148"/>
      <c r="X44" s="46">
        <f t="shared" si="5"/>
        <v>0</v>
      </c>
      <c r="Y44" s="46">
        <f t="shared" si="6"/>
        <v>0</v>
      </c>
      <c r="Z44" s="46">
        <f t="shared" si="7"/>
        <v>0</v>
      </c>
      <c r="AA44" s="46">
        <f t="shared" si="8"/>
        <v>0</v>
      </c>
      <c r="AB44" s="46">
        <f t="shared" si="9"/>
        <v>0</v>
      </c>
      <c r="AC44" s="47">
        <f t="shared" si="10"/>
        <v>0</v>
      </c>
      <c r="AD44" s="73">
        <f t="shared" si="11"/>
        <v>414965.13999999996</v>
      </c>
    </row>
    <row r="45" spans="1:30" ht="20.149999999999999" customHeight="1" x14ac:dyDescent="0.35">
      <c r="A45" s="74">
        <v>25</v>
      </c>
      <c r="B45" s="114" t="s">
        <v>99</v>
      </c>
      <c r="C45" s="114" t="s">
        <v>36</v>
      </c>
      <c r="D45" s="115">
        <v>37.930999999999997</v>
      </c>
      <c r="E45" s="116" t="s">
        <v>105</v>
      </c>
      <c r="F45" s="110">
        <v>45931</v>
      </c>
      <c r="G45" s="110">
        <f>F45+1</f>
        <v>45932</v>
      </c>
      <c r="H45" s="110">
        <f t="shared" si="33"/>
        <v>45937</v>
      </c>
      <c r="I45" s="110">
        <f t="shared" ref="I45:I49" si="35">H45+1</f>
        <v>45938</v>
      </c>
      <c r="J45" s="110">
        <f>I45+2</f>
        <v>45940</v>
      </c>
      <c r="K45" s="111" t="s">
        <v>65</v>
      </c>
      <c r="L45" s="110" t="s">
        <v>206</v>
      </c>
      <c r="M45" s="117">
        <f t="shared" si="22"/>
        <v>414965.13999999996</v>
      </c>
      <c r="N45" s="145"/>
      <c r="O45" s="154"/>
      <c r="P45" s="88"/>
      <c r="Q45" s="150"/>
      <c r="R45" s="150"/>
      <c r="S45" s="150"/>
      <c r="T45" s="150"/>
      <c r="U45" s="150"/>
      <c r="V45" s="147">
        <f t="shared" si="4"/>
        <v>0</v>
      </c>
      <c r="W45" s="148"/>
      <c r="X45" s="46">
        <f t="shared" si="5"/>
        <v>0</v>
      </c>
      <c r="Y45" s="46">
        <f t="shared" si="6"/>
        <v>0</v>
      </c>
      <c r="Z45" s="46">
        <f t="shared" si="7"/>
        <v>0</v>
      </c>
      <c r="AA45" s="46">
        <f t="shared" si="8"/>
        <v>0</v>
      </c>
      <c r="AB45" s="46">
        <f t="shared" si="9"/>
        <v>0</v>
      </c>
      <c r="AC45" s="47">
        <f t="shared" si="10"/>
        <v>0</v>
      </c>
      <c r="AD45" s="73">
        <f t="shared" si="11"/>
        <v>414965.13999999996</v>
      </c>
    </row>
    <row r="46" spans="1:30" ht="20.149999999999999" customHeight="1" x14ac:dyDescent="0.35">
      <c r="A46" s="74">
        <v>26</v>
      </c>
      <c r="B46" s="114" t="s">
        <v>100</v>
      </c>
      <c r="C46" s="114" t="s">
        <v>40</v>
      </c>
      <c r="D46" s="115">
        <v>45.697000000000003</v>
      </c>
      <c r="E46" s="116" t="s">
        <v>105</v>
      </c>
      <c r="F46" s="113">
        <f>H45</f>
        <v>45937</v>
      </c>
      <c r="G46" s="110">
        <f t="shared" ref="G46" si="36">H45+1</f>
        <v>45938</v>
      </c>
      <c r="H46" s="110">
        <f t="shared" si="33"/>
        <v>45943</v>
      </c>
      <c r="I46" s="110">
        <f t="shared" si="35"/>
        <v>45944</v>
      </c>
      <c r="J46" s="110">
        <f>I46+2</f>
        <v>45946</v>
      </c>
      <c r="K46" s="111" t="s">
        <v>65</v>
      </c>
      <c r="L46" s="110" t="s">
        <v>206</v>
      </c>
      <c r="M46" s="117">
        <f t="shared" si="22"/>
        <v>499925.18000000005</v>
      </c>
      <c r="N46" s="145"/>
      <c r="O46" s="154"/>
      <c r="P46" s="88"/>
      <c r="Q46" s="150"/>
      <c r="R46" s="150"/>
      <c r="S46" s="150"/>
      <c r="T46" s="150"/>
      <c r="U46" s="150"/>
      <c r="V46" s="147">
        <f t="shared" si="4"/>
        <v>0</v>
      </c>
      <c r="W46" s="148"/>
      <c r="X46" s="46">
        <f t="shared" si="5"/>
        <v>0</v>
      </c>
      <c r="Y46" s="46">
        <f t="shared" si="6"/>
        <v>0</v>
      </c>
      <c r="Z46" s="46">
        <f t="shared" si="7"/>
        <v>0</v>
      </c>
      <c r="AA46" s="46">
        <f t="shared" si="8"/>
        <v>0</v>
      </c>
      <c r="AB46" s="46">
        <f t="shared" si="9"/>
        <v>0</v>
      </c>
      <c r="AC46" s="47">
        <f t="shared" si="10"/>
        <v>0</v>
      </c>
      <c r="AD46" s="73">
        <f t="shared" si="11"/>
        <v>499925.18000000005</v>
      </c>
    </row>
    <row r="47" spans="1:30" ht="20.149999999999999" customHeight="1" x14ac:dyDescent="0.35">
      <c r="A47" s="74">
        <v>27</v>
      </c>
      <c r="B47" s="114" t="s">
        <v>210</v>
      </c>
      <c r="C47" s="114" t="s">
        <v>92</v>
      </c>
      <c r="D47" s="115">
        <v>77.076999999999998</v>
      </c>
      <c r="E47" s="116" t="s">
        <v>105</v>
      </c>
      <c r="F47" s="110">
        <f>H46</f>
        <v>45943</v>
      </c>
      <c r="G47" s="110">
        <f>F47+1</f>
        <v>45944</v>
      </c>
      <c r="H47" s="110">
        <f t="shared" si="33"/>
        <v>45949</v>
      </c>
      <c r="I47" s="110">
        <f t="shared" si="35"/>
        <v>45950</v>
      </c>
      <c r="J47" s="110">
        <f t="shared" ref="J47:J49" si="37">I47+1</f>
        <v>45951</v>
      </c>
      <c r="K47" s="111" t="s">
        <v>65</v>
      </c>
      <c r="L47" s="110" t="s">
        <v>206</v>
      </c>
      <c r="M47" s="117">
        <f t="shared" ref="M47:M68" si="38">D47*10940</f>
        <v>843222.38</v>
      </c>
      <c r="N47" s="145"/>
      <c r="O47" s="154"/>
      <c r="P47" s="88"/>
      <c r="Q47" s="150"/>
      <c r="R47" s="150"/>
      <c r="S47" s="150"/>
      <c r="T47" s="150"/>
      <c r="U47" s="150"/>
      <c r="V47" s="147">
        <f t="shared" si="4"/>
        <v>0</v>
      </c>
      <c r="W47" s="148"/>
      <c r="X47" s="46">
        <f t="shared" si="5"/>
        <v>0</v>
      </c>
      <c r="Y47" s="46">
        <f t="shared" si="6"/>
        <v>0</v>
      </c>
      <c r="Z47" s="46">
        <f t="shared" si="7"/>
        <v>0</v>
      </c>
      <c r="AA47" s="46">
        <f t="shared" si="8"/>
        <v>0</v>
      </c>
      <c r="AB47" s="46">
        <f t="shared" si="9"/>
        <v>0</v>
      </c>
      <c r="AC47" s="47">
        <f t="shared" si="10"/>
        <v>0</v>
      </c>
      <c r="AD47" s="73">
        <f t="shared" si="11"/>
        <v>843222.38</v>
      </c>
    </row>
    <row r="48" spans="1:30" ht="20.149999999999999" customHeight="1" x14ac:dyDescent="0.35">
      <c r="A48" s="74">
        <v>28</v>
      </c>
      <c r="B48" s="114" t="s">
        <v>191</v>
      </c>
      <c r="C48" s="31" t="s">
        <v>35</v>
      </c>
      <c r="D48" s="108">
        <v>36.159999999999997</v>
      </c>
      <c r="E48" s="116" t="s">
        <v>105</v>
      </c>
      <c r="F48" s="110">
        <f>H47</f>
        <v>45949</v>
      </c>
      <c r="G48" s="110">
        <f>F48+1</f>
        <v>45950</v>
      </c>
      <c r="H48" s="110">
        <f t="shared" si="33"/>
        <v>45955</v>
      </c>
      <c r="I48" s="110">
        <f t="shared" si="35"/>
        <v>45956</v>
      </c>
      <c r="J48" s="110">
        <f t="shared" si="37"/>
        <v>45957</v>
      </c>
      <c r="K48" s="111" t="s">
        <v>65</v>
      </c>
      <c r="L48" s="110" t="s">
        <v>206</v>
      </c>
      <c r="M48" s="117">
        <f t="shared" si="38"/>
        <v>395590.39999999997</v>
      </c>
      <c r="N48" s="145"/>
      <c r="O48" s="154"/>
      <c r="P48" s="88"/>
      <c r="Q48" s="150"/>
      <c r="R48" s="150"/>
      <c r="S48" s="150"/>
      <c r="T48" s="150"/>
      <c r="U48" s="150"/>
      <c r="V48" s="147">
        <f t="shared" si="4"/>
        <v>0</v>
      </c>
      <c r="W48" s="148"/>
      <c r="X48" s="46">
        <f t="shared" si="5"/>
        <v>0</v>
      </c>
      <c r="Y48" s="46">
        <f t="shared" si="6"/>
        <v>0</v>
      </c>
      <c r="Z48" s="46">
        <f t="shared" si="7"/>
        <v>0</v>
      </c>
      <c r="AA48" s="46">
        <f t="shared" si="8"/>
        <v>0</v>
      </c>
      <c r="AB48" s="46">
        <f t="shared" si="9"/>
        <v>0</v>
      </c>
      <c r="AC48" s="47">
        <f t="shared" si="10"/>
        <v>0</v>
      </c>
      <c r="AD48" s="73">
        <f t="shared" si="11"/>
        <v>395590.39999999997</v>
      </c>
    </row>
    <row r="49" spans="1:30" ht="20.149999999999999" customHeight="1" x14ac:dyDescent="0.35">
      <c r="A49" s="74">
        <v>29</v>
      </c>
      <c r="B49" s="114" t="s">
        <v>104</v>
      </c>
      <c r="C49" s="114" t="s">
        <v>113</v>
      </c>
      <c r="D49" s="115">
        <v>55.451000000000001</v>
      </c>
      <c r="E49" s="116" t="s">
        <v>105</v>
      </c>
      <c r="F49" s="110">
        <f>H48</f>
        <v>45955</v>
      </c>
      <c r="G49" s="110">
        <f>F49+1</f>
        <v>45956</v>
      </c>
      <c r="H49" s="110">
        <f t="shared" si="33"/>
        <v>45961</v>
      </c>
      <c r="I49" s="110">
        <f t="shared" si="35"/>
        <v>45962</v>
      </c>
      <c r="J49" s="110">
        <f t="shared" si="37"/>
        <v>45963</v>
      </c>
      <c r="K49" s="111" t="s">
        <v>65</v>
      </c>
      <c r="L49" s="110" t="s">
        <v>206</v>
      </c>
      <c r="M49" s="117">
        <f t="shared" si="38"/>
        <v>606633.94000000006</v>
      </c>
      <c r="N49" s="145"/>
      <c r="O49" s="154"/>
      <c r="P49" s="88"/>
      <c r="Q49" s="150"/>
      <c r="R49" s="150"/>
      <c r="S49" s="150"/>
      <c r="T49" s="150"/>
      <c r="U49" s="150"/>
      <c r="V49" s="147">
        <f t="shared" si="4"/>
        <v>0</v>
      </c>
      <c r="W49" s="148"/>
      <c r="X49" s="46">
        <f t="shared" si="5"/>
        <v>0</v>
      </c>
      <c r="Y49" s="46">
        <f t="shared" si="6"/>
        <v>0</v>
      </c>
      <c r="Z49" s="46">
        <f t="shared" si="7"/>
        <v>0</v>
      </c>
      <c r="AA49" s="46">
        <f t="shared" si="8"/>
        <v>0</v>
      </c>
      <c r="AB49" s="46">
        <f t="shared" si="9"/>
        <v>0</v>
      </c>
      <c r="AC49" s="47">
        <f t="shared" si="10"/>
        <v>0</v>
      </c>
      <c r="AD49" s="73">
        <f t="shared" si="11"/>
        <v>606633.94000000006</v>
      </c>
    </row>
    <row r="50" spans="1:30" ht="20.149999999999999" customHeight="1" x14ac:dyDescent="0.35">
      <c r="A50" s="74">
        <v>30</v>
      </c>
      <c r="B50" s="31" t="s">
        <v>114</v>
      </c>
      <c r="C50" s="31" t="s">
        <v>35</v>
      </c>
      <c r="D50" s="108">
        <v>36.159999999999997</v>
      </c>
      <c r="E50" s="109" t="s">
        <v>106</v>
      </c>
      <c r="F50" s="110">
        <v>45931</v>
      </c>
      <c r="G50" s="110">
        <f>F50+1</f>
        <v>45932</v>
      </c>
      <c r="H50" s="110">
        <f>G50+4</f>
        <v>45936</v>
      </c>
      <c r="I50" s="110">
        <f t="shared" ref="I50:I57" si="39">H50+1</f>
        <v>45937</v>
      </c>
      <c r="J50" s="110">
        <f>I50+2</f>
        <v>45939</v>
      </c>
      <c r="K50" s="110" t="s">
        <v>63</v>
      </c>
      <c r="L50" s="138" t="s">
        <v>205</v>
      </c>
      <c r="M50" s="112">
        <f t="shared" si="38"/>
        <v>395590.39999999997</v>
      </c>
      <c r="N50" s="145"/>
      <c r="O50" s="154"/>
      <c r="P50" s="88"/>
      <c r="Q50" s="150"/>
      <c r="R50" s="150"/>
      <c r="S50" s="150"/>
      <c r="T50" s="150"/>
      <c r="U50" s="150"/>
      <c r="V50" s="147">
        <f t="shared" si="4"/>
        <v>0</v>
      </c>
      <c r="W50" s="148"/>
      <c r="X50" s="46">
        <f t="shared" si="5"/>
        <v>0</v>
      </c>
      <c r="Y50" s="46">
        <f t="shared" si="6"/>
        <v>0</v>
      </c>
      <c r="Z50" s="46">
        <f t="shared" si="7"/>
        <v>0</v>
      </c>
      <c r="AA50" s="46">
        <f t="shared" si="8"/>
        <v>0</v>
      </c>
      <c r="AB50" s="46">
        <f t="shared" si="9"/>
        <v>0</v>
      </c>
      <c r="AC50" s="47">
        <f t="shared" si="10"/>
        <v>0</v>
      </c>
      <c r="AD50" s="73">
        <f t="shared" si="11"/>
        <v>395590.39999999997</v>
      </c>
    </row>
    <row r="51" spans="1:30" ht="20.149999999999999" customHeight="1" x14ac:dyDescent="0.35">
      <c r="A51" s="225">
        <v>31</v>
      </c>
      <c r="B51" s="241" t="s">
        <v>211</v>
      </c>
      <c r="C51" s="241" t="s">
        <v>42</v>
      </c>
      <c r="D51" s="242">
        <v>35.601999999999997</v>
      </c>
      <c r="E51" s="243" t="s">
        <v>106</v>
      </c>
      <c r="F51" s="245">
        <f>H50</f>
        <v>45936</v>
      </c>
      <c r="G51" s="229">
        <f t="shared" ref="G51" si="40">H50+1</f>
        <v>45937</v>
      </c>
      <c r="H51" s="229">
        <f>G51+8</f>
        <v>45945</v>
      </c>
      <c r="I51" s="229">
        <f t="shared" si="39"/>
        <v>45946</v>
      </c>
      <c r="J51" s="229">
        <f>I51+2</f>
        <v>45948</v>
      </c>
      <c r="K51" s="229" t="s">
        <v>63</v>
      </c>
      <c r="L51" s="246" t="s">
        <v>205</v>
      </c>
      <c r="M51" s="244">
        <f t="shared" si="38"/>
        <v>389485.87999999995</v>
      </c>
      <c r="N51" s="232"/>
      <c r="O51" s="233">
        <v>45937</v>
      </c>
      <c r="P51" s="234"/>
      <c r="Q51" s="235">
        <v>1</v>
      </c>
      <c r="R51" s="235"/>
      <c r="S51" s="235"/>
      <c r="T51" s="235"/>
      <c r="U51" s="235"/>
      <c r="V51" s="236">
        <f t="shared" si="4"/>
        <v>1</v>
      </c>
      <c r="W51" s="237"/>
      <c r="X51" s="238">
        <f t="shared" si="5"/>
        <v>389485.87999999995</v>
      </c>
      <c r="Y51" s="238">
        <f t="shared" si="6"/>
        <v>0</v>
      </c>
      <c r="Z51" s="238">
        <f t="shared" si="7"/>
        <v>0</v>
      </c>
      <c r="AA51" s="238">
        <f t="shared" si="8"/>
        <v>0</v>
      </c>
      <c r="AB51" s="238">
        <f t="shared" si="9"/>
        <v>0</v>
      </c>
      <c r="AC51" s="239">
        <f t="shared" si="10"/>
        <v>389485.87999999995</v>
      </c>
      <c r="AD51" s="240">
        <f t="shared" si="11"/>
        <v>0</v>
      </c>
    </row>
    <row r="52" spans="1:30" ht="20.149999999999999" customHeight="1" x14ac:dyDescent="0.35">
      <c r="A52" s="74">
        <v>32</v>
      </c>
      <c r="B52" s="114" t="s">
        <v>170</v>
      </c>
      <c r="C52" s="31" t="s">
        <v>35</v>
      </c>
      <c r="D52" s="108">
        <v>36.159999999999997</v>
      </c>
      <c r="E52" s="109" t="s">
        <v>106</v>
      </c>
      <c r="F52" s="110">
        <f>H51</f>
        <v>45945</v>
      </c>
      <c r="G52" s="110">
        <f>F52+1</f>
        <v>45946</v>
      </c>
      <c r="H52" s="110">
        <f>G52+4</f>
        <v>45950</v>
      </c>
      <c r="I52" s="110">
        <f t="shared" si="39"/>
        <v>45951</v>
      </c>
      <c r="J52" s="110">
        <f t="shared" ref="J52:J53" si="41">I52+1</f>
        <v>45952</v>
      </c>
      <c r="K52" s="110" t="s">
        <v>63</v>
      </c>
      <c r="L52" s="138" t="s">
        <v>205</v>
      </c>
      <c r="M52" s="117">
        <f t="shared" si="38"/>
        <v>395590.39999999997</v>
      </c>
      <c r="N52" s="145"/>
      <c r="O52" s="154"/>
      <c r="P52" s="88"/>
      <c r="Q52" s="150"/>
      <c r="R52" s="150"/>
      <c r="S52" s="150"/>
      <c r="T52" s="150"/>
      <c r="U52" s="150"/>
      <c r="V52" s="147">
        <f t="shared" si="4"/>
        <v>0</v>
      </c>
      <c r="W52" s="148"/>
      <c r="X52" s="46">
        <f t="shared" si="5"/>
        <v>0</v>
      </c>
      <c r="Y52" s="46">
        <f t="shared" si="6"/>
        <v>0</v>
      </c>
      <c r="Z52" s="46">
        <f t="shared" si="7"/>
        <v>0</v>
      </c>
      <c r="AA52" s="46">
        <f t="shared" si="8"/>
        <v>0</v>
      </c>
      <c r="AB52" s="46">
        <f t="shared" si="9"/>
        <v>0</v>
      </c>
      <c r="AC52" s="47">
        <f t="shared" si="10"/>
        <v>0</v>
      </c>
      <c r="AD52" s="73">
        <f t="shared" si="11"/>
        <v>395590.39999999997</v>
      </c>
    </row>
    <row r="53" spans="1:30" ht="20.149999999999999" customHeight="1" x14ac:dyDescent="0.35">
      <c r="A53" s="74">
        <v>33</v>
      </c>
      <c r="B53" s="114" t="s">
        <v>171</v>
      </c>
      <c r="C53" s="31" t="s">
        <v>42</v>
      </c>
      <c r="D53" s="108">
        <v>35.601999999999997</v>
      </c>
      <c r="E53" s="109" t="s">
        <v>106</v>
      </c>
      <c r="F53" s="110">
        <f>H52</f>
        <v>45950</v>
      </c>
      <c r="G53" s="110">
        <f>F53+1</f>
        <v>45951</v>
      </c>
      <c r="H53" s="110">
        <f>G53+8</f>
        <v>45959</v>
      </c>
      <c r="I53" s="110">
        <f t="shared" si="39"/>
        <v>45960</v>
      </c>
      <c r="J53" s="110">
        <f t="shared" si="41"/>
        <v>45961</v>
      </c>
      <c r="K53" s="110" t="s">
        <v>63</v>
      </c>
      <c r="L53" s="138" t="s">
        <v>205</v>
      </c>
      <c r="M53" s="117">
        <f t="shared" si="38"/>
        <v>389485.87999999995</v>
      </c>
      <c r="N53" s="145"/>
      <c r="O53" s="154"/>
      <c r="P53" s="88"/>
      <c r="Q53" s="150"/>
      <c r="R53" s="150"/>
      <c r="S53" s="150"/>
      <c r="T53" s="150"/>
      <c r="U53" s="150"/>
      <c r="V53" s="147">
        <f t="shared" si="4"/>
        <v>0</v>
      </c>
      <c r="W53" s="148"/>
      <c r="X53" s="46">
        <f t="shared" si="5"/>
        <v>0</v>
      </c>
      <c r="Y53" s="46">
        <f t="shared" si="6"/>
        <v>0</v>
      </c>
      <c r="Z53" s="46">
        <f t="shared" si="7"/>
        <v>0</v>
      </c>
      <c r="AA53" s="46">
        <f t="shared" si="8"/>
        <v>0</v>
      </c>
      <c r="AB53" s="46">
        <f t="shared" si="9"/>
        <v>0</v>
      </c>
      <c r="AC53" s="47">
        <f t="shared" si="10"/>
        <v>0</v>
      </c>
      <c r="AD53" s="73">
        <f t="shared" si="11"/>
        <v>389485.87999999995</v>
      </c>
    </row>
    <row r="54" spans="1:30" ht="20.149999999999999" customHeight="1" x14ac:dyDescent="0.35">
      <c r="A54" s="74">
        <v>34</v>
      </c>
      <c r="B54" s="114" t="s">
        <v>194</v>
      </c>
      <c r="C54" s="31" t="s">
        <v>113</v>
      </c>
      <c r="D54" s="108">
        <v>55.451000000000001</v>
      </c>
      <c r="E54" s="109" t="s">
        <v>186</v>
      </c>
      <c r="F54" s="110">
        <v>45931</v>
      </c>
      <c r="G54" s="110">
        <f>F54+1</f>
        <v>45932</v>
      </c>
      <c r="H54" s="110">
        <f>G54+6</f>
        <v>45938</v>
      </c>
      <c r="I54" s="110">
        <f t="shared" si="39"/>
        <v>45939</v>
      </c>
      <c r="J54" s="110">
        <f>I54+2</f>
        <v>45941</v>
      </c>
      <c r="K54" s="110" t="s">
        <v>63</v>
      </c>
      <c r="L54" s="138" t="s">
        <v>205</v>
      </c>
      <c r="M54" s="117">
        <f t="shared" si="38"/>
        <v>606633.94000000006</v>
      </c>
      <c r="N54" s="145"/>
      <c r="O54" s="154"/>
      <c r="P54" s="88"/>
      <c r="Q54" s="150"/>
      <c r="R54" s="150"/>
      <c r="S54" s="150"/>
      <c r="T54" s="150"/>
      <c r="U54" s="150"/>
      <c r="V54" s="147">
        <f t="shared" si="4"/>
        <v>0</v>
      </c>
      <c r="W54" s="148"/>
      <c r="X54" s="46">
        <f t="shared" si="5"/>
        <v>0</v>
      </c>
      <c r="Y54" s="46">
        <f t="shared" si="6"/>
        <v>0</v>
      </c>
      <c r="Z54" s="46">
        <f t="shared" si="7"/>
        <v>0</v>
      </c>
      <c r="AA54" s="46">
        <f t="shared" si="8"/>
        <v>0</v>
      </c>
      <c r="AB54" s="46">
        <f t="shared" si="9"/>
        <v>0</v>
      </c>
      <c r="AC54" s="47">
        <f t="shared" si="10"/>
        <v>0</v>
      </c>
      <c r="AD54" s="73">
        <f t="shared" si="11"/>
        <v>606633.94000000006</v>
      </c>
    </row>
    <row r="55" spans="1:30" ht="20.149999999999999" customHeight="1" x14ac:dyDescent="0.35">
      <c r="A55" s="74">
        <v>35</v>
      </c>
      <c r="B55" s="31" t="s">
        <v>172</v>
      </c>
      <c r="C55" s="31" t="s">
        <v>173</v>
      </c>
      <c r="D55" s="108">
        <v>62.116</v>
      </c>
      <c r="E55" s="109" t="s">
        <v>186</v>
      </c>
      <c r="F55" s="113">
        <f>H54</f>
        <v>45938</v>
      </c>
      <c r="G55" s="110">
        <f t="shared" ref="G55" si="42">H54+1</f>
        <v>45939</v>
      </c>
      <c r="H55" s="110">
        <f>G55+6</f>
        <v>45945</v>
      </c>
      <c r="I55" s="110">
        <f t="shared" si="39"/>
        <v>45946</v>
      </c>
      <c r="J55" s="110">
        <f>I55+2</f>
        <v>45948</v>
      </c>
      <c r="K55" s="110" t="s">
        <v>63</v>
      </c>
      <c r="L55" s="138" t="s">
        <v>205</v>
      </c>
      <c r="M55" s="117">
        <f t="shared" si="38"/>
        <v>679549.04</v>
      </c>
      <c r="N55" s="145"/>
      <c r="O55" s="154"/>
      <c r="P55" s="88"/>
      <c r="Q55" s="150"/>
      <c r="R55" s="150"/>
      <c r="S55" s="150"/>
      <c r="T55" s="150"/>
      <c r="U55" s="150"/>
      <c r="V55" s="147">
        <f t="shared" si="4"/>
        <v>0</v>
      </c>
      <c r="W55" s="148"/>
      <c r="X55" s="46">
        <f t="shared" si="5"/>
        <v>0</v>
      </c>
      <c r="Y55" s="46">
        <f t="shared" si="6"/>
        <v>0</v>
      </c>
      <c r="Z55" s="46">
        <f t="shared" si="7"/>
        <v>0</v>
      </c>
      <c r="AA55" s="46">
        <f t="shared" si="8"/>
        <v>0</v>
      </c>
      <c r="AB55" s="46">
        <f t="shared" si="9"/>
        <v>0</v>
      </c>
      <c r="AC55" s="47">
        <f t="shared" si="10"/>
        <v>0</v>
      </c>
      <c r="AD55" s="73">
        <f t="shared" si="11"/>
        <v>679549.04</v>
      </c>
    </row>
    <row r="56" spans="1:30" ht="20.149999999999999" customHeight="1" x14ac:dyDescent="0.35">
      <c r="A56" s="74">
        <v>36</v>
      </c>
      <c r="B56" s="31" t="s">
        <v>174</v>
      </c>
      <c r="C56" s="31" t="s">
        <v>36</v>
      </c>
      <c r="D56" s="108">
        <v>37.930999999999997</v>
      </c>
      <c r="E56" s="109" t="s">
        <v>186</v>
      </c>
      <c r="F56" s="110">
        <f>H55</f>
        <v>45945</v>
      </c>
      <c r="G56" s="110">
        <f>F56+1</f>
        <v>45946</v>
      </c>
      <c r="H56" s="110">
        <f t="shared" ref="H56:H68" si="43">G56+4</f>
        <v>45950</v>
      </c>
      <c r="I56" s="110">
        <f t="shared" si="39"/>
        <v>45951</v>
      </c>
      <c r="J56" s="110">
        <f t="shared" ref="J56:J57" si="44">I56+1</f>
        <v>45952</v>
      </c>
      <c r="K56" s="110" t="s">
        <v>63</v>
      </c>
      <c r="L56" s="138" t="s">
        <v>205</v>
      </c>
      <c r="M56" s="117">
        <f t="shared" si="38"/>
        <v>414965.13999999996</v>
      </c>
      <c r="N56" s="145"/>
      <c r="O56" s="154"/>
      <c r="P56" s="88"/>
      <c r="Q56" s="150"/>
      <c r="R56" s="150"/>
      <c r="S56" s="150"/>
      <c r="T56" s="150"/>
      <c r="U56" s="150"/>
      <c r="V56" s="147">
        <f t="shared" si="4"/>
        <v>0</v>
      </c>
      <c r="W56" s="148"/>
      <c r="X56" s="46">
        <f t="shared" si="5"/>
        <v>0</v>
      </c>
      <c r="Y56" s="46">
        <f t="shared" si="6"/>
        <v>0</v>
      </c>
      <c r="Z56" s="46">
        <f t="shared" si="7"/>
        <v>0</v>
      </c>
      <c r="AA56" s="46">
        <f t="shared" si="8"/>
        <v>0</v>
      </c>
      <c r="AB56" s="46">
        <f t="shared" si="9"/>
        <v>0</v>
      </c>
      <c r="AC56" s="47">
        <f t="shared" si="10"/>
        <v>0</v>
      </c>
      <c r="AD56" s="73">
        <f t="shared" si="11"/>
        <v>414965.13999999996</v>
      </c>
    </row>
    <row r="57" spans="1:30" ht="20.149999999999999" customHeight="1" x14ac:dyDescent="0.35">
      <c r="A57" s="74">
        <v>37</v>
      </c>
      <c r="B57" s="114" t="s">
        <v>175</v>
      </c>
      <c r="C57" s="31" t="s">
        <v>35</v>
      </c>
      <c r="D57" s="108">
        <v>36.159999999999997</v>
      </c>
      <c r="E57" s="109" t="s">
        <v>186</v>
      </c>
      <c r="F57" s="110">
        <f>H56</f>
        <v>45950</v>
      </c>
      <c r="G57" s="110">
        <f>F57+1</f>
        <v>45951</v>
      </c>
      <c r="H57" s="110">
        <f t="shared" si="43"/>
        <v>45955</v>
      </c>
      <c r="I57" s="110">
        <f t="shared" si="39"/>
        <v>45956</v>
      </c>
      <c r="J57" s="110">
        <f t="shared" si="44"/>
        <v>45957</v>
      </c>
      <c r="K57" s="110" t="s">
        <v>63</v>
      </c>
      <c r="L57" s="138" t="s">
        <v>205</v>
      </c>
      <c r="M57" s="117">
        <f t="shared" si="38"/>
        <v>395590.39999999997</v>
      </c>
      <c r="N57" s="145"/>
      <c r="O57" s="154"/>
      <c r="P57" s="88"/>
      <c r="Q57" s="150"/>
      <c r="R57" s="150"/>
      <c r="S57" s="150"/>
      <c r="T57" s="150"/>
      <c r="U57" s="150"/>
      <c r="V57" s="147">
        <f t="shared" si="4"/>
        <v>0</v>
      </c>
      <c r="W57" s="148"/>
      <c r="X57" s="46">
        <f t="shared" si="5"/>
        <v>0</v>
      </c>
      <c r="Y57" s="46">
        <f t="shared" si="6"/>
        <v>0</v>
      </c>
      <c r="Z57" s="46">
        <f t="shared" si="7"/>
        <v>0</v>
      </c>
      <c r="AA57" s="46">
        <f t="shared" si="8"/>
        <v>0</v>
      </c>
      <c r="AB57" s="46">
        <f t="shared" si="9"/>
        <v>0</v>
      </c>
      <c r="AC57" s="47">
        <f t="shared" si="10"/>
        <v>0</v>
      </c>
      <c r="AD57" s="73">
        <f t="shared" si="11"/>
        <v>395590.39999999997</v>
      </c>
    </row>
    <row r="58" spans="1:30" ht="20.149999999999999" customHeight="1" x14ac:dyDescent="0.35">
      <c r="A58" s="74">
        <v>38</v>
      </c>
      <c r="B58" s="114" t="s">
        <v>176</v>
      </c>
      <c r="C58" s="31" t="s">
        <v>36</v>
      </c>
      <c r="D58" s="108">
        <v>37.930999999999997</v>
      </c>
      <c r="E58" s="109" t="s">
        <v>186</v>
      </c>
      <c r="F58" s="110">
        <f>H57</f>
        <v>45955</v>
      </c>
      <c r="G58" s="110">
        <f>F58+1</f>
        <v>45956</v>
      </c>
      <c r="H58" s="110">
        <f t="shared" si="43"/>
        <v>45960</v>
      </c>
      <c r="I58" s="110">
        <f t="shared" ref="I58" si="45">H58+1</f>
        <v>45961</v>
      </c>
      <c r="J58" s="110">
        <f t="shared" ref="J58" si="46">I58+1</f>
        <v>45962</v>
      </c>
      <c r="K58" s="110" t="s">
        <v>63</v>
      </c>
      <c r="L58" s="138" t="s">
        <v>205</v>
      </c>
      <c r="M58" s="117">
        <f t="shared" si="38"/>
        <v>414965.13999999996</v>
      </c>
      <c r="N58" s="145"/>
      <c r="O58" s="154"/>
      <c r="P58" s="88"/>
      <c r="Q58" s="150"/>
      <c r="R58" s="150"/>
      <c r="S58" s="150"/>
      <c r="T58" s="150"/>
      <c r="U58" s="150"/>
      <c r="V58" s="147">
        <f t="shared" si="4"/>
        <v>0</v>
      </c>
      <c r="W58" s="148"/>
      <c r="X58" s="46">
        <f t="shared" si="5"/>
        <v>0</v>
      </c>
      <c r="Y58" s="46">
        <f t="shared" si="6"/>
        <v>0</v>
      </c>
      <c r="Z58" s="46">
        <f t="shared" si="7"/>
        <v>0</v>
      </c>
      <c r="AA58" s="46">
        <f t="shared" si="8"/>
        <v>0</v>
      </c>
      <c r="AB58" s="46">
        <f t="shared" si="9"/>
        <v>0</v>
      </c>
      <c r="AC58" s="47">
        <f t="shared" si="10"/>
        <v>0</v>
      </c>
      <c r="AD58" s="73">
        <f t="shared" si="11"/>
        <v>414965.13999999996</v>
      </c>
    </row>
    <row r="59" spans="1:30" ht="20.149999999999999" customHeight="1" x14ac:dyDescent="0.35">
      <c r="A59" s="225">
        <v>39</v>
      </c>
      <c r="B59" s="226" t="s">
        <v>193</v>
      </c>
      <c r="C59" s="226" t="s">
        <v>35</v>
      </c>
      <c r="D59" s="242">
        <v>36.159999999999997</v>
      </c>
      <c r="E59" s="228" t="s">
        <v>187</v>
      </c>
      <c r="F59" s="229">
        <v>45931</v>
      </c>
      <c r="G59" s="229">
        <f>F59+1</f>
        <v>45932</v>
      </c>
      <c r="H59" s="229">
        <f t="shared" si="43"/>
        <v>45936</v>
      </c>
      <c r="I59" s="229">
        <f t="shared" ref="I59:I63" si="47">H59+1</f>
        <v>45937</v>
      </c>
      <c r="J59" s="229">
        <f>I59+2</f>
        <v>45939</v>
      </c>
      <c r="K59" s="229" t="s">
        <v>63</v>
      </c>
      <c r="L59" s="246" t="s">
        <v>205</v>
      </c>
      <c r="M59" s="231">
        <f t="shared" si="38"/>
        <v>395590.39999999997</v>
      </c>
      <c r="N59" s="232"/>
      <c r="O59" s="233">
        <v>45931</v>
      </c>
      <c r="P59" s="234"/>
      <c r="Q59" s="235">
        <v>1</v>
      </c>
      <c r="R59" s="235"/>
      <c r="S59" s="235"/>
      <c r="T59" s="235"/>
      <c r="U59" s="235"/>
      <c r="V59" s="236">
        <f t="shared" si="4"/>
        <v>1</v>
      </c>
      <c r="W59" s="237"/>
      <c r="X59" s="238">
        <f t="shared" si="5"/>
        <v>395590.39999999997</v>
      </c>
      <c r="Y59" s="238">
        <f t="shared" si="6"/>
        <v>0</v>
      </c>
      <c r="Z59" s="238">
        <f t="shared" si="7"/>
        <v>0</v>
      </c>
      <c r="AA59" s="238">
        <f t="shared" si="8"/>
        <v>0</v>
      </c>
      <c r="AB59" s="238">
        <f t="shared" si="9"/>
        <v>0</v>
      </c>
      <c r="AC59" s="239">
        <f t="shared" si="10"/>
        <v>395590.39999999997</v>
      </c>
      <c r="AD59" s="240">
        <f t="shared" si="11"/>
        <v>0</v>
      </c>
    </row>
    <row r="60" spans="1:30" ht="20.149999999999999" customHeight="1" x14ac:dyDescent="0.35">
      <c r="A60" s="74">
        <v>40</v>
      </c>
      <c r="B60" s="31" t="s">
        <v>178</v>
      </c>
      <c r="C60" s="114" t="s">
        <v>36</v>
      </c>
      <c r="D60" s="108">
        <v>37.930999999999997</v>
      </c>
      <c r="E60" s="116" t="s">
        <v>187</v>
      </c>
      <c r="F60" s="113">
        <f>H59</f>
        <v>45936</v>
      </c>
      <c r="G60" s="110">
        <f t="shared" ref="G60" si="48">H59+1</f>
        <v>45937</v>
      </c>
      <c r="H60" s="110">
        <f t="shared" si="43"/>
        <v>45941</v>
      </c>
      <c r="I60" s="110">
        <f t="shared" si="47"/>
        <v>45942</v>
      </c>
      <c r="J60" s="110">
        <f>I60+2</f>
        <v>45944</v>
      </c>
      <c r="K60" s="110" t="s">
        <v>63</v>
      </c>
      <c r="L60" s="138" t="s">
        <v>205</v>
      </c>
      <c r="M60" s="117">
        <f t="shared" si="38"/>
        <v>414965.13999999996</v>
      </c>
      <c r="N60" s="145"/>
      <c r="O60" s="154"/>
      <c r="P60" s="88"/>
      <c r="Q60" s="150"/>
      <c r="R60" s="150"/>
      <c r="S60" s="150"/>
      <c r="T60" s="150"/>
      <c r="U60" s="150"/>
      <c r="V60" s="147">
        <f t="shared" si="4"/>
        <v>0</v>
      </c>
      <c r="W60" s="148"/>
      <c r="X60" s="46">
        <f t="shared" si="5"/>
        <v>0</v>
      </c>
      <c r="Y60" s="46">
        <f t="shared" si="6"/>
        <v>0</v>
      </c>
      <c r="Z60" s="46">
        <f t="shared" si="7"/>
        <v>0</v>
      </c>
      <c r="AA60" s="46">
        <f t="shared" si="8"/>
        <v>0</v>
      </c>
      <c r="AB60" s="46">
        <f t="shared" si="9"/>
        <v>0</v>
      </c>
      <c r="AC60" s="47">
        <f t="shared" si="10"/>
        <v>0</v>
      </c>
      <c r="AD60" s="73">
        <f t="shared" si="11"/>
        <v>414965.13999999996</v>
      </c>
    </row>
    <row r="61" spans="1:30" ht="20.149999999999999" customHeight="1" x14ac:dyDescent="0.35">
      <c r="A61" s="74">
        <v>41</v>
      </c>
      <c r="B61" s="114" t="s">
        <v>179</v>
      </c>
      <c r="C61" s="114" t="s">
        <v>36</v>
      </c>
      <c r="D61" s="108">
        <v>37.930999999999997</v>
      </c>
      <c r="E61" s="116" t="s">
        <v>187</v>
      </c>
      <c r="F61" s="110">
        <f>H60</f>
        <v>45941</v>
      </c>
      <c r="G61" s="110">
        <f>F61+1</f>
        <v>45942</v>
      </c>
      <c r="H61" s="110">
        <f t="shared" si="43"/>
        <v>45946</v>
      </c>
      <c r="I61" s="110">
        <f t="shared" si="47"/>
        <v>45947</v>
      </c>
      <c r="J61" s="110">
        <f t="shared" ref="J61:J63" si="49">I61+1</f>
        <v>45948</v>
      </c>
      <c r="K61" s="110" t="s">
        <v>63</v>
      </c>
      <c r="L61" s="138" t="s">
        <v>205</v>
      </c>
      <c r="M61" s="117">
        <f t="shared" si="38"/>
        <v>414965.13999999996</v>
      </c>
      <c r="N61" s="145"/>
      <c r="O61" s="154"/>
      <c r="P61" s="88"/>
      <c r="Q61" s="150"/>
      <c r="R61" s="150"/>
      <c r="S61" s="150"/>
      <c r="T61" s="150"/>
      <c r="U61" s="150"/>
      <c r="V61" s="147">
        <f t="shared" si="4"/>
        <v>0</v>
      </c>
      <c r="W61" s="148"/>
      <c r="X61" s="46">
        <f t="shared" si="5"/>
        <v>0</v>
      </c>
      <c r="Y61" s="46">
        <f t="shared" si="6"/>
        <v>0</v>
      </c>
      <c r="Z61" s="46">
        <f t="shared" si="7"/>
        <v>0</v>
      </c>
      <c r="AA61" s="46">
        <f t="shared" si="8"/>
        <v>0</v>
      </c>
      <c r="AB61" s="46">
        <f t="shared" si="9"/>
        <v>0</v>
      </c>
      <c r="AC61" s="47">
        <f t="shared" si="10"/>
        <v>0</v>
      </c>
      <c r="AD61" s="73">
        <f t="shared" si="11"/>
        <v>414965.13999999996</v>
      </c>
    </row>
    <row r="62" spans="1:30" ht="20.149999999999999" customHeight="1" x14ac:dyDescent="0.35">
      <c r="A62" s="74">
        <v>42</v>
      </c>
      <c r="B62" s="114" t="s">
        <v>177</v>
      </c>
      <c r="C62" s="114" t="s">
        <v>111</v>
      </c>
      <c r="D62" s="108">
        <v>43.804000000000002</v>
      </c>
      <c r="E62" s="116" t="s">
        <v>187</v>
      </c>
      <c r="F62" s="110">
        <f>H61</f>
        <v>45946</v>
      </c>
      <c r="G62" s="110">
        <f>F62+1</f>
        <v>45947</v>
      </c>
      <c r="H62" s="110">
        <f t="shared" si="43"/>
        <v>45951</v>
      </c>
      <c r="I62" s="110">
        <f t="shared" si="47"/>
        <v>45952</v>
      </c>
      <c r="J62" s="110">
        <f t="shared" si="49"/>
        <v>45953</v>
      </c>
      <c r="K62" s="110" t="s">
        <v>63</v>
      </c>
      <c r="L62" s="138" t="s">
        <v>205</v>
      </c>
      <c r="M62" s="117">
        <f t="shared" si="38"/>
        <v>479215.76</v>
      </c>
      <c r="N62" s="145"/>
      <c r="O62" s="154"/>
      <c r="P62" s="88"/>
      <c r="Q62" s="150"/>
      <c r="R62" s="150"/>
      <c r="S62" s="150"/>
      <c r="T62" s="150"/>
      <c r="U62" s="150"/>
      <c r="V62" s="147">
        <f t="shared" si="4"/>
        <v>0</v>
      </c>
      <c r="W62" s="148"/>
      <c r="X62" s="46">
        <f t="shared" si="5"/>
        <v>0</v>
      </c>
      <c r="Y62" s="46">
        <f t="shared" si="6"/>
        <v>0</v>
      </c>
      <c r="Z62" s="46">
        <f t="shared" si="7"/>
        <v>0</v>
      </c>
      <c r="AA62" s="46">
        <f t="shared" si="8"/>
        <v>0</v>
      </c>
      <c r="AB62" s="46">
        <f t="shared" si="9"/>
        <v>0</v>
      </c>
      <c r="AC62" s="47">
        <f t="shared" si="10"/>
        <v>0</v>
      </c>
      <c r="AD62" s="73">
        <f t="shared" si="11"/>
        <v>479215.76</v>
      </c>
    </row>
    <row r="63" spans="1:30" ht="20.149999999999999" customHeight="1" x14ac:dyDescent="0.35">
      <c r="A63" s="74">
        <v>43</v>
      </c>
      <c r="B63" s="114" t="s">
        <v>180</v>
      </c>
      <c r="C63" s="114" t="s">
        <v>35</v>
      </c>
      <c r="D63" s="108">
        <v>36.159999999999997</v>
      </c>
      <c r="E63" s="116" t="s">
        <v>187</v>
      </c>
      <c r="F63" s="110">
        <f>H62</f>
        <v>45951</v>
      </c>
      <c r="G63" s="110">
        <f>F63+1</f>
        <v>45952</v>
      </c>
      <c r="H63" s="110">
        <f t="shared" si="43"/>
        <v>45956</v>
      </c>
      <c r="I63" s="110">
        <f t="shared" si="47"/>
        <v>45957</v>
      </c>
      <c r="J63" s="110">
        <f t="shared" si="49"/>
        <v>45958</v>
      </c>
      <c r="K63" s="110" t="s">
        <v>63</v>
      </c>
      <c r="L63" s="138" t="s">
        <v>205</v>
      </c>
      <c r="M63" s="117">
        <f t="shared" si="38"/>
        <v>395590.39999999997</v>
      </c>
      <c r="N63" s="145"/>
      <c r="O63" s="154"/>
      <c r="P63" s="88"/>
      <c r="Q63" s="150"/>
      <c r="R63" s="150"/>
      <c r="S63" s="150"/>
      <c r="T63" s="150"/>
      <c r="U63" s="150"/>
      <c r="V63" s="147">
        <f t="shared" si="4"/>
        <v>0</v>
      </c>
      <c r="W63" s="148"/>
      <c r="X63" s="46">
        <f t="shared" si="5"/>
        <v>0</v>
      </c>
      <c r="Y63" s="46">
        <f t="shared" si="6"/>
        <v>0</v>
      </c>
      <c r="Z63" s="46">
        <f t="shared" si="7"/>
        <v>0</v>
      </c>
      <c r="AA63" s="46">
        <f t="shared" si="8"/>
        <v>0</v>
      </c>
      <c r="AB63" s="46">
        <f t="shared" si="9"/>
        <v>0</v>
      </c>
      <c r="AC63" s="47">
        <f t="shared" si="10"/>
        <v>0</v>
      </c>
      <c r="AD63" s="73">
        <f t="shared" si="11"/>
        <v>395590.39999999997</v>
      </c>
    </row>
    <row r="64" spans="1:30" ht="20.149999999999999" customHeight="1" x14ac:dyDescent="0.35">
      <c r="A64" s="74">
        <v>44</v>
      </c>
      <c r="B64" s="114" t="s">
        <v>181</v>
      </c>
      <c r="C64" s="114" t="s">
        <v>35</v>
      </c>
      <c r="D64" s="108">
        <v>36.159999999999997</v>
      </c>
      <c r="E64" s="109" t="s">
        <v>118</v>
      </c>
      <c r="F64" s="110">
        <v>45931</v>
      </c>
      <c r="G64" s="110">
        <f>F64+1</f>
        <v>45932</v>
      </c>
      <c r="H64" s="110">
        <f t="shared" si="43"/>
        <v>45936</v>
      </c>
      <c r="I64" s="110">
        <f t="shared" ref="I64:I68" si="50">H64+1</f>
        <v>45937</v>
      </c>
      <c r="J64" s="110">
        <f>I64+2</f>
        <v>45939</v>
      </c>
      <c r="K64" s="110" t="s">
        <v>63</v>
      </c>
      <c r="L64" s="138" t="s">
        <v>205</v>
      </c>
      <c r="M64" s="117">
        <f t="shared" si="38"/>
        <v>395590.39999999997</v>
      </c>
      <c r="N64" s="145"/>
      <c r="O64" s="154"/>
      <c r="P64" s="88"/>
      <c r="Q64" s="150"/>
      <c r="R64" s="150"/>
      <c r="S64" s="150"/>
      <c r="T64" s="150"/>
      <c r="U64" s="150"/>
      <c r="V64" s="147">
        <f t="shared" si="4"/>
        <v>0</v>
      </c>
      <c r="W64" s="148"/>
      <c r="X64" s="46">
        <f t="shared" si="5"/>
        <v>0</v>
      </c>
      <c r="Y64" s="46">
        <f t="shared" si="6"/>
        <v>0</v>
      </c>
      <c r="Z64" s="46">
        <f t="shared" si="7"/>
        <v>0</v>
      </c>
      <c r="AA64" s="46">
        <f t="shared" si="8"/>
        <v>0</v>
      </c>
      <c r="AB64" s="46">
        <f t="shared" si="9"/>
        <v>0</v>
      </c>
      <c r="AC64" s="47">
        <f t="shared" si="10"/>
        <v>0</v>
      </c>
      <c r="AD64" s="73">
        <f t="shared" si="11"/>
        <v>395590.39999999997</v>
      </c>
    </row>
    <row r="65" spans="1:30" ht="20.149999999999999" customHeight="1" x14ac:dyDescent="0.35">
      <c r="A65" s="74">
        <v>45</v>
      </c>
      <c r="B65" s="114" t="s">
        <v>182</v>
      </c>
      <c r="C65" s="114" t="s">
        <v>35</v>
      </c>
      <c r="D65" s="108">
        <v>36.159999999999997</v>
      </c>
      <c r="E65" s="109" t="s">
        <v>118</v>
      </c>
      <c r="F65" s="113">
        <f>H64</f>
        <v>45936</v>
      </c>
      <c r="G65" s="110">
        <f t="shared" ref="G65" si="51">H64+1</f>
        <v>45937</v>
      </c>
      <c r="H65" s="110">
        <f t="shared" si="43"/>
        <v>45941</v>
      </c>
      <c r="I65" s="110">
        <f t="shared" si="50"/>
        <v>45942</v>
      </c>
      <c r="J65" s="110">
        <f>I65+2</f>
        <v>45944</v>
      </c>
      <c r="K65" s="110" t="s">
        <v>63</v>
      </c>
      <c r="L65" s="138" t="s">
        <v>205</v>
      </c>
      <c r="M65" s="117">
        <f t="shared" si="38"/>
        <v>395590.39999999997</v>
      </c>
      <c r="N65" s="145"/>
      <c r="O65" s="154"/>
      <c r="P65" s="88"/>
      <c r="Q65" s="150"/>
      <c r="R65" s="150"/>
      <c r="S65" s="150"/>
      <c r="T65" s="150"/>
      <c r="U65" s="150"/>
      <c r="V65" s="147">
        <f t="shared" si="4"/>
        <v>0</v>
      </c>
      <c r="W65" s="148"/>
      <c r="X65" s="46">
        <f t="shared" si="5"/>
        <v>0</v>
      </c>
      <c r="Y65" s="46">
        <f t="shared" si="6"/>
        <v>0</v>
      </c>
      <c r="Z65" s="46">
        <f t="shared" si="7"/>
        <v>0</v>
      </c>
      <c r="AA65" s="46">
        <f t="shared" si="8"/>
        <v>0</v>
      </c>
      <c r="AB65" s="46">
        <f t="shared" si="9"/>
        <v>0</v>
      </c>
      <c r="AC65" s="47">
        <f t="shared" si="10"/>
        <v>0</v>
      </c>
      <c r="AD65" s="73">
        <f t="shared" si="11"/>
        <v>395590.39999999997</v>
      </c>
    </row>
    <row r="66" spans="1:30" ht="20.149999999999999" customHeight="1" x14ac:dyDescent="0.35">
      <c r="A66" s="74">
        <v>46</v>
      </c>
      <c r="B66" s="114" t="s">
        <v>183</v>
      </c>
      <c r="C66" s="114" t="s">
        <v>35</v>
      </c>
      <c r="D66" s="108">
        <v>36.159999999999997</v>
      </c>
      <c r="E66" s="109" t="s">
        <v>118</v>
      </c>
      <c r="F66" s="110">
        <f>H65</f>
        <v>45941</v>
      </c>
      <c r="G66" s="110">
        <f>F66+1</f>
        <v>45942</v>
      </c>
      <c r="H66" s="110">
        <f t="shared" si="43"/>
        <v>45946</v>
      </c>
      <c r="I66" s="110">
        <f t="shared" si="50"/>
        <v>45947</v>
      </c>
      <c r="J66" s="110">
        <f t="shared" ref="J66:J68" si="52">I66+1</f>
        <v>45948</v>
      </c>
      <c r="K66" s="110" t="s">
        <v>63</v>
      </c>
      <c r="L66" s="138" t="s">
        <v>205</v>
      </c>
      <c r="M66" s="117">
        <f t="shared" si="38"/>
        <v>395590.39999999997</v>
      </c>
      <c r="N66" s="145"/>
      <c r="O66" s="154"/>
      <c r="P66" s="88"/>
      <c r="Q66" s="150"/>
      <c r="R66" s="150"/>
      <c r="S66" s="150"/>
      <c r="T66" s="150"/>
      <c r="U66" s="150"/>
      <c r="V66" s="147">
        <f t="shared" si="4"/>
        <v>0</v>
      </c>
      <c r="W66" s="148"/>
      <c r="X66" s="46">
        <f t="shared" si="5"/>
        <v>0</v>
      </c>
      <c r="Y66" s="46">
        <f t="shared" si="6"/>
        <v>0</v>
      </c>
      <c r="Z66" s="46">
        <f t="shared" si="7"/>
        <v>0</v>
      </c>
      <c r="AA66" s="46">
        <f t="shared" si="8"/>
        <v>0</v>
      </c>
      <c r="AB66" s="46">
        <f t="shared" si="9"/>
        <v>0</v>
      </c>
      <c r="AC66" s="47">
        <f t="shared" si="10"/>
        <v>0</v>
      </c>
      <c r="AD66" s="73">
        <f t="shared" si="11"/>
        <v>395590.39999999997</v>
      </c>
    </row>
    <row r="67" spans="1:30" ht="20.149999999999999" customHeight="1" x14ac:dyDescent="0.35">
      <c r="A67" s="225">
        <v>47</v>
      </c>
      <c r="B67" s="226" t="s">
        <v>192</v>
      </c>
      <c r="C67" s="241" t="s">
        <v>35</v>
      </c>
      <c r="D67" s="242">
        <v>36.159999999999997</v>
      </c>
      <c r="E67" s="243" t="s">
        <v>118</v>
      </c>
      <c r="F67" s="229">
        <f>H66</f>
        <v>45946</v>
      </c>
      <c r="G67" s="229">
        <f>F67+1</f>
        <v>45947</v>
      </c>
      <c r="H67" s="229">
        <f t="shared" si="43"/>
        <v>45951</v>
      </c>
      <c r="I67" s="229">
        <f t="shared" si="50"/>
        <v>45952</v>
      </c>
      <c r="J67" s="229">
        <f t="shared" si="52"/>
        <v>45953</v>
      </c>
      <c r="K67" s="229" t="s">
        <v>63</v>
      </c>
      <c r="L67" s="246" t="s">
        <v>205</v>
      </c>
      <c r="M67" s="231">
        <f t="shared" si="38"/>
        <v>395590.39999999997</v>
      </c>
      <c r="N67" s="232"/>
      <c r="O67" s="233">
        <v>45938</v>
      </c>
      <c r="P67" s="234"/>
      <c r="Q67" s="235"/>
      <c r="R67" s="235">
        <v>1</v>
      </c>
      <c r="S67" s="235"/>
      <c r="T67" s="235"/>
      <c r="U67" s="235"/>
      <c r="V67" s="236">
        <f t="shared" si="4"/>
        <v>1</v>
      </c>
      <c r="W67" s="237"/>
      <c r="X67" s="238">
        <f t="shared" si="5"/>
        <v>0</v>
      </c>
      <c r="Y67" s="238">
        <f t="shared" si="6"/>
        <v>395590.39999999997</v>
      </c>
      <c r="Z67" s="238">
        <f t="shared" si="7"/>
        <v>0</v>
      </c>
      <c r="AA67" s="238">
        <f t="shared" si="8"/>
        <v>0</v>
      </c>
      <c r="AB67" s="238">
        <f t="shared" si="9"/>
        <v>0</v>
      </c>
      <c r="AC67" s="239">
        <f t="shared" si="10"/>
        <v>395590.39999999997</v>
      </c>
      <c r="AD67" s="240">
        <f t="shared" si="11"/>
        <v>0</v>
      </c>
    </row>
    <row r="68" spans="1:30" ht="20.149999999999999" customHeight="1" x14ac:dyDescent="0.35">
      <c r="A68" s="74">
        <v>48</v>
      </c>
      <c r="B68" s="114" t="s">
        <v>117</v>
      </c>
      <c r="C68" s="31" t="s">
        <v>35</v>
      </c>
      <c r="D68" s="108">
        <v>36.159999999999997</v>
      </c>
      <c r="E68" s="109" t="s">
        <v>118</v>
      </c>
      <c r="F68" s="110">
        <f>H67</f>
        <v>45951</v>
      </c>
      <c r="G68" s="110">
        <f>F68+1</f>
        <v>45952</v>
      </c>
      <c r="H68" s="110">
        <f t="shared" si="43"/>
        <v>45956</v>
      </c>
      <c r="I68" s="110">
        <f t="shared" si="50"/>
        <v>45957</v>
      </c>
      <c r="J68" s="110">
        <f t="shared" si="52"/>
        <v>45958</v>
      </c>
      <c r="K68" s="110" t="s">
        <v>63</v>
      </c>
      <c r="L68" s="138" t="s">
        <v>205</v>
      </c>
      <c r="M68" s="117">
        <f t="shared" si="38"/>
        <v>395590.39999999997</v>
      </c>
      <c r="N68" s="145"/>
      <c r="O68" s="154"/>
      <c r="P68" s="88"/>
      <c r="Q68" s="150"/>
      <c r="R68" s="150"/>
      <c r="S68" s="150"/>
      <c r="T68" s="150"/>
      <c r="U68" s="150"/>
      <c r="V68" s="147">
        <f t="shared" si="4"/>
        <v>0</v>
      </c>
      <c r="W68" s="148"/>
      <c r="X68" s="46">
        <f t="shared" si="5"/>
        <v>0</v>
      </c>
      <c r="Y68" s="46">
        <f t="shared" si="6"/>
        <v>0</v>
      </c>
      <c r="Z68" s="46">
        <f t="shared" si="7"/>
        <v>0</v>
      </c>
      <c r="AA68" s="46">
        <f t="shared" si="8"/>
        <v>0</v>
      </c>
      <c r="AB68" s="46">
        <f t="shared" si="9"/>
        <v>0</v>
      </c>
      <c r="AC68" s="47">
        <f t="shared" si="10"/>
        <v>0</v>
      </c>
      <c r="AD68" s="73">
        <f t="shared" si="11"/>
        <v>395590.39999999997</v>
      </c>
    </row>
    <row r="69" spans="1:30" ht="20.149999999999999" customHeight="1" thickBot="1" x14ac:dyDescent="0.4">
      <c r="A69" s="66"/>
      <c r="B69" s="67"/>
      <c r="C69" s="67"/>
      <c r="D69" s="68">
        <f>SUM(D21:D68)</f>
        <v>2519.7669999999994</v>
      </c>
      <c r="E69" s="69"/>
      <c r="F69" s="69"/>
      <c r="G69" s="70"/>
      <c r="H69" s="67"/>
      <c r="I69" s="67"/>
      <c r="J69" s="67"/>
      <c r="K69" s="67"/>
      <c r="L69" s="139"/>
      <c r="M69" s="126">
        <f>SUM(M21:M68)</f>
        <v>27566250.979999986</v>
      </c>
      <c r="N69" s="146"/>
      <c r="O69" s="155"/>
      <c r="P69" s="84"/>
      <c r="Q69" s="151">
        <f t="shared" ref="Q69:V69" si="53">SUM(Q21:Q68)</f>
        <v>4</v>
      </c>
      <c r="R69" s="151">
        <f t="shared" si="53"/>
        <v>1</v>
      </c>
      <c r="S69" s="151">
        <f t="shared" si="53"/>
        <v>0</v>
      </c>
      <c r="T69" s="151">
        <f t="shared" si="53"/>
        <v>0</v>
      </c>
      <c r="U69" s="151">
        <f t="shared" si="53"/>
        <v>0</v>
      </c>
      <c r="V69" s="151">
        <f t="shared" si="53"/>
        <v>5</v>
      </c>
      <c r="W69" s="152"/>
      <c r="X69" s="106">
        <f t="shared" ref="X69:AD69" si="54">SUM(X21:X68)</f>
        <v>2420223.38</v>
      </c>
      <c r="Y69" s="106">
        <f t="shared" si="54"/>
        <v>395590.39999999997</v>
      </c>
      <c r="Z69" s="106">
        <f t="shared" si="54"/>
        <v>0</v>
      </c>
      <c r="AA69" s="106">
        <f t="shared" si="54"/>
        <v>0</v>
      </c>
      <c r="AB69" s="106">
        <f t="shared" si="54"/>
        <v>0</v>
      </c>
      <c r="AC69" s="106">
        <f t="shared" si="54"/>
        <v>2815813.78</v>
      </c>
      <c r="AD69" s="92">
        <f t="shared" si="54"/>
        <v>24750437.199999996</v>
      </c>
    </row>
    <row r="70" spans="1:30" x14ac:dyDescent="0.35">
      <c r="X70" s="48"/>
      <c r="Y70" s="48"/>
      <c r="Z70" s="48"/>
      <c r="AA70" s="48"/>
      <c r="AB70" s="48"/>
      <c r="AC70" s="48"/>
      <c r="AD70" s="48"/>
    </row>
    <row r="74" spans="1:30" x14ac:dyDescent="0.35">
      <c r="D74" s="107"/>
    </row>
  </sheetData>
  <autoFilter ref="A20:AD69" xr:uid="{00000000-0009-0000-0000-000002000000}"/>
  <mergeCells count="27">
    <mergeCell ref="U19:U20"/>
    <mergeCell ref="M18:M19"/>
    <mergeCell ref="O18:O19"/>
    <mergeCell ref="Q18:V18"/>
    <mergeCell ref="L19:L20"/>
    <mergeCell ref="K19:K20"/>
    <mergeCell ref="Q19:Q20"/>
    <mergeCell ref="R19:R20"/>
    <mergeCell ref="S19:S20"/>
    <mergeCell ref="T19:T20"/>
    <mergeCell ref="AD18:AD19"/>
    <mergeCell ref="X19:X20"/>
    <mergeCell ref="Y19:Y20"/>
    <mergeCell ref="Z19:Z20"/>
    <mergeCell ref="AA19:AA20"/>
    <mergeCell ref="AB19:AB20"/>
    <mergeCell ref="X18:AC18"/>
    <mergeCell ref="A18:A20"/>
    <mergeCell ref="B18:B20"/>
    <mergeCell ref="C18:C20"/>
    <mergeCell ref="D18:D20"/>
    <mergeCell ref="E18:E20"/>
    <mergeCell ref="F18:J18"/>
    <mergeCell ref="F19:F20"/>
    <mergeCell ref="G19:H19"/>
    <mergeCell ref="I19:I20"/>
    <mergeCell ref="J19:J20"/>
  </mergeCells>
  <phoneticPr fontId="8" type="noConversion"/>
  <conditionalFormatting sqref="B1:B2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B52:B58 B21:B26 B28 B30:B50">
    <cfRule type="duplicateValues" dxfId="2" priority="13140"/>
    <cfRule type="duplicateValues" dxfId="1" priority="13141"/>
    <cfRule type="duplicateValues" dxfId="0" priority="13142"/>
  </conditionalFormatting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FDN</vt:lpstr>
      <vt:lpstr>Erection-Oct25</vt:lpstr>
      <vt:lpstr>'Erection-Oct25'!Print_Area</vt:lpstr>
      <vt:lpstr>FDN!Print_Area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Partha Pratim Pal</cp:lastModifiedBy>
  <cp:lastPrinted>2025-04-08T11:00:55Z</cp:lastPrinted>
  <dcterms:created xsi:type="dcterms:W3CDTF">2015-06-05T18:17:20Z</dcterms:created>
  <dcterms:modified xsi:type="dcterms:W3CDTF">2025-10-09T10:31:40Z</dcterms:modified>
</cp:coreProperties>
</file>