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FFDD1CE1-354E-44C7-9A5F-918ECB4CB1A5}" xr6:coauthVersionLast="47" xr6:coauthVersionMax="47" xr10:uidLastSave="{00000000-0000-0000-0000-000000000000}"/>
  <bookViews>
    <workbookView xWindow="-110" yWindow="-110" windowWidth="19420" windowHeight="10300" tabRatio="943" activeTab="2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DETAILS'!$A$5:$G$44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44" l="1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R291" i="56"/>
  <c r="B291" i="56"/>
  <c r="AJ288" i="56"/>
  <c r="T288" i="56"/>
  <c r="D288" i="56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N285" i="56"/>
  <c r="N291" i="56" s="1"/>
  <c r="J285" i="56"/>
  <c r="J291" i="56" s="1"/>
  <c r="F285" i="56"/>
  <c r="F291" i="56" s="1"/>
  <c r="B285" i="56"/>
  <c r="AP281" i="56"/>
  <c r="AH281" i="56"/>
  <c r="AR278" i="56"/>
  <c r="L278" i="56"/>
  <c r="AP275" i="56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71" i="56"/>
  <c r="J271" i="56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R261" i="56"/>
  <c r="J261" i="56"/>
  <c r="AF258" i="56"/>
  <c r="AB258" i="56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Z251" i="56"/>
  <c r="R251" i="56"/>
  <c r="AN248" i="56"/>
  <c r="AJ248" i="56"/>
  <c r="L248" i="56"/>
  <c r="H248" i="56"/>
  <c r="D248" i="56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41" i="56"/>
  <c r="Z241" i="56"/>
  <c r="J241" i="56"/>
  <c r="P238" i="56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R231" i="56"/>
  <c r="J231" i="56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R221" i="56"/>
  <c r="AJ218" i="56"/>
  <c r="AF218" i="56"/>
  <c r="D218" i="56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Z211" i="56"/>
  <c r="AR208" i="56"/>
  <c r="AN208" i="56"/>
  <c r="L208" i="56"/>
  <c r="H208" i="56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J201" i="56"/>
  <c r="T198" i="56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H191" i="56"/>
  <c r="R191" i="56"/>
  <c r="AJ188" i="56"/>
  <c r="D188" i="56"/>
  <c r="AP185" i="56"/>
  <c r="AR188" i="56" s="1"/>
  <c r="AL185" i="56"/>
  <c r="AN188" i="56" s="1"/>
  <c r="AH185" i="56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81" i="56"/>
  <c r="Z181" i="56"/>
  <c r="AR178" i="56"/>
  <c r="AJ178" i="56"/>
  <c r="L178" i="56"/>
  <c r="D178" i="56"/>
  <c r="AP175" i="56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H171" i="56"/>
  <c r="B171" i="56"/>
  <c r="AR168" i="56"/>
  <c r="AJ168" i="56"/>
  <c r="T168" i="56"/>
  <c r="L168" i="56"/>
  <c r="AP165" i="56"/>
  <c r="AP171" i="56" s="1"/>
  <c r="AL165" i="56"/>
  <c r="AL171" i="56" s="1"/>
  <c r="AH165" i="56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AH161" i="56"/>
  <c r="Z161" i="56"/>
  <c r="F161" i="56"/>
  <c r="B161" i="56"/>
  <c r="AR158" i="56"/>
  <c r="T158" i="56"/>
  <c r="P158" i="56"/>
  <c r="L158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L151" i="56"/>
  <c r="AH151" i="56"/>
  <c r="AD151" i="56"/>
  <c r="Z151" i="56"/>
  <c r="F151" i="56"/>
  <c r="B151" i="56"/>
  <c r="AR148" i="56"/>
  <c r="AN148" i="56"/>
  <c r="H148" i="56"/>
  <c r="AL145" i="56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R71" i="56"/>
  <c r="J71" i="56"/>
  <c r="AB68" i="56"/>
  <c r="X68" i="56"/>
  <c r="T6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J15" i="56"/>
  <c r="AP15" i="56" s="1"/>
  <c r="AG14" i="56"/>
  <c r="AJ13" i="56"/>
  <c r="AP13" i="56" s="1"/>
  <c r="AM12" i="56"/>
  <c r="AJ12" i="56"/>
  <c r="AP12" i="56" s="1"/>
  <c r="AJ11" i="56"/>
  <c r="AP11" i="56" s="1"/>
  <c r="AM10" i="56"/>
  <c r="AJ10" i="56"/>
  <c r="AP10" i="56" s="1"/>
  <c r="AO3" i="56"/>
  <c r="L10" i="54"/>
  <c r="L9" i="54"/>
  <c r="J4" i="54"/>
  <c r="K4" i="54" s="1"/>
  <c r="F4" i="54"/>
  <c r="J3" i="54"/>
  <c r="K3" i="54" s="1"/>
  <c r="F3" i="54"/>
  <c r="X228" i="56" l="1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238" i="56" s="1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AV20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AV68" i="56" s="1"/>
  <c r="N71" i="56"/>
  <c r="X148" i="56"/>
  <c r="X158" i="56"/>
  <c r="AV158" i="56" s="1"/>
  <c r="AL161" i="56"/>
  <c r="P168" i="56"/>
  <c r="AV168" i="56" s="1"/>
  <c r="AD171" i="56"/>
  <c r="H178" i="56"/>
  <c r="AN178" i="56"/>
  <c r="V181" i="56"/>
  <c r="AF188" i="56"/>
  <c r="AV188" i="56" s="1"/>
  <c r="N191" i="56"/>
  <c r="X198" i="56"/>
  <c r="AV198" i="56" s="1"/>
  <c r="F201" i="56"/>
  <c r="AL201" i="56"/>
  <c r="P208" i="56"/>
  <c r="AD211" i="56"/>
  <c r="H218" i="56"/>
  <c r="AN218" i="56"/>
  <c r="V221" i="56"/>
  <c r="AF228" i="56"/>
  <c r="AV228" i="56" s="1"/>
  <c r="N231" i="56"/>
  <c r="X238" i="56"/>
  <c r="F241" i="56"/>
  <c r="AL241" i="56"/>
  <c r="P248" i="56"/>
  <c r="AV248" i="56" s="1"/>
  <c r="AD251" i="56"/>
  <c r="H258" i="56"/>
  <c r="AN258" i="56"/>
  <c r="V261" i="56"/>
  <c r="AF268" i="56"/>
  <c r="AV268" i="56" s="1"/>
  <c r="N271" i="56"/>
  <c r="X278" i="56"/>
  <c r="AV278" i="56" s="1"/>
  <c r="F281" i="56"/>
  <c r="AL281" i="56"/>
  <c r="P288" i="56"/>
  <c r="AD291" i="56"/>
  <c r="B301" i="56"/>
  <c r="F301" i="56"/>
  <c r="T148" i="56"/>
  <c r="A403" i="52"/>
  <c r="AV24" i="56" l="1"/>
  <c r="AV258" i="56"/>
  <c r="AV288" i="56"/>
  <c r="AV218" i="56"/>
  <c r="AV148" i="56"/>
  <c r="AV178" i="56"/>
  <c r="AV298" i="56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J14" i="56" l="1"/>
  <c r="AP14" i="56" s="1"/>
</calcChain>
</file>

<file path=xl/sharedStrings.xml><?xml version="1.0" encoding="utf-8"?>
<sst xmlns="http://schemas.openxmlformats.org/spreadsheetml/2006/main" count="6632" uniqueCount="1042">
  <si>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</si>
  <si>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</si>
  <si>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</si>
  <si>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</si>
  <si>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</si>
  <si>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</si>
  <si>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</si>
  <si>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</si>
  <si>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</si>
  <si>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</si>
  <si>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</si>
  <si>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</si>
  <si>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</si>
  <si>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</si>
  <si>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</si>
  <si>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</si>
  <si>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</si>
  <si>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</si>
  <si>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</si>
  <si>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</si>
  <si>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</si>
  <si>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</si>
  <si>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</si>
  <si>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</si>
  <si>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</si>
  <si>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</si>
  <si>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</si>
  <si>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</si>
  <si>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</si>
  <si>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</si>
  <si>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</si>
  <si>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</si>
  <si>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</si>
  <si>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</si>
  <si>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</si>
  <si>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</si>
  <si>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</si>
  <si>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</si>
  <si>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</si>
  <si>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</si>
  <si>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</si>
  <si>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</si>
  <si>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</si>
  <si>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</si>
  <si>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</si>
  <si>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</si>
  <si>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</si>
  <si>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</si>
  <si>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</si>
  <si>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</si>
  <si>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</si>
  <si>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</si>
  <si>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</si>
  <si>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</si>
  <si>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</si>
  <si>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</si>
  <si>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</si>
  <si>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</si>
  <si>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</si>
  <si>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</si>
  <si>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</si>
  <si>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</si>
  <si>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</si>
  <si>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</si>
  <si>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</si>
  <si>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</si>
  <si>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</si>
  <si>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</si>
  <si>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</si>
  <si>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</si>
  <si>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</si>
  <si>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</si>
  <si>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</si>
  <si>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</si>
  <si>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</si>
  <si>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</si>
  <si>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</si>
  <si>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</si>
  <si>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</si>
  <si>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</si>
  <si>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</si>
  <si>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</si>
  <si>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</si>
  <si>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</si>
  <si>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</si>
  <si>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</si>
  <si>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</si>
  <si>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</si>
  <si>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</si>
  <si>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</si>
  <si>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</si>
  <si>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</si>
  <si>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</si>
  <si>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</si>
  <si>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</si>
  <si>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</si>
  <si>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</si>
  <si>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</si>
  <si>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</si>
  <si>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</si>
  <si>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</si>
  <si>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</si>
  <si>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</si>
  <si>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</si>
  <si>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</si>
  <si>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</si>
  <si>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</si>
  <si>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</si>
  <si>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</si>
  <si>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</si>
  <si>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</si>
  <si>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</si>
  <si>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</si>
  <si>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</si>
  <si>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</si>
  <si>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</si>
  <si>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</si>
  <si>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</si>
  <si>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</si>
  <si>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</si>
  <si>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</si>
  <si>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</si>
  <si>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</si>
  <si>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</si>
  <si>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</si>
  <si>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</si>
  <si>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</si>
  <si>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</si>
  <si>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</si>
  <si>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</si>
  <si>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</si>
  <si>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</si>
  <si>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</si>
  <si>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</si>
  <si>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</si>
  <si>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</si>
  <si>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</si>
  <si>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</si>
  <si>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</si>
  <si>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</si>
  <si>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</si>
  <si>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</si>
  <si>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</si>
  <si>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</si>
  <si>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</si>
  <si>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</si>
  <si>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</si>
  <si>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</si>
  <si>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</si>
  <si>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</si>
  <si>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</si>
  <si>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</si>
  <si>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</si>
  <si>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</si>
  <si>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</si>
  <si>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</si>
  <si>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</si>
  <si>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</si>
  <si>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</si>
  <si>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</si>
  <si>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</si>
  <si>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</si>
  <si>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</si>
  <si>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DFR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</si>
  <si>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</si>
  <si>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</si>
  <si>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</si>
  <si>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</si>
  <si>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</si>
  <si>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</si>
  <si>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</si>
  <si>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</si>
  <si>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</si>
  <si>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</si>
  <si>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</si>
  <si>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</si>
  <si>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</si>
  <si>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</si>
  <si>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</si>
  <si>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</si>
  <si>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</si>
  <si>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</si>
  <si>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</si>
  <si>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</si>
  <si>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</si>
  <si>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</si>
  <si>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</si>
  <si>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</si>
  <si>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</si>
  <si>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</si>
  <si>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</si>
  <si>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</si>
  <si>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</si>
  <si>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</si>
  <si>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</si>
  <si>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</si>
  <si>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</si>
  <si>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</si>
  <si>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</si>
  <si>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</si>
  <si>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</si>
  <si>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</si>
  <si>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</si>
  <si>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</si>
  <si>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</si>
  <si>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</si>
  <si>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</si>
  <si>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</si>
  <si>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</si>
  <si>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11.12.2025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</si>
  <si>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</si>
  <si>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</si>
  <si>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</si>
  <si>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</si>
  <si>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</si>
  <si>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</si>
  <si>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</si>
  <si>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</si>
  <si>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</si>
  <si>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</si>
  <si>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</si>
  <si>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</si>
  <si>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</si>
  <si>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</si>
  <si>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</si>
  <si>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</si>
  <si>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</si>
  <si>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</si>
  <si>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</si>
  <si>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</si>
  <si>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</si>
  <si>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</si>
  <si>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</si>
  <si>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</si>
  <si>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</si>
  <si>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</si>
  <si>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</si>
  <si>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</si>
  <si>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</si>
  <si>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</si>
  <si>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</si>
  <si>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</si>
  <si>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</si>
  <si>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</si>
  <si>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</si>
  <si>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</si>
  <si>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</si>
  <si>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</si>
  <si>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</si>
  <si>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</si>
  <si>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</si>
  <si>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</si>
  <si>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</si>
  <si>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</si>
  <si>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</si>
  <si>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</si>
  <si>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</si>
  <si>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</si>
  <si>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</si>
  <si>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</si>
  <si>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</si>
  <si>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</si>
  <si>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</si>
  <si>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</si>
  <si>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</si>
  <si>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</si>
  <si>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</si>
  <si>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</si>
  <si>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</si>
  <si>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</si>
  <si>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</si>
  <si>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</si>
  <si>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</si>
  <si>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</si>
  <si>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</si>
  <si>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</si>
  <si>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</si>
  <si>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</si>
  <si>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</si>
  <si>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</si>
  <si>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</si>
  <si>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</si>
  <si>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</si>
  <si>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</si>
  <si>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</si>
  <si>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</si>
  <si>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</si>
  <si>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</si>
  <si>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</si>
  <si>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</si>
  <si>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</si>
  <si>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</si>
  <si>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</si>
  <si>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</si>
  <si>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</si>
  <si>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</si>
  <si>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</si>
  <si>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</si>
  <si>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</si>
  <si>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</si>
  <si>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</si>
  <si>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</si>
  <si>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</si>
  <si>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</si>
  <si>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</si>
  <si>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</si>
  <si>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</si>
  <si>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</si>
  <si>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</si>
  <si>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</si>
  <si>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</si>
  <si>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</si>
  <si>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</si>
  <si>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</si>
  <si>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</si>
  <si>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</si>
  <si>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</si>
  <si>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</si>
  <si>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</si>
  <si>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</si>
  <si>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</si>
  <si>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</si>
  <si>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</si>
  <si>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</si>
  <si>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</si>
  <si>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</si>
  <si>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</si>
  <si>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</si>
  <si>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</si>
  <si>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</si>
  <si>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</si>
  <si>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</si>
  <si>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</si>
  <si>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</si>
  <si>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</si>
  <si>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</si>
  <si>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</si>
  <si>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</si>
  <si>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</si>
  <si>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</si>
  <si>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</si>
  <si>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</si>
  <si>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</si>
  <si>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</si>
  <si>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</si>
  <si>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</si>
  <si>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</si>
  <si>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</si>
  <si>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</si>
  <si>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</si>
  <si>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</si>
  <si>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</si>
  <si>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</si>
  <si>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</si>
  <si>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</si>
  <si>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</si>
  <si>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</si>
  <si>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</si>
  <si>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</si>
  <si>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</si>
  <si>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</si>
  <si>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</si>
  <si>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</si>
  <si>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</si>
  <si>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</si>
  <si>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</si>
  <si>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</si>
  <si>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</si>
  <si>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</si>
  <si>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</si>
  <si>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</si>
  <si>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</si>
  <si>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</si>
  <si>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</si>
  <si>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</si>
  <si>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</si>
  <si>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</si>
  <si>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</si>
  <si>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</si>
  <si>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</si>
  <si>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</si>
  <si>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</si>
  <si>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</si>
  <si>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</si>
  <si>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</si>
  <si>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M/S MDPL</t>
  </si>
  <si>
    <t>Team demobilised due to non availability of further  work front.</t>
  </si>
  <si>
    <t xml:space="preserve">Material shifting work under progress. 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</si>
  <si>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</si>
  <si>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</si>
  <si>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</si>
  <si>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</si>
  <si>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</si>
  <si>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</si>
  <si>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</si>
  <si>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</si>
  <si>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</si>
  <si>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D N Prasad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</si>
  <si>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</si>
  <si>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</si>
  <si>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</si>
  <si>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</si>
  <si>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</si>
  <si>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</si>
  <si>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</si>
  <si>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</si>
  <si>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</si>
  <si>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>TA 418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</si>
  <si>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</si>
  <si>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</si>
  <si>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</si>
  <si>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</si>
  <si>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</si>
  <si>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</si>
  <si>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</si>
  <si>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</si>
  <si>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</si>
  <si>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</si>
  <si>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</si>
  <si>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</si>
  <si>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</si>
  <si>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</si>
  <si>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</si>
  <si>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</si>
  <si>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</si>
  <si>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</si>
  <si>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</si>
  <si>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</si>
  <si>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</si>
  <si>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</si>
  <si>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</si>
  <si>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</si>
  <si>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</si>
  <si>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</si>
  <si>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</si>
  <si>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</si>
  <si>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Sainik trader</t>
  </si>
  <si>
    <t>Spotify-1</t>
  </si>
  <si>
    <t>53A/1</t>
  </si>
  <si>
    <t>Punam Kumari-2</t>
  </si>
  <si>
    <t>56/6</t>
  </si>
  <si>
    <t>Spotify-2</t>
  </si>
  <si>
    <t>Ananya Trader</t>
  </si>
  <si>
    <t>Mahon Mahto</t>
  </si>
  <si>
    <t>Kongresh kumar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</si>
  <si>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</si>
  <si>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</si>
  <si>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</si>
  <si>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</si>
  <si>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</si>
  <si>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</si>
  <si>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</si>
  <si>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</si>
  <si>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</si>
  <si>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</si>
  <si>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</si>
  <si>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</si>
  <si>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</si>
  <si>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</si>
  <si>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</si>
  <si>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</si>
  <si>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</si>
  <si>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</si>
  <si>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</si>
  <si>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</si>
  <si>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</si>
  <si>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</si>
  <si>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</si>
  <si>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</si>
  <si>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</si>
  <si>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</si>
  <si>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</si>
  <si>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</si>
  <si>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</si>
  <si>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</si>
  <si>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</si>
  <si>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</si>
  <si>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</si>
  <si>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</si>
  <si>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</si>
  <si>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</si>
  <si>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</si>
  <si>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</si>
  <si>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</si>
  <si>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</si>
  <si>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</si>
  <si>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</si>
  <si>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</si>
  <si>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</si>
  <si>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</si>
  <si>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</si>
  <si>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</si>
  <si>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</si>
  <si>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</si>
  <si>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</si>
  <si>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</si>
  <si>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</si>
  <si>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</si>
  <si>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</si>
  <si>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</si>
  <si>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</si>
  <si>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</si>
  <si>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</si>
  <si>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</si>
  <si>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</si>
  <si>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</si>
  <si>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</si>
  <si>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</si>
  <si>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</si>
  <si>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</si>
  <si>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</si>
  <si>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</si>
  <si>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</si>
  <si>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</si>
  <si>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</si>
  <si>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</si>
  <si>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</si>
  <si>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</si>
  <si>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</si>
  <si>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</si>
  <si>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</si>
  <si>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</si>
  <si>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</si>
  <si>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</si>
  <si>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</si>
  <si>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</si>
  <si>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</si>
  <si>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</si>
  <si>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</si>
  <si>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</si>
  <si>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</si>
  <si>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</si>
  <si>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</si>
  <si>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</si>
  <si>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</si>
  <si>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</si>
  <si>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</si>
  <si>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</si>
  <si>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</si>
  <si>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</si>
  <si>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</si>
  <si>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</si>
  <si>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</si>
  <si>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</si>
  <si>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</si>
  <si>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</si>
  <si>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</si>
  <si>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</si>
  <si>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</si>
  <si>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</si>
  <si>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</si>
  <si>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</si>
  <si>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</si>
  <si>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</si>
  <si>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</si>
  <si>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</si>
  <si>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</si>
  <si>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</si>
  <si>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</si>
  <si>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</si>
  <si>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</si>
  <si>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</si>
  <si>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</si>
  <si>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</si>
  <si>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</si>
  <si>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</si>
  <si>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</si>
  <si>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</si>
  <si>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</si>
  <si>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</si>
  <si>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</si>
  <si>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</si>
  <si>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</si>
  <si>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</si>
  <si>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</si>
  <si>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</si>
  <si>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</si>
  <si>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</si>
  <si>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</si>
  <si>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</si>
  <si>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</si>
  <si>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</si>
  <si>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</si>
  <si>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</si>
  <si>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</si>
  <si>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</si>
  <si>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</si>
  <si>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</si>
  <si>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</si>
  <si>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</si>
  <si>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</si>
  <si>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</si>
  <si>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</si>
  <si>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</si>
  <si>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</si>
  <si>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</si>
  <si>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</si>
  <si>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</si>
  <si>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</si>
  <si>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</si>
  <si>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</si>
  <si>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</si>
  <si>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</si>
  <si>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</si>
  <si>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</si>
  <si>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</si>
  <si>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</si>
  <si>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</si>
  <si>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</si>
  <si>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</si>
  <si>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</si>
  <si>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</si>
  <si>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</si>
  <si>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</si>
  <si>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</si>
  <si>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</si>
  <si>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</si>
  <si>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</si>
  <si>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</si>
  <si>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</si>
  <si>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</si>
  <si>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</si>
  <si>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</si>
  <si>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</si>
  <si>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</si>
  <si>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</si>
  <si>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</si>
  <si>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</si>
  <si>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</si>
  <si>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</si>
  <si>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</si>
  <si>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</si>
  <si>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</si>
  <si>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</si>
  <si>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</si>
  <si>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</si>
  <si>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</si>
  <si>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</si>
  <si>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</si>
  <si>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</si>
  <si>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</si>
  <si>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</si>
  <si>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</si>
  <si>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</si>
  <si>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</si>
  <si>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</si>
  <si>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</si>
  <si>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</si>
  <si>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</si>
  <si>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</si>
  <si>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</si>
  <si>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</si>
  <si>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</si>
  <si>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</si>
  <si>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</si>
  <si>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</si>
  <si>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</si>
  <si>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</si>
  <si>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</si>
  <si>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</si>
  <si>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</si>
  <si>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</si>
  <si>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</si>
  <si>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</si>
  <si>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</si>
  <si>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</si>
  <si>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</si>
  <si>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</si>
  <si>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</si>
  <si>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</si>
  <si>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</si>
  <si>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</si>
  <si>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</si>
  <si>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</si>
  <si>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</si>
  <si>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</si>
  <si>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</si>
  <si>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</si>
  <si>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</si>
  <si>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</si>
  <si>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</si>
  <si>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</si>
  <si>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</si>
  <si>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</si>
  <si>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</si>
  <si>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</si>
  <si>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</si>
  <si>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</si>
  <si>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</si>
  <si>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</si>
  <si>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</si>
  <si>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</si>
  <si>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</si>
  <si>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</si>
  <si>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</si>
  <si>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</si>
  <si>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</si>
  <si>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</si>
  <si>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</si>
  <si>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</si>
  <si>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</si>
  <si>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</si>
  <si>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</si>
  <si>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</si>
  <si>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</si>
  <si>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</si>
  <si>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</si>
  <si>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</si>
  <si>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</si>
  <si>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</si>
  <si>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</si>
  <si>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</si>
  <si>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</si>
  <si>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</si>
  <si>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</si>
  <si>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</si>
  <si>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</si>
  <si>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</si>
  <si>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</si>
  <si>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</si>
  <si>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</si>
  <si>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</si>
  <si>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</si>
  <si>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</si>
  <si>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</si>
  <si>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</si>
  <si>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</si>
  <si>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</si>
  <si>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</si>
  <si>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</si>
  <si>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</si>
  <si>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</si>
  <si>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</si>
  <si>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</si>
  <si>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</si>
  <si>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</si>
  <si>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</si>
  <si>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</si>
  <si>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</si>
  <si>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</si>
  <si>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</si>
  <si>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</si>
  <si>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</si>
  <si>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</si>
  <si>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</si>
  <si>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</si>
  <si>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</si>
  <si>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</si>
  <si>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</si>
  <si>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</si>
  <si>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</si>
  <si>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</si>
  <si>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</si>
  <si>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</si>
  <si>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</si>
  <si>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</si>
  <si>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</si>
  <si>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</si>
  <si>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</si>
  <si>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</si>
  <si>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</si>
  <si>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</si>
  <si>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</si>
  <si>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</si>
  <si>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</si>
  <si>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</si>
  <si>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</si>
  <si>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</si>
  <si>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</si>
  <si>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</si>
  <si>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</si>
  <si>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</si>
  <si>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</si>
  <si>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</si>
  <si>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</si>
  <si>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</si>
  <si>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</si>
  <si>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</si>
  <si>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</si>
  <si>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</si>
  <si>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</si>
  <si>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</si>
  <si>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</si>
  <si>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</si>
  <si>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</si>
  <si>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</si>
  <si>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</si>
  <si>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2.75</t>
  </si>
  <si>
    <t>4.958</t>
  </si>
  <si>
    <t>4.947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</si>
  <si>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</si>
  <si>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</si>
  <si>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</si>
  <si>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</si>
  <si>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</si>
  <si>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</si>
  <si>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</si>
  <si>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</si>
  <si>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</si>
  <si>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</si>
  <si>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</si>
  <si>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</si>
  <si>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</si>
  <si>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</si>
  <si>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</si>
  <si>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</si>
  <si>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</si>
  <si>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</si>
  <si>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</si>
  <si>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</si>
  <si>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</si>
  <si>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</si>
  <si>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</si>
  <si>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</si>
  <si>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</si>
  <si>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</si>
  <si>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</si>
  <si>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</si>
  <si>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</si>
  <si>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</si>
  <si>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</si>
  <si>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</si>
  <si>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</si>
  <si>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</si>
  <si>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</si>
  <si>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</si>
  <si>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</si>
  <si>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</si>
  <si>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</si>
  <si>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</si>
  <si>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</si>
  <si>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</si>
  <si>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</si>
  <si>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</si>
  <si>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</si>
  <si>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</si>
  <si>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</si>
  <si>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</si>
  <si>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</si>
  <si>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</si>
  <si>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</si>
  <si>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</si>
  <si>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</si>
  <si>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</si>
  <si>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</si>
  <si>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</si>
  <si>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</si>
  <si>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</si>
  <si>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</si>
  <si>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</si>
  <si>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</si>
  <si>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</si>
  <si>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</si>
  <si>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</si>
  <si>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</si>
  <si>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</si>
  <si>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</si>
  <si>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</si>
  <si>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</si>
  <si>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</si>
  <si>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</si>
  <si>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</si>
  <si>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</si>
  <si>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</si>
  <si>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</si>
  <si>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</si>
  <si>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</si>
  <si>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</si>
  <si>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</si>
  <si>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</si>
  <si>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</si>
  <si>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</si>
  <si>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</si>
  <si>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</si>
  <si>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</si>
  <si>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</si>
  <si>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</si>
  <si>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</si>
  <si>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</si>
  <si>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</si>
  <si>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</si>
  <si>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</si>
  <si>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</si>
  <si>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</si>
  <si>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</si>
  <si>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</si>
  <si>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</si>
  <si>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</si>
  <si>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</si>
  <si>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</si>
  <si>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</si>
  <si>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DC+25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</si>
  <si>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</si>
  <si>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</si>
  <si>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</si>
  <si>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</si>
  <si>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</si>
  <si>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</si>
  <si>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</si>
  <si>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</si>
  <si>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</si>
  <si>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</si>
  <si>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</si>
  <si>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</si>
  <si>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</si>
  <si>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</si>
  <si>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</si>
  <si>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</si>
  <si>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</si>
  <si>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</si>
  <si>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</si>
  <si>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</si>
  <si>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</si>
  <si>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</si>
  <si>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</si>
  <si>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</si>
  <si>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</si>
  <si>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</si>
  <si>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</si>
  <si>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</si>
  <si>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</si>
  <si>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</si>
  <si>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</si>
  <si>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</si>
  <si>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</si>
  <si>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</si>
  <si>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</si>
  <si>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</si>
  <si>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</si>
  <si>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</si>
  <si>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</si>
  <si>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</si>
  <si>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</si>
  <si>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</si>
  <si>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</si>
  <si>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</si>
  <si>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</si>
  <si>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</si>
  <si>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</si>
  <si>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</si>
  <si>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</si>
  <si>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</si>
  <si>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</si>
  <si>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</si>
  <si>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</si>
  <si>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</si>
  <si>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</si>
  <si>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</si>
  <si>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</si>
  <si>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</si>
  <si>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</si>
  <si>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</si>
  <si>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</si>
  <si>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</si>
  <si>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</si>
  <si>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</si>
  <si>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</si>
  <si>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</si>
  <si>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</si>
  <si>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</si>
  <si>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</si>
  <si>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</si>
  <si>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</si>
  <si>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</si>
  <si>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</si>
  <si>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</si>
  <si>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</si>
  <si>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</si>
  <si>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</si>
  <si>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</si>
  <si>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</si>
  <si>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</si>
  <si>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</si>
  <si>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</si>
  <si>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</si>
  <si>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</si>
  <si>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</si>
  <si>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</si>
  <si>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</si>
  <si>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</si>
  <si>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</si>
  <si>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</si>
  <si>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</si>
  <si>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</si>
  <si>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</si>
  <si>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</si>
  <si>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</si>
  <si>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</si>
  <si>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</si>
  <si>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</si>
  <si>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</si>
  <si>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</si>
  <si>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</si>
  <si>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</si>
  <si>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</si>
  <si>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</si>
  <si>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</si>
  <si>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</si>
  <si>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</si>
  <si>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</si>
  <si>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</si>
  <si>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</si>
  <si>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</si>
  <si>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</si>
  <si>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</si>
  <si>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</si>
  <si>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</si>
  <si>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</si>
  <si>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</si>
  <si>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</si>
  <si>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</si>
  <si>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</si>
  <si>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</si>
  <si>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</si>
  <si>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</si>
  <si>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</si>
  <si>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</si>
  <si>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</si>
  <si>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</si>
  <si>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</si>
  <si>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</si>
  <si>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</si>
  <si>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</si>
  <si>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</si>
  <si>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</si>
  <si>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</si>
  <si>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</si>
  <si>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</si>
  <si>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</si>
  <si>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</si>
  <si>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</si>
  <si>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</si>
  <si>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</si>
  <si>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</si>
  <si>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</si>
  <si>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</si>
  <si>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</si>
  <si>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</si>
  <si>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3.919</t>
  </si>
  <si>
    <t>1.606</t>
  </si>
  <si>
    <t>4.431</t>
  </si>
  <si>
    <t>Insulator Hoisting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</si>
</sst>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2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8" xfId="0" applyFont="1" applyBorder="1" applyAlignment="1">
      <alignment horizontal="center" vertical="center" wrapText="1"/>
    </xf>
    <xf numFmtId="0" fontId="122" fillId="0" borderId="78" xfId="0" applyFont="1" applyBorder="1" applyAlignment="1">
      <alignment horizontal="center" vertical="center" wrapText="1"/>
    </xf>
    <xf numFmtId="0" fontId="123" fillId="0" borderId="78" xfId="0" applyFont="1" applyBorder="1" applyAlignment="1">
      <alignment horizontal="center" vertical="center" wrapText="1"/>
    </xf>
    <xf numFmtId="0" fontId="124" fillId="0" borderId="78" xfId="0" applyFont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79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1" fontId="0" fillId="56" borderId="1" xfId="0" applyNumberFormat="1" applyFill="1" applyBorder="1" applyAlignment="1">
      <alignment horizontal="center" vertical="center"/>
    </xf>
    <xf numFmtId="14" fontId="0" fillId="56" borderId="1" xfId="0" applyNumberFormat="1" applyFill="1" applyBorder="1" applyAlignment="1">
      <alignment horizontal="center" vertical="center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14" fontId="138" fillId="56" borderId="1" xfId="0" applyNumberFormat="1" applyFont="1" applyFill="1" applyBorder="1" applyAlignment="1">
      <alignment horizontal="center" vertical="center"/>
    </xf>
    <xf numFmtId="0" fontId="101" fillId="0" borderId="80" xfId="0" applyFont="1" applyBorder="1" applyAlignment="1">
      <alignment horizontal="center" vertical="center" wrapText="1"/>
    </xf>
    <xf numFmtId="2" fontId="101" fillId="0" borderId="80" xfId="0" applyNumberFormat="1" applyFont="1" applyBorder="1" applyAlignment="1">
      <alignment horizontal="center" vertical="center" wrapText="1"/>
    </xf>
    <xf numFmtId="2" fontId="101" fillId="3" borderId="80" xfId="0" applyNumberFormat="1" applyFont="1" applyFill="1" applyBorder="1" applyAlignment="1">
      <alignment horizontal="center" vertical="center" wrapText="1"/>
    </xf>
    <xf numFmtId="2" fontId="101" fillId="62" borderId="80" xfId="0" applyNumberFormat="1" applyFont="1" applyFill="1" applyBorder="1" applyAlignment="1">
      <alignment horizontal="center" vertical="center" wrapText="1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0" fontId="92" fillId="61" borderId="88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0" fillId="56" borderId="1" xfId="0" applyFill="1" applyBorder="1" applyAlignment="1">
      <alignment horizontal="center" vertical="center"/>
    </xf>
    <xf numFmtId="0" fontId="103" fillId="56" borderId="1" xfId="0" applyFont="1" applyFill="1" applyBorder="1" applyAlignment="1">
      <alignment horizontal="center" vertical="center"/>
    </xf>
    <xf numFmtId="0" fontId="92" fillId="61" borderId="89" xfId="0" applyFont="1" applyFill="1" applyBorder="1" applyAlignment="1">
      <alignment horizontal="center" vertical="center" wrapText="1"/>
    </xf>
    <xf numFmtId="0" fontId="92" fillId="61" borderId="90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91" xfId="0" applyFont="1" applyFill="1" applyBorder="1" applyAlignment="1">
      <alignment horizontal="center" vertical="center"/>
    </xf>
    <xf numFmtId="0" fontId="0" fillId="56" borderId="42" xfId="0" applyFill="1" applyBorder="1" applyAlignment="1">
      <alignment horizontal="left" vertical="center" wrapText="1"/>
    </xf>
    <xf numFmtId="0" fontId="0" fillId="56" borderId="31" xfId="0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4" xfId="0" applyFont="1" applyFill="1" applyBorder="1" applyAlignment="1">
      <alignment horizontal="center" vertical="center" wrapText="1"/>
    </xf>
    <xf numFmtId="0" fontId="151" fillId="66" borderId="95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4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92" xfId="0" applyFont="1" applyFill="1" applyBorder="1" applyAlignment="1">
      <alignment horizontal="center" vertical="center" wrapText="1"/>
    </xf>
    <xf numFmtId="0" fontId="151" fillId="66" borderId="93" xfId="0" applyFont="1" applyFill="1" applyBorder="1" applyAlignment="1">
      <alignment horizontal="center" vertical="center" wrapText="1"/>
    </xf>
    <xf numFmtId="0" fontId="118" fillId="56" borderId="42" xfId="0" applyFont="1" applyFill="1" applyBorder="1" applyAlignment="1">
      <alignment horizontal="center" vertical="center" wrapText="1"/>
    </xf>
    <xf numFmtId="0" fontId="118" fillId="56" borderId="31" xfId="0" applyFont="1" applyFill="1" applyBorder="1" applyAlignment="1">
      <alignment horizontal="center" vertical="center"/>
    </xf>
    <xf numFmtId="0" fontId="118" fillId="56" borderId="45" xfId="0" applyFont="1" applyFill="1" applyBorder="1" applyAlignment="1">
      <alignment horizontal="center" vertical="center"/>
    </xf>
    <xf numFmtId="16" fontId="103" fillId="0" borderId="1" xfId="0" quotePrefix="1" applyNumberFormat="1" applyFont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0" fontId="9" fillId="69" borderId="1" xfId="0" applyFont="1" applyFill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7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72" borderId="1" xfId="0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center" vertical="center" wrapText="1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9" fillId="58" borderId="1" xfId="0" applyFont="1" applyFill="1" applyBorder="1" applyAlignment="1">
      <alignment horizontal="center" vertical="center" wrapText="1"/>
    </xf>
    <xf numFmtId="14" fontId="1" fillId="0" borderId="97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7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7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0" fontId="154" fillId="0" borderId="1" xfId="1586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49" fontId="1" fillId="2" borderId="1" xfId="254" applyNumberFormat="1" applyFont="1" applyFill="1" applyBorder="1" applyAlignment="1" applyProtection="1">
      <alignment horizontal="center" vertical="center"/>
      <protection hidden="1"/>
    </xf>
    <xf numFmtId="0" fontId="156" fillId="0" borderId="40" xfId="254" applyFont="1" applyBorder="1" applyAlignment="1">
      <alignment horizontal="center" vertical="center"/>
    </xf>
    <xf numFmtId="49" fontId="1" fillId="0" borderId="40" xfId="254" applyNumberFormat="1" applyFont="1" applyBorder="1" applyAlignment="1" applyProtection="1">
      <alignment horizontal="center" vertical="center"/>
      <protection hidden="1"/>
    </xf>
    <xf numFmtId="2" fontId="156" fillId="0" borderId="1" xfId="254" applyNumberFormat="1" applyFont="1" applyBorder="1" applyAlignment="1">
      <alignment horizontal="center" vertical="center"/>
    </xf>
    <xf numFmtId="2" fontId="1" fillId="0" borderId="1" xfId="254" applyNumberFormat="1" applyFont="1" applyBorder="1" applyAlignment="1" applyProtection="1">
      <alignment horizontal="center" vertical="center"/>
      <protection hidden="1"/>
    </xf>
    <xf numFmtId="2" fontId="156" fillId="2" borderId="1" xfId="254" applyNumberFormat="1" applyFont="1" applyFill="1" applyBorder="1" applyAlignment="1">
      <alignment horizontal="center" vertical="center"/>
    </xf>
    <xf numFmtId="2" fontId="1" fillId="2" borderId="1" xfId="254" applyNumberFormat="1" applyFont="1" applyFill="1" applyBorder="1" applyAlignment="1" applyProtection="1">
      <alignment horizontal="center" vertical="center"/>
      <protection hidden="1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7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7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0" fontId="99" fillId="61" borderId="72" xfId="0" applyFont="1" applyFill="1" applyBorder="1" applyAlignment="1">
      <alignment horizontal="center" vertical="center" wrapText="1"/>
    </xf>
    <xf numFmtId="0" fontId="99" fillId="61" borderId="73" xfId="0" applyFont="1" applyFill="1" applyBorder="1" applyAlignment="1">
      <alignment horizontal="center" vertical="center" wrapText="1"/>
    </xf>
    <xf numFmtId="0" fontId="99" fillId="61" borderId="74" xfId="0" applyFont="1" applyFill="1" applyBorder="1" applyAlignment="1">
      <alignment horizontal="center" vertical="center" wrapText="1"/>
    </xf>
    <xf numFmtId="0" fontId="146" fillId="0" borderId="0" xfId="0" applyFont="1" applyAlignment="1">
      <alignment horizontal="left" vertical="center"/>
    </xf>
    <xf numFmtId="0" fontId="92" fillId="61" borderId="88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6" xfId="0" applyFont="1" applyFill="1" applyBorder="1" applyAlignment="1">
      <alignment horizontal="center" vertical="center"/>
    </xf>
    <xf numFmtId="0" fontId="93" fillId="0" borderId="79" xfId="0" applyFont="1" applyBorder="1" applyAlignment="1">
      <alignment horizontal="left" vertical="center" wrapText="1"/>
    </xf>
    <xf numFmtId="0" fontId="93" fillId="0" borderId="85" xfId="0" applyFont="1" applyBorder="1" applyAlignment="1">
      <alignment horizontal="left" vertical="center" wrapText="1"/>
    </xf>
    <xf numFmtId="0" fontId="93" fillId="0" borderId="72" xfId="0" applyFont="1" applyBorder="1" applyAlignment="1">
      <alignment horizontal="left" vertical="center" wrapText="1"/>
    </xf>
    <xf numFmtId="0" fontId="93" fillId="0" borderId="74" xfId="0" applyFont="1" applyBorder="1" applyAlignment="1">
      <alignment horizontal="left" vertical="center" wrapText="1"/>
    </xf>
    <xf numFmtId="0" fontId="95" fillId="0" borderId="82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93" fillId="0" borderId="67" xfId="0" applyFont="1" applyBorder="1" applyAlignment="1">
      <alignment vertical="center" wrapText="1"/>
    </xf>
    <xf numFmtId="0" fontId="93" fillId="0" borderId="81" xfId="0" applyFont="1" applyBorder="1" applyAlignment="1">
      <alignment vertical="center" wrapText="1"/>
    </xf>
    <xf numFmtId="0" fontId="93" fillId="0" borderId="80" xfId="0" applyFont="1" applyBorder="1" applyAlignment="1">
      <alignment vertical="center" wrapText="1"/>
    </xf>
    <xf numFmtId="0" fontId="100" fillId="0" borderId="72" xfId="0" quotePrefix="1" applyFont="1" applyBorder="1" applyAlignment="1">
      <alignment horizontal="left" vertical="center" wrapText="1"/>
    </xf>
    <xf numFmtId="0" fontId="100" fillId="0" borderId="73" xfId="0" quotePrefix="1" applyFont="1" applyBorder="1" applyAlignment="1">
      <alignment horizontal="left" vertical="center" wrapText="1"/>
    </xf>
    <xf numFmtId="0" fontId="100" fillId="0" borderId="74" xfId="0" quotePrefix="1" applyFont="1" applyBorder="1" applyAlignment="1">
      <alignment horizontal="left" vertical="center" wrapText="1"/>
    </xf>
    <xf numFmtId="0" fontId="101" fillId="0" borderId="72" xfId="0" quotePrefix="1" applyFont="1" applyBorder="1" applyAlignment="1">
      <alignment horizontal="left" vertical="center" wrapText="1"/>
    </xf>
    <xf numFmtId="0" fontId="101" fillId="0" borderId="73" xfId="0" quotePrefix="1" applyFont="1" applyBorder="1" applyAlignment="1">
      <alignment horizontal="left" vertical="center" wrapText="1"/>
    </xf>
    <xf numFmtId="0" fontId="101" fillId="0" borderId="74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72" xfId="0" applyFont="1" applyFill="1" applyBorder="1" applyAlignment="1">
      <alignment horizontal="center" vertical="center"/>
    </xf>
    <xf numFmtId="0" fontId="99" fillId="61" borderId="73" xfId="0" applyFont="1" applyFill="1" applyBorder="1" applyAlignment="1">
      <alignment horizontal="center" vertical="center"/>
    </xf>
    <xf numFmtId="0" fontId="99" fillId="61" borderId="74" xfId="0" applyFont="1" applyFill="1" applyBorder="1" applyAlignment="1">
      <alignment horizontal="center" vertical="center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92" fillId="61" borderId="18" xfId="0" applyFont="1" applyFill="1" applyBorder="1" applyAlignment="1">
      <alignment horizontal="center" vertical="center" wrapText="1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6" xfId="0" applyFont="1" applyFill="1" applyBorder="1" applyAlignment="1">
      <alignment horizontal="center" vertical="center" wrapText="1"/>
    </xf>
    <xf numFmtId="0" fontId="92" fillId="61" borderId="75" xfId="0" applyFont="1" applyFill="1" applyBorder="1" applyAlignment="1">
      <alignment horizontal="center" vertical="center" wrapText="1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6" xfId="0" quotePrefix="1" applyFont="1" applyFill="1" applyBorder="1" applyAlignment="1">
      <alignment horizontal="center" vertical="center"/>
    </xf>
    <xf numFmtId="0" fontId="111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0" fillId="56" borderId="42" xfId="0" applyFill="1" applyBorder="1" applyAlignment="1">
      <alignment horizontal="left" vertical="center" wrapText="1"/>
    </xf>
    <xf numFmtId="0" fontId="0" fillId="56" borderId="31" xfId="0" applyFill="1" applyBorder="1" applyAlignment="1">
      <alignment horizontal="left" vertical="center" wrapText="1"/>
    </xf>
    <xf numFmtId="0" fontId="118" fillId="56" borderId="42" xfId="0" applyFont="1" applyFill="1" applyBorder="1" applyAlignment="1">
      <alignment horizontal="center" vertical="center" wrapText="1"/>
    </xf>
    <xf numFmtId="0" fontId="118" fillId="56" borderId="31" xfId="0" applyFont="1" applyFill="1" applyBorder="1" applyAlignment="1">
      <alignment horizontal="center" vertical="center" wrapText="1"/>
    </xf>
    <xf numFmtId="0" fontId="118" fillId="56" borderId="45" xfId="0" applyFont="1" applyFill="1" applyBorder="1" applyAlignment="1">
      <alignment horizontal="center" vertical="center" wrapText="1"/>
    </xf>
    <xf numFmtId="168" fontId="0" fillId="0" borderId="97" xfId="0" applyNumberFormat="1" applyBorder="1" applyAlignment="1">
      <alignment horizontal="center"/>
    </xf>
    <xf numFmtId="168" fontId="0" fillId="0" borderId="100" xfId="0" applyNumberFormat="1" applyBorder="1" applyAlignment="1">
      <alignment horizontal="center"/>
    </xf>
    <xf numFmtId="168" fontId="0" fillId="0" borderId="98" xfId="0" applyNumberFormat="1" applyBorder="1" applyAlignment="1">
      <alignment horizontal="center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5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101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102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91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8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8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10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102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3" xfId="0" applyNumberFormat="1" applyBorder="1" applyAlignment="1">
      <alignment horizontal="center"/>
    </xf>
    <xf numFmtId="0" fontId="0" fillId="77" borderId="1" xfId="0" applyFill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52" fillId="77" borderId="1" xfId="0" applyFont="1" applyFill="1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80" fillId="0" borderId="0" xfId="0" applyFont="1" applyAlignment="1">
      <alignment horizontal="center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" fontId="0" fillId="0" borderId="0" xfId="0" quotePrefix="1" applyNumberFormat="1" applyAlignment="1">
      <alignment horizontal="center"/>
    </xf>
    <xf numFmtId="0" fontId="80" fillId="74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114" fillId="0" borderId="46" xfId="0" applyFont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128" fillId="68" borderId="1" xfId="0" applyFont="1" applyFill="1" applyBorder="1" applyAlignment="1">
      <alignment horizontal="center" vertical="center" wrapText="1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9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4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5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58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263</v>
          </cell>
          <cell r="O2">
            <v>14</v>
          </cell>
          <cell r="Q2">
            <v>155</v>
          </cell>
          <cell r="S2">
            <v>49.110668999999994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S1BOQ"/>
      <sheetName val="Labour"/>
      <sheetName val="Material"/>
      <sheetName val="Plant &amp;  Machinery"/>
      <sheetName val="Cable data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opLeftCell="B1" workbookViewId="0">
      <selection activeCell="B16" sqref="B16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90" t="s">
        <v>201</v>
      </c>
      <c r="B1" s="190" t="s">
        <v>205</v>
      </c>
      <c r="C1" s="190" t="s">
        <v>207</v>
      </c>
      <c r="D1" s="190" t="s">
        <v>251</v>
      </c>
      <c r="E1" s="190" t="s">
        <v>392</v>
      </c>
      <c r="F1" s="190" t="s">
        <v>410</v>
      </c>
      <c r="G1" s="190" t="s">
        <v>206</v>
      </c>
      <c r="H1" s="190" t="s">
        <v>210</v>
      </c>
      <c r="I1" s="190" t="s">
        <v>211</v>
      </c>
      <c r="J1" s="190" t="s">
        <v>393</v>
      </c>
      <c r="K1" s="190" t="s">
        <v>394</v>
      </c>
    </row>
    <row r="2" spans="1:11" ht="16.5" customHeight="1">
      <c r="A2" s="183" t="s">
        <v>407</v>
      </c>
      <c r="B2" s="453" t="s">
        <v>408</v>
      </c>
      <c r="C2" s="454" t="s">
        <v>409</v>
      </c>
      <c r="D2" s="455">
        <v>45329</v>
      </c>
      <c r="E2" s="455">
        <v>45967</v>
      </c>
      <c r="F2" s="454" t="s">
        <v>411</v>
      </c>
      <c r="G2" s="454" t="s">
        <v>412</v>
      </c>
      <c r="H2" s="454" t="s">
        <v>413</v>
      </c>
      <c r="I2" s="454" t="s">
        <v>414</v>
      </c>
      <c r="J2" s="454" t="s">
        <v>395</v>
      </c>
      <c r="K2" s="454" t="s">
        <v>396</v>
      </c>
    </row>
    <row r="3" spans="1:11">
      <c r="A3" s="183"/>
      <c r="B3" s="183"/>
      <c r="C3" s="183"/>
      <c r="D3" s="183"/>
      <c r="E3" s="183"/>
      <c r="F3" s="183"/>
      <c r="G3" s="183"/>
      <c r="H3" s="183"/>
      <c r="I3" s="183"/>
      <c r="J3" s="183" t="s">
        <v>397</v>
      </c>
      <c r="K3" s="183" t="s">
        <v>398</v>
      </c>
    </row>
    <row r="4" spans="1:11">
      <c r="A4" s="183"/>
      <c r="B4" s="183"/>
      <c r="C4" s="183"/>
      <c r="D4" s="183"/>
      <c r="E4" s="184"/>
      <c r="F4" s="183"/>
      <c r="G4" s="183"/>
      <c r="H4" s="183"/>
      <c r="I4" s="183"/>
      <c r="J4" s="183"/>
      <c r="K4" s="183" t="s">
        <v>399</v>
      </c>
    </row>
    <row r="5" spans="1:1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 t="s">
        <v>400</v>
      </c>
    </row>
    <row r="6" spans="1:1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 t="s">
        <v>401</v>
      </c>
    </row>
    <row r="7" spans="1:11">
      <c r="A7" s="183"/>
      <c r="B7" s="184"/>
      <c r="C7" s="183"/>
      <c r="D7" s="183"/>
      <c r="E7" s="183"/>
      <c r="F7" s="183"/>
      <c r="G7" s="183"/>
      <c r="H7" s="183"/>
      <c r="I7" s="183"/>
      <c r="J7" s="183"/>
      <c r="K7" s="183" t="s">
        <v>415</v>
      </c>
    </row>
    <row r="8" spans="1:1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 t="s">
        <v>402</v>
      </c>
    </row>
    <row r="9" spans="1:1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 t="s">
        <v>403</v>
      </c>
    </row>
    <row r="10" spans="1:1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 t="s">
        <v>404</v>
      </c>
    </row>
    <row r="11" spans="1:1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 t="s">
        <v>405</v>
      </c>
    </row>
    <row r="12" spans="1:1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7" bestFit="1" customWidth="1"/>
  </cols>
  <sheetData>
    <row r="6" spans="1:27">
      <c r="A6" s="714" t="s">
        <v>159</v>
      </c>
      <c r="B6" s="714"/>
      <c r="C6" s="714"/>
      <c r="D6" s="714"/>
      <c r="E6" s="714"/>
      <c r="F6" s="714"/>
    </row>
    <row r="7" spans="1:27" ht="15" thickBot="1"/>
    <row r="8" spans="1:27" ht="15" customHeight="1">
      <c r="A8" s="715" t="s">
        <v>12</v>
      </c>
      <c r="B8" s="717" t="s">
        <v>13</v>
      </c>
      <c r="C8" s="719" t="s">
        <v>14</v>
      </c>
      <c r="D8" s="721" t="s">
        <v>15</v>
      </c>
    </row>
    <row r="9" spans="1:27" ht="15" thickBot="1">
      <c r="A9" s="716"/>
      <c r="B9" s="718"/>
      <c r="C9" s="720"/>
      <c r="D9" s="722"/>
    </row>
    <row r="10" spans="1:27" ht="19.399999999999999" customHeight="1" thickBot="1">
      <c r="A10" s="5">
        <v>1</v>
      </c>
      <c r="B10" s="14" t="s">
        <v>23</v>
      </c>
      <c r="C10" s="62" t="s">
        <v>247</v>
      </c>
      <c r="D10" s="125">
        <v>249.63499999999999</v>
      </c>
      <c r="E10" s="17" t="s">
        <v>151</v>
      </c>
      <c r="F10" s="711"/>
      <c r="G10" s="711"/>
      <c r="H10" s="711"/>
      <c r="I10" s="711"/>
      <c r="J10" s="711"/>
      <c r="K10" s="712"/>
      <c r="L10" s="712"/>
      <c r="M10" s="712"/>
      <c r="N10" s="712"/>
      <c r="O10" s="712"/>
      <c r="P10" s="712"/>
      <c r="Q10" s="712"/>
      <c r="R10" s="712"/>
      <c r="S10" s="713"/>
    </row>
    <row r="11" spans="1:27" ht="19.399999999999999" customHeight="1">
      <c r="A11" s="1"/>
      <c r="B11" s="15"/>
      <c r="C11" s="62"/>
      <c r="D11" s="125"/>
      <c r="F11" s="18" t="s">
        <v>154</v>
      </c>
      <c r="G11" s="18" t="s">
        <v>155</v>
      </c>
      <c r="H11" s="18" t="s">
        <v>156</v>
      </c>
      <c r="I11" s="18" t="s">
        <v>157</v>
      </c>
      <c r="J11" s="18" t="s">
        <v>158</v>
      </c>
      <c r="K11" s="18" t="s">
        <v>0</v>
      </c>
      <c r="L11" s="18" t="s">
        <v>152</v>
      </c>
      <c r="M11" s="18" t="s">
        <v>7</v>
      </c>
      <c r="N11" s="18" t="s">
        <v>153</v>
      </c>
      <c r="O11" s="18" t="s">
        <v>3</v>
      </c>
      <c r="P11" s="18" t="s">
        <v>1</v>
      </c>
      <c r="Q11" s="18" t="s">
        <v>9</v>
      </c>
      <c r="R11" s="18"/>
      <c r="S11" s="19" t="s">
        <v>11</v>
      </c>
    </row>
    <row r="12" spans="1:27" ht="19.399999999999999" customHeight="1">
      <c r="A12" s="1">
        <v>2</v>
      </c>
      <c r="B12" s="16" t="s">
        <v>24</v>
      </c>
      <c r="C12" s="62" t="s">
        <v>281</v>
      </c>
      <c r="D12" s="125">
        <v>425</v>
      </c>
      <c r="E12" s="85" t="s">
        <v>309</v>
      </c>
      <c r="F12" s="26">
        <f>COUNTIF($C$10:$C$253,"1DA-0")</f>
        <v>0</v>
      </c>
      <c r="G12" s="26">
        <v>10</v>
      </c>
      <c r="H12" s="26">
        <v>7</v>
      </c>
      <c r="I12" s="26">
        <v>3</v>
      </c>
      <c r="J12" s="26">
        <v>1</v>
      </c>
      <c r="K12" s="26">
        <v>26</v>
      </c>
      <c r="L12" s="26">
        <v>2</v>
      </c>
      <c r="M12" s="26">
        <v>21</v>
      </c>
      <c r="N12" s="26">
        <v>2</v>
      </c>
      <c r="O12" s="26">
        <v>8</v>
      </c>
      <c r="P12" s="26">
        <v>6</v>
      </c>
      <c r="Q12" s="26">
        <f>COUNTIF($C$10:$C$253,"1DA+18")</f>
        <v>0</v>
      </c>
      <c r="R12" s="10"/>
      <c r="S12" s="22">
        <f t="shared" ref="S12:S18" si="0">SUM(F12:R12)</f>
        <v>86</v>
      </c>
      <c r="T12" s="71"/>
    </row>
    <row r="13" spans="1:27" ht="16" thickBot="1">
      <c r="A13" s="1"/>
      <c r="B13" s="15"/>
      <c r="C13" s="62"/>
      <c r="D13" s="125"/>
      <c r="E13" s="85" t="s">
        <v>310</v>
      </c>
      <c r="F13" s="26">
        <f>COUNTIF($C$10:$C$253,"1DB1-0")</f>
        <v>0</v>
      </c>
      <c r="G13" s="26">
        <f>COUNTIF($C$10:$C$253,"1DB1-1.5")</f>
        <v>0</v>
      </c>
      <c r="H13" s="26">
        <v>0</v>
      </c>
      <c r="I13" s="26">
        <f>COUNTIF($C$10:$C$253,"1DB1-4.5")</f>
        <v>0</v>
      </c>
      <c r="J13" s="26">
        <f>COUNTIF($C$10:$C$253,"1DB1-6")</f>
        <v>0</v>
      </c>
      <c r="K13" s="26">
        <v>6</v>
      </c>
      <c r="L13" s="26">
        <f>COUNTIF($C$10:$C$253,"1DB1+1.5")</f>
        <v>0</v>
      </c>
      <c r="M13" s="26">
        <v>2</v>
      </c>
      <c r="N13" s="26">
        <f>COUNTIF($C$10:$C$253,"1DB1+4.5")</f>
        <v>0</v>
      </c>
      <c r="O13" s="26">
        <v>1</v>
      </c>
      <c r="P13" s="26">
        <v>5</v>
      </c>
      <c r="Q13" s="26">
        <f>COUNTIF($C$10:$C$253,"1DB1+18")</f>
        <v>0</v>
      </c>
      <c r="R13" s="10"/>
      <c r="S13" s="22">
        <f t="shared" si="0"/>
        <v>14</v>
      </c>
      <c r="T13" s="71"/>
      <c r="U13" s="6">
        <v>113</v>
      </c>
      <c r="V13" s="16" t="s">
        <v>54</v>
      </c>
      <c r="W13" s="68" t="s">
        <v>247</v>
      </c>
      <c r="Y13" s="62" t="s">
        <v>291</v>
      </c>
      <c r="Z13" s="62" t="s">
        <v>244</v>
      </c>
      <c r="AA13" s="72">
        <v>73.125</v>
      </c>
    </row>
    <row r="14" spans="1:27" ht="15.5">
      <c r="A14" s="1">
        <v>3</v>
      </c>
      <c r="B14" s="15" t="s">
        <v>74</v>
      </c>
      <c r="C14" s="51" t="s">
        <v>233</v>
      </c>
      <c r="D14" s="125">
        <v>425</v>
      </c>
      <c r="E14" s="85" t="s">
        <v>311</v>
      </c>
      <c r="F14" s="26">
        <f>COUNTIF($C$10:$C$253,"1DB2-0")</f>
        <v>0</v>
      </c>
      <c r="G14" s="26">
        <f>COUNTIF($C$10:$C$253,"1DB2-1.5")</f>
        <v>0</v>
      </c>
      <c r="H14" s="26">
        <f>COUNTIF($C$10:$C$253,"1DB2-3")</f>
        <v>0</v>
      </c>
      <c r="I14" s="26">
        <f>COUNTIF($C$10:$C$253,"1DB2-4.5")</f>
        <v>0</v>
      </c>
      <c r="J14" s="26">
        <f>COUNTIF($C$10:$C$253,"1DB2-6")</f>
        <v>0</v>
      </c>
      <c r="K14" s="26">
        <v>1</v>
      </c>
      <c r="L14" s="26">
        <f>COUNTIF($C$10:$C$253,"1DB2+1.5")</f>
        <v>0</v>
      </c>
      <c r="M14" s="26">
        <v>2</v>
      </c>
      <c r="N14" s="26">
        <f>COUNTIF($C$10:$C$253,"1DB2+4.5")</f>
        <v>0</v>
      </c>
      <c r="O14" s="26">
        <v>2</v>
      </c>
      <c r="P14" s="26">
        <v>2</v>
      </c>
      <c r="Q14" s="26">
        <f>COUNTIF($C$10:$C$253,"1DB2+18")</f>
        <v>0</v>
      </c>
      <c r="R14" s="10"/>
      <c r="S14" s="22">
        <f t="shared" si="0"/>
        <v>7</v>
      </c>
      <c r="T14" s="71"/>
      <c r="U14" s="6"/>
      <c r="V14" s="15"/>
      <c r="W14" s="15"/>
      <c r="Y14" s="62"/>
      <c r="Z14" s="62"/>
      <c r="AA14" s="72"/>
    </row>
    <row r="15" spans="1:27" ht="15.5">
      <c r="A15" s="1"/>
      <c r="B15" s="15"/>
      <c r="C15" s="62"/>
      <c r="D15" s="125"/>
      <c r="E15" s="85" t="s">
        <v>312</v>
      </c>
      <c r="F15" s="26">
        <f>COUNTIF($C$10:$C$253,"1DC1-0")</f>
        <v>0</v>
      </c>
      <c r="G15" s="26">
        <f>COUNTIF($C$10:$C$253,"1DC1-1.5")</f>
        <v>0</v>
      </c>
      <c r="H15" s="26">
        <v>0</v>
      </c>
      <c r="I15" s="26">
        <f>COUNTIF($C$10:$C$253,"1DC1-4.5")</f>
        <v>0</v>
      </c>
      <c r="J15" s="26">
        <f>COUNTIF($C$10:$C$253,"1DC1-6")</f>
        <v>0</v>
      </c>
      <c r="K15" s="26">
        <v>3</v>
      </c>
      <c r="L15" s="26">
        <f>COUNTIF($C$10:$C$253,"1DC1+1.5")</f>
        <v>0</v>
      </c>
      <c r="M15" s="26">
        <v>1</v>
      </c>
      <c r="N15" s="26">
        <f>COUNTIF($C$10:$C$253,"1DC1+4.5")</f>
        <v>0</v>
      </c>
      <c r="O15" s="26">
        <v>1</v>
      </c>
      <c r="P15" s="26">
        <v>1</v>
      </c>
      <c r="Q15" s="26">
        <f>COUNTIF($C$10:$C$253,"1DC1+18")</f>
        <v>0</v>
      </c>
      <c r="R15" s="10"/>
      <c r="S15" s="22">
        <f t="shared" si="0"/>
        <v>6</v>
      </c>
      <c r="T15" s="71"/>
      <c r="U15" s="6">
        <f>U13+1</f>
        <v>114</v>
      </c>
      <c r="V15" s="15" t="s">
        <v>143</v>
      </c>
      <c r="W15" s="15" t="s">
        <v>231</v>
      </c>
      <c r="Y15" s="62" t="s">
        <v>143</v>
      </c>
      <c r="Z15" s="62" t="s">
        <v>231</v>
      </c>
      <c r="AA15" s="72">
        <v>71.430000000000007</v>
      </c>
    </row>
    <row r="16" spans="1:27" ht="15.5">
      <c r="A16" s="1">
        <v>4</v>
      </c>
      <c r="B16" s="15" t="s">
        <v>75</v>
      </c>
      <c r="C16" s="51" t="s">
        <v>241</v>
      </c>
      <c r="D16" s="125">
        <v>390</v>
      </c>
      <c r="E16" s="85" t="s">
        <v>313</v>
      </c>
      <c r="F16" s="26">
        <f>COUNTIF($C$10:$C$253,"1DC2-0")</f>
        <v>0</v>
      </c>
      <c r="G16" s="26">
        <f>COUNTIF($C$10:$C$253,"1DC2-1.5")</f>
        <v>0</v>
      </c>
      <c r="H16" s="26">
        <f>COUNTIF($C$10:$C$253,"1DC2-3")</f>
        <v>0</v>
      </c>
      <c r="I16" s="26">
        <f>COUNTIF($C$10:$C$253,"1DC2-4.5")</f>
        <v>0</v>
      </c>
      <c r="J16" s="26">
        <f>COUNTIF($C$10:$C$253,"1DC2-6")</f>
        <v>0</v>
      </c>
      <c r="K16" s="26">
        <v>2</v>
      </c>
      <c r="L16" s="26">
        <f>COUNTIF($C$10:$C$253,"1DC2+1.5")</f>
        <v>0</v>
      </c>
      <c r="M16" s="26">
        <v>2</v>
      </c>
      <c r="N16" s="26">
        <f>COUNTIF($C$10:$C$253,"1DC2+4.5")</f>
        <v>0</v>
      </c>
      <c r="O16" s="26">
        <f>COUNTIF($C$10:$C$253,"1DC2+6")</f>
        <v>2</v>
      </c>
      <c r="P16" s="26">
        <f>COUNTIF($C$10:$C$253,"1DC2+9")</f>
        <v>0</v>
      </c>
      <c r="Q16" s="26">
        <f>COUNTIF($C$10:$C$253,"1DC2+18")</f>
        <v>0</v>
      </c>
      <c r="R16" s="10"/>
      <c r="S16" s="22">
        <f t="shared" si="0"/>
        <v>6</v>
      </c>
      <c r="T16" s="71"/>
      <c r="U16" s="6"/>
      <c r="V16" s="15"/>
      <c r="W16" s="15"/>
      <c r="Y16" s="62"/>
      <c r="Z16" s="62"/>
      <c r="AA16" s="72"/>
    </row>
    <row r="17" spans="1:27" ht="15.5">
      <c r="A17" s="1"/>
      <c r="B17" s="15"/>
      <c r="C17" s="62"/>
      <c r="D17" s="125"/>
      <c r="E17" s="85" t="s">
        <v>314</v>
      </c>
      <c r="F17" s="26">
        <f>COUNTIF($C$10:$C$253,"1DD45-0")</f>
        <v>0</v>
      </c>
      <c r="G17" s="26">
        <f>COUNTIF($C$10:$C$253,"1DD45-1.5")</f>
        <v>0</v>
      </c>
      <c r="H17" s="26">
        <f>COUNTIF($C$10:$C$253,"1DD45-3")</f>
        <v>0</v>
      </c>
      <c r="I17" s="26">
        <f>COUNTIF($C$10:$C$253,"1DD45-4.5")</f>
        <v>0</v>
      </c>
      <c r="J17" s="26">
        <f>COUNTIF($C$10:$C$253,"1DD45-6")</f>
        <v>0</v>
      </c>
      <c r="K17" s="26">
        <v>1</v>
      </c>
      <c r="L17" s="26">
        <f>COUNTIF($C$10:$C$253,"1DD45+1.5")</f>
        <v>0</v>
      </c>
      <c r="M17" s="26">
        <f>COUNTIF($C$10:$C$253,"1DD45+3")</f>
        <v>0</v>
      </c>
      <c r="N17" s="26">
        <f>COUNTIF($C$10:$C$253,"1DD45+4.5")</f>
        <v>0</v>
      </c>
      <c r="O17" s="26">
        <f>COUNTIF($C$10:$C$253,"1DD45+6")</f>
        <v>0</v>
      </c>
      <c r="P17" s="26">
        <f>COUNTIF($C$10:$C$253,"1DD45+9")</f>
        <v>0</v>
      </c>
      <c r="Q17" s="26">
        <v>1</v>
      </c>
      <c r="R17" s="10"/>
      <c r="S17" s="22">
        <f t="shared" si="0"/>
        <v>2</v>
      </c>
      <c r="T17" s="71"/>
      <c r="U17" s="6">
        <f>U15+1</f>
        <v>115</v>
      </c>
      <c r="V17" s="15" t="s">
        <v>144</v>
      </c>
      <c r="W17" s="15" t="s">
        <v>241</v>
      </c>
      <c r="Y17" s="62" t="s">
        <v>144</v>
      </c>
      <c r="Z17" s="62" t="s">
        <v>231</v>
      </c>
      <c r="AA17" s="72">
        <v>71.430000000000007</v>
      </c>
    </row>
    <row r="18" spans="1:27" ht="16" thickBot="1">
      <c r="A18" s="1">
        <v>5</v>
      </c>
      <c r="B18" s="15" t="s">
        <v>76</v>
      </c>
      <c r="C18" s="51" t="s">
        <v>234</v>
      </c>
      <c r="D18" s="125">
        <v>265</v>
      </c>
      <c r="E18" s="85" t="s">
        <v>315</v>
      </c>
      <c r="F18" s="27">
        <f>COUNTIF($C$10:$C$253,"1DD60-0")</f>
        <v>0</v>
      </c>
      <c r="G18" s="27">
        <f>COUNTIF($C$10:$C$253,"1DD60-1.5")</f>
        <v>0</v>
      </c>
      <c r="H18" s="27">
        <f>COUNTIF($C$10:$C$253,"1DD60-3")</f>
        <v>0</v>
      </c>
      <c r="I18" s="27">
        <f>COUNTIF($C$10:$C$253,"1DD60-4.5")</f>
        <v>0</v>
      </c>
      <c r="J18" s="27">
        <f>COUNTIF($C$10:$C$253,"1DD60-6")</f>
        <v>0</v>
      </c>
      <c r="K18" s="27">
        <v>3</v>
      </c>
      <c r="L18" s="27">
        <f>COUNTIF($C$10:$C$253,"1DD60+1.5")</f>
        <v>0</v>
      </c>
      <c r="M18" s="27">
        <f>COUNTIF($C$10:$C$253,"1DD60+3")</f>
        <v>0</v>
      </c>
      <c r="N18" s="27">
        <f>COUNTIF($C$10:$C$253,"1DD60+4.5")</f>
        <v>0</v>
      </c>
      <c r="O18" s="27">
        <v>0</v>
      </c>
      <c r="P18" s="27">
        <f>COUNTIF($C$10:$C$253,"1DD60+9")</f>
        <v>0</v>
      </c>
      <c r="Q18" s="27">
        <f>COUNTIF($C$10:$C$253,"1DD60+18")</f>
        <v>0</v>
      </c>
      <c r="R18" s="11"/>
      <c r="S18" s="23">
        <f t="shared" si="0"/>
        <v>3</v>
      </c>
      <c r="T18" s="71"/>
      <c r="U18" s="6"/>
      <c r="V18" s="15"/>
      <c r="W18" s="15"/>
      <c r="Y18" s="62"/>
      <c r="Z18" s="62"/>
      <c r="AA18" s="72"/>
    </row>
    <row r="19" spans="1:27" ht="16" thickBot="1">
      <c r="A19" s="1"/>
      <c r="B19" s="15"/>
      <c r="C19" s="62"/>
      <c r="D19" s="125"/>
      <c r="F19" s="28">
        <f>SUM(F12:F18)</f>
        <v>0</v>
      </c>
      <c r="G19" s="28">
        <f t="shared" ref="G19:S19" si="1">SUM(G12:G18)</f>
        <v>10</v>
      </c>
      <c r="H19" s="28">
        <f t="shared" si="1"/>
        <v>7</v>
      </c>
      <c r="I19" s="28">
        <f t="shared" si="1"/>
        <v>3</v>
      </c>
      <c r="J19" s="28">
        <f t="shared" si="1"/>
        <v>1</v>
      </c>
      <c r="K19" s="28">
        <f t="shared" si="1"/>
        <v>42</v>
      </c>
      <c r="L19" s="28">
        <f t="shared" si="1"/>
        <v>2</v>
      </c>
      <c r="M19" s="28">
        <f t="shared" si="1"/>
        <v>28</v>
      </c>
      <c r="N19" s="28">
        <f t="shared" si="1"/>
        <v>2</v>
      </c>
      <c r="O19" s="28">
        <f t="shared" si="1"/>
        <v>14</v>
      </c>
      <c r="P19" s="28">
        <f t="shared" si="1"/>
        <v>14</v>
      </c>
      <c r="Q19" s="28">
        <f t="shared" si="1"/>
        <v>1</v>
      </c>
      <c r="R19" s="20"/>
      <c r="S19" s="21">
        <f t="shared" si="1"/>
        <v>124</v>
      </c>
      <c r="U19" s="6">
        <f>U17+1</f>
        <v>116</v>
      </c>
      <c r="V19" s="15" t="s">
        <v>145</v>
      </c>
      <c r="W19" s="15" t="s">
        <v>231</v>
      </c>
      <c r="Y19" s="62" t="s">
        <v>145</v>
      </c>
      <c r="Z19" s="62" t="s">
        <v>233</v>
      </c>
      <c r="AA19" s="72">
        <v>68.430000000000007</v>
      </c>
    </row>
    <row r="20" spans="1:27" ht="15">
      <c r="A20" s="1">
        <v>6</v>
      </c>
      <c r="B20" s="15" t="s">
        <v>77</v>
      </c>
      <c r="C20" s="51" t="s">
        <v>232</v>
      </c>
      <c r="D20" s="125">
        <v>510</v>
      </c>
      <c r="U20" s="6"/>
      <c r="V20" s="15"/>
      <c r="W20" s="15"/>
      <c r="Y20" s="62"/>
      <c r="Z20" s="62"/>
      <c r="AA20" s="72"/>
    </row>
    <row r="21" spans="1:27" ht="15">
      <c r="A21" s="1"/>
      <c r="B21" s="15"/>
      <c r="C21" s="62"/>
      <c r="D21" s="125"/>
      <c r="U21" s="6">
        <f>U19+1</f>
        <v>117</v>
      </c>
      <c r="V21" s="15" t="s">
        <v>146</v>
      </c>
      <c r="W21" s="15" t="s">
        <v>232</v>
      </c>
      <c r="Y21" s="62" t="s">
        <v>292</v>
      </c>
      <c r="Z21" s="62" t="s">
        <v>293</v>
      </c>
      <c r="AA21" s="72">
        <v>76.525000000000006</v>
      </c>
    </row>
    <row r="22" spans="1:27" ht="15">
      <c r="A22" s="1">
        <v>7</v>
      </c>
      <c r="B22" s="15" t="s">
        <v>78</v>
      </c>
      <c r="C22" s="62" t="s">
        <v>236</v>
      </c>
      <c r="D22" s="125">
        <v>380</v>
      </c>
      <c r="U22" s="6"/>
      <c r="V22" s="15"/>
      <c r="W22" s="15"/>
      <c r="Y22" s="62"/>
      <c r="Z22" s="62"/>
      <c r="AA22" s="72"/>
    </row>
    <row r="23" spans="1:27" ht="15">
      <c r="A23" s="1"/>
      <c r="B23" s="15"/>
      <c r="C23" s="62"/>
      <c r="D23" s="125"/>
      <c r="U23" s="6">
        <f>U21+1</f>
        <v>118</v>
      </c>
      <c r="V23" s="16" t="s">
        <v>147</v>
      </c>
      <c r="W23" s="16" t="s">
        <v>282</v>
      </c>
      <c r="Y23" s="62" t="s">
        <v>294</v>
      </c>
      <c r="Z23" s="62" t="s">
        <v>293</v>
      </c>
      <c r="AA23" s="72">
        <v>76.525000000000006</v>
      </c>
    </row>
    <row r="24" spans="1:27" ht="15">
      <c r="A24" s="1">
        <v>8</v>
      </c>
      <c r="B24" s="15" t="s">
        <v>79</v>
      </c>
      <c r="C24" s="62" t="s">
        <v>236</v>
      </c>
      <c r="D24" s="125">
        <v>420</v>
      </c>
      <c r="U24" s="6"/>
      <c r="V24" s="15"/>
      <c r="W24" s="15"/>
      <c r="Y24" s="62"/>
      <c r="Z24" s="62"/>
      <c r="AA24" s="72"/>
    </row>
    <row r="25" spans="1:27" ht="15.5" thickBot="1">
      <c r="A25" s="1"/>
      <c r="B25" s="15"/>
      <c r="C25" s="62"/>
      <c r="D25" s="125"/>
      <c r="U25" s="6">
        <f>U23+1</f>
        <v>119</v>
      </c>
      <c r="V25" s="15" t="s">
        <v>148</v>
      </c>
      <c r="W25" s="15" t="s">
        <v>280</v>
      </c>
      <c r="Y25" s="62" t="s">
        <v>295</v>
      </c>
      <c r="Z25" s="62" t="s">
        <v>233</v>
      </c>
      <c r="AA25" s="72">
        <v>68.430000000000007</v>
      </c>
    </row>
    <row r="26" spans="1:27" ht="16" thickBot="1">
      <c r="A26" s="1">
        <v>9</v>
      </c>
      <c r="B26" s="15" t="s">
        <v>80</v>
      </c>
      <c r="C26" s="51" t="s">
        <v>233</v>
      </c>
      <c r="D26" s="125">
        <v>335</v>
      </c>
      <c r="F26" s="711"/>
      <c r="G26" s="711"/>
      <c r="H26" s="711"/>
      <c r="I26" s="711"/>
      <c r="J26" s="711"/>
      <c r="K26" s="712"/>
      <c r="L26" s="712"/>
      <c r="M26" s="712"/>
      <c r="N26" s="712"/>
      <c r="O26" s="712"/>
      <c r="P26" s="712"/>
      <c r="Q26" s="712"/>
      <c r="R26" s="712"/>
      <c r="S26" s="713"/>
      <c r="U26" s="6"/>
      <c r="V26" s="15"/>
      <c r="W26" s="15"/>
      <c r="Y26" s="62"/>
      <c r="Z26" s="62"/>
      <c r="AA26" s="72"/>
    </row>
    <row r="27" spans="1:27" ht="15.5">
      <c r="A27" s="1"/>
      <c r="B27" s="15"/>
      <c r="C27" s="62"/>
      <c r="D27" s="125"/>
      <c r="F27" s="18" t="s">
        <v>154</v>
      </c>
      <c r="G27" s="18" t="s">
        <v>155</v>
      </c>
      <c r="H27" s="18" t="s">
        <v>156</v>
      </c>
      <c r="I27" s="18" t="s">
        <v>157</v>
      </c>
      <c r="J27" s="18" t="s">
        <v>158</v>
      </c>
      <c r="K27" s="18" t="s">
        <v>0</v>
      </c>
      <c r="L27" s="18" t="s">
        <v>152</v>
      </c>
      <c r="M27" s="18" t="s">
        <v>7</v>
      </c>
      <c r="N27" s="18" t="s">
        <v>153</v>
      </c>
      <c r="O27" s="18" t="s">
        <v>3</v>
      </c>
      <c r="P27" s="18" t="s">
        <v>1</v>
      </c>
      <c r="Q27" s="18" t="s">
        <v>9</v>
      </c>
      <c r="R27" s="18"/>
      <c r="S27" s="19" t="s">
        <v>11</v>
      </c>
      <c r="U27" s="6">
        <f>U25+1</f>
        <v>120</v>
      </c>
      <c r="V27" s="16" t="s">
        <v>149</v>
      </c>
      <c r="W27" s="16" t="s">
        <v>242</v>
      </c>
      <c r="Y27" s="62" t="s">
        <v>296</v>
      </c>
      <c r="Z27" s="62" t="s">
        <v>238</v>
      </c>
      <c r="AA27" s="72">
        <v>70.125</v>
      </c>
    </row>
    <row r="28" spans="1:27" ht="15.5">
      <c r="A28" s="1">
        <v>10</v>
      </c>
      <c r="B28" s="15" t="s">
        <v>81</v>
      </c>
      <c r="C28" s="51" t="s">
        <v>233</v>
      </c>
      <c r="D28" s="125">
        <v>345</v>
      </c>
      <c r="E28" s="85" t="s">
        <v>309</v>
      </c>
      <c r="F28" s="26">
        <v>0</v>
      </c>
      <c r="G28" s="26">
        <v>2</v>
      </c>
      <c r="H28" s="26">
        <v>18</v>
      </c>
      <c r="I28" s="26">
        <v>0</v>
      </c>
      <c r="J28" s="26">
        <v>0</v>
      </c>
      <c r="K28" s="26">
        <v>37</v>
      </c>
      <c r="L28" s="26">
        <v>0</v>
      </c>
      <c r="M28" s="26">
        <v>19</v>
      </c>
      <c r="N28" s="26">
        <v>0</v>
      </c>
      <c r="O28" s="26">
        <v>7</v>
      </c>
      <c r="P28" s="26">
        <v>6</v>
      </c>
      <c r="Q28" s="26">
        <v>0</v>
      </c>
      <c r="R28" s="10"/>
      <c r="S28" s="22">
        <f t="shared" ref="S28:S34" si="2">SUM(F28:R28)</f>
        <v>89</v>
      </c>
      <c r="U28" s="6"/>
      <c r="V28" s="15"/>
      <c r="W28" s="15"/>
      <c r="Y28" s="62"/>
      <c r="Z28" s="62"/>
      <c r="AA28" s="72"/>
    </row>
    <row r="29" spans="1:27" ht="15.5">
      <c r="A29" s="1"/>
      <c r="B29" s="15"/>
      <c r="C29" s="62"/>
      <c r="D29" s="125"/>
      <c r="E29" s="85" t="s">
        <v>310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>
        <v>7</v>
      </c>
      <c r="L29" s="26">
        <v>0</v>
      </c>
      <c r="M29" s="26">
        <v>1</v>
      </c>
      <c r="N29" s="26">
        <v>0</v>
      </c>
      <c r="O29" s="26">
        <v>2</v>
      </c>
      <c r="P29" s="26">
        <v>4</v>
      </c>
      <c r="Q29" s="26">
        <v>0</v>
      </c>
      <c r="R29" s="10"/>
      <c r="S29" s="22">
        <f t="shared" si="2"/>
        <v>15</v>
      </c>
      <c r="U29" s="6">
        <f>U27+1</f>
        <v>121</v>
      </c>
      <c r="V29" s="16" t="s">
        <v>150</v>
      </c>
      <c r="W29" s="16" t="s">
        <v>283</v>
      </c>
      <c r="Y29" s="62" t="s">
        <v>297</v>
      </c>
      <c r="Z29" s="62" t="s">
        <v>241</v>
      </c>
      <c r="AA29" s="72">
        <v>77.430000000000007</v>
      </c>
    </row>
    <row r="30" spans="1:27" ht="15.5">
      <c r="A30" s="1">
        <v>11</v>
      </c>
      <c r="B30" s="15" t="s">
        <v>82</v>
      </c>
      <c r="C30" s="51" t="s">
        <v>233</v>
      </c>
      <c r="D30" s="125">
        <v>365</v>
      </c>
      <c r="E30" s="85" t="s">
        <v>311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0</v>
      </c>
      <c r="M30" s="26">
        <v>2</v>
      </c>
      <c r="N30" s="26">
        <v>0</v>
      </c>
      <c r="O30" s="26">
        <v>0</v>
      </c>
      <c r="P30" s="26">
        <v>1</v>
      </c>
      <c r="Q30" s="26">
        <v>0</v>
      </c>
      <c r="R30" s="10"/>
      <c r="S30" s="22">
        <f t="shared" si="2"/>
        <v>4</v>
      </c>
      <c r="U30" s="6"/>
      <c r="V30" s="15"/>
      <c r="W30" s="15"/>
      <c r="Y30" s="62"/>
      <c r="Z30" s="62"/>
      <c r="AA30" s="72"/>
    </row>
    <row r="31" spans="1:27" ht="15.5">
      <c r="A31" s="1"/>
      <c r="B31" s="15"/>
      <c r="C31" s="62"/>
      <c r="D31" s="125"/>
      <c r="E31" s="85" t="s">
        <v>312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2</v>
      </c>
      <c r="L31" s="26">
        <v>0</v>
      </c>
      <c r="M31" s="26">
        <v>3</v>
      </c>
      <c r="N31" s="26">
        <v>0</v>
      </c>
      <c r="O31" s="26">
        <v>1</v>
      </c>
      <c r="P31" s="26">
        <v>0</v>
      </c>
      <c r="Q31" s="26">
        <v>0</v>
      </c>
      <c r="R31" s="10"/>
      <c r="S31" s="22">
        <f t="shared" si="2"/>
        <v>7</v>
      </c>
      <c r="U31" s="6">
        <f>U29+1</f>
        <v>122</v>
      </c>
      <c r="V31" s="16" t="s">
        <v>60</v>
      </c>
      <c r="W31" s="16" t="s">
        <v>60</v>
      </c>
      <c r="Y31" s="62" t="s">
        <v>298</v>
      </c>
      <c r="Z31" s="62" t="s">
        <v>231</v>
      </c>
      <c r="AA31" s="72">
        <v>71.430000000000007</v>
      </c>
    </row>
    <row r="32" spans="1:27" ht="15.5">
      <c r="A32" s="1">
        <v>12</v>
      </c>
      <c r="B32" s="15" t="s">
        <v>83</v>
      </c>
      <c r="C32" s="51" t="s">
        <v>231</v>
      </c>
      <c r="D32" s="125">
        <v>356</v>
      </c>
      <c r="E32" s="85" t="s">
        <v>313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3</v>
      </c>
      <c r="L32" s="26">
        <v>0</v>
      </c>
      <c r="M32" s="26">
        <v>1</v>
      </c>
      <c r="N32" s="26">
        <v>0</v>
      </c>
      <c r="O32" s="26">
        <v>2</v>
      </c>
      <c r="P32" s="26">
        <v>0</v>
      </c>
      <c r="Q32" s="26">
        <v>0</v>
      </c>
      <c r="R32" s="10"/>
      <c r="S32" s="22">
        <f t="shared" si="2"/>
        <v>6</v>
      </c>
      <c r="U32" s="6"/>
      <c r="V32" s="8"/>
      <c r="W32" s="8"/>
      <c r="Y32" s="62"/>
      <c r="Z32" s="62"/>
      <c r="AA32" s="72"/>
    </row>
    <row r="33" spans="1:27" ht="15.5">
      <c r="A33" s="1"/>
      <c r="B33" s="15"/>
      <c r="C33" s="62"/>
      <c r="D33" s="125"/>
      <c r="E33" s="85" t="s">
        <v>314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1</v>
      </c>
      <c r="P33" s="26">
        <v>0</v>
      </c>
      <c r="Q33" s="26">
        <v>1</v>
      </c>
      <c r="R33" s="10"/>
      <c r="S33" s="22">
        <f t="shared" si="2"/>
        <v>2</v>
      </c>
      <c r="U33" s="2"/>
      <c r="V33" s="2"/>
      <c r="Y33" s="62" t="s">
        <v>299</v>
      </c>
      <c r="Z33" s="62" t="s">
        <v>231</v>
      </c>
      <c r="AA33" s="72">
        <v>71.430000000000007</v>
      </c>
    </row>
    <row r="34" spans="1:27" ht="16" thickBot="1">
      <c r="A34" s="1">
        <v>13</v>
      </c>
      <c r="B34" s="15" t="s">
        <v>84</v>
      </c>
      <c r="C34" s="51" t="s">
        <v>233</v>
      </c>
      <c r="D34" s="125">
        <v>332</v>
      </c>
      <c r="E34" s="85" t="s">
        <v>315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2</v>
      </c>
      <c r="L34" s="27">
        <v>0</v>
      </c>
      <c r="M34" s="27">
        <v>0</v>
      </c>
      <c r="N34" s="27">
        <v>0</v>
      </c>
      <c r="O34" s="27">
        <v>2</v>
      </c>
      <c r="P34" s="27">
        <v>0</v>
      </c>
      <c r="Q34" s="27">
        <v>0</v>
      </c>
      <c r="R34" s="11"/>
      <c r="S34" s="23">
        <f t="shared" si="2"/>
        <v>4</v>
      </c>
      <c r="U34" s="2"/>
      <c r="V34" s="2"/>
      <c r="Y34" s="62"/>
      <c r="Z34" s="62"/>
      <c r="AA34" s="72"/>
    </row>
    <row r="35" spans="1:27" ht="16" thickBot="1">
      <c r="A35" s="1"/>
      <c r="B35" s="15"/>
      <c r="C35" s="62"/>
      <c r="D35" s="125"/>
      <c r="F35" s="28">
        <f>SUM(F28:F34)</f>
        <v>0</v>
      </c>
      <c r="G35" s="28">
        <f t="shared" ref="G35:Q35" si="3">SUM(G28:G34)</f>
        <v>2</v>
      </c>
      <c r="H35" s="28">
        <f t="shared" si="3"/>
        <v>20</v>
      </c>
      <c r="I35" s="28">
        <f t="shared" si="3"/>
        <v>0</v>
      </c>
      <c r="J35" s="28">
        <f t="shared" si="3"/>
        <v>0</v>
      </c>
      <c r="K35" s="28">
        <f t="shared" si="3"/>
        <v>52</v>
      </c>
      <c r="L35" s="28">
        <f t="shared" si="3"/>
        <v>0</v>
      </c>
      <c r="M35" s="28">
        <f t="shared" si="3"/>
        <v>26</v>
      </c>
      <c r="N35" s="28">
        <f t="shared" si="3"/>
        <v>0</v>
      </c>
      <c r="O35" s="28">
        <f t="shared" si="3"/>
        <v>15</v>
      </c>
      <c r="P35" s="28">
        <f t="shared" si="3"/>
        <v>11</v>
      </c>
      <c r="Q35" s="28">
        <f t="shared" si="3"/>
        <v>1</v>
      </c>
      <c r="R35" s="20"/>
      <c r="S35" s="21">
        <f t="shared" ref="S35" si="4">SUM(S28:S34)</f>
        <v>127</v>
      </c>
      <c r="U35" s="2"/>
      <c r="V35" s="2"/>
      <c r="Y35" s="62" t="s">
        <v>300</v>
      </c>
      <c r="Z35" s="62" t="s">
        <v>280</v>
      </c>
      <c r="AA35" s="72">
        <v>69.930000000000007</v>
      </c>
    </row>
    <row r="36" spans="1:27" ht="15">
      <c r="A36" s="1">
        <v>14</v>
      </c>
      <c r="B36" s="15" t="s">
        <v>85</v>
      </c>
      <c r="C36" s="51" t="s">
        <v>231</v>
      </c>
      <c r="D36" s="125">
        <v>384.42399999999998</v>
      </c>
      <c r="U36" s="2"/>
      <c r="V36" s="2"/>
      <c r="Y36" s="62"/>
      <c r="Z36" s="62"/>
      <c r="AA36" s="72"/>
    </row>
    <row r="37" spans="1:27" ht="15">
      <c r="A37" s="1"/>
      <c r="B37" s="15"/>
      <c r="C37" s="15"/>
      <c r="D37" s="125"/>
      <c r="U37" s="2"/>
      <c r="V37" s="2"/>
      <c r="Y37" s="62" t="s">
        <v>301</v>
      </c>
      <c r="Z37" s="62" t="s">
        <v>302</v>
      </c>
      <c r="AA37" s="72">
        <v>76.525000000000006</v>
      </c>
    </row>
    <row r="38" spans="1:27" ht="15">
      <c r="A38" s="1">
        <v>15</v>
      </c>
      <c r="B38" s="16" t="s">
        <v>25</v>
      </c>
      <c r="C38" s="51" t="s">
        <v>230</v>
      </c>
      <c r="D38" s="124">
        <v>385</v>
      </c>
      <c r="U38" s="2"/>
      <c r="V38" s="2"/>
    </row>
    <row r="39" spans="1:27" ht="18.5">
      <c r="A39" s="1"/>
      <c r="B39" s="15"/>
      <c r="C39" s="51"/>
      <c r="D39" s="124"/>
      <c r="U39" s="2"/>
      <c r="V39" s="2"/>
      <c r="Y39" s="73" t="s">
        <v>303</v>
      </c>
      <c r="Z39" s="74" t="s">
        <v>304</v>
      </c>
    </row>
    <row r="40" spans="1:27" ht="18">
      <c r="A40" s="1">
        <v>16</v>
      </c>
      <c r="B40" s="15" t="s">
        <v>16</v>
      </c>
      <c r="C40" s="51" t="s">
        <v>231</v>
      </c>
      <c r="D40" s="124">
        <v>423</v>
      </c>
      <c r="U40" s="2"/>
      <c r="V40" s="2"/>
      <c r="Y40" s="75"/>
      <c r="Z40" s="76"/>
    </row>
    <row r="41" spans="1:27" ht="18.5">
      <c r="A41" s="1"/>
      <c r="B41" s="15"/>
      <c r="C41" s="51"/>
      <c r="D41" s="124"/>
      <c r="U41" s="2"/>
      <c r="V41" s="2"/>
      <c r="Y41" s="73" t="s">
        <v>305</v>
      </c>
      <c r="Z41" s="74" t="s">
        <v>304</v>
      </c>
    </row>
    <row r="42" spans="1:27" ht="15">
      <c r="A42" s="1">
        <v>17</v>
      </c>
      <c r="B42" s="15" t="s">
        <v>17</v>
      </c>
      <c r="C42" s="51" t="s">
        <v>231</v>
      </c>
      <c r="D42" s="124">
        <v>382</v>
      </c>
    </row>
    <row r="43" spans="1:27" ht="15">
      <c r="A43" s="1"/>
      <c r="B43" s="15"/>
      <c r="C43" s="51"/>
      <c r="D43" s="124"/>
    </row>
    <row r="44" spans="1:27" ht="15">
      <c r="A44" s="1">
        <v>18</v>
      </c>
      <c r="B44" s="15" t="s">
        <v>18</v>
      </c>
      <c r="C44" s="51" t="s">
        <v>231</v>
      </c>
      <c r="D44" s="124">
        <v>405</v>
      </c>
    </row>
    <row r="45" spans="1:27" ht="15">
      <c r="A45" s="1"/>
      <c r="B45" s="15"/>
      <c r="C45" s="51"/>
      <c r="D45" s="124"/>
    </row>
    <row r="46" spans="1:27" ht="15">
      <c r="A46" s="1">
        <v>19</v>
      </c>
      <c r="B46" s="15" t="s">
        <v>86</v>
      </c>
      <c r="C46" s="51" t="s">
        <v>232</v>
      </c>
      <c r="D46" s="124">
        <v>388.45800000000003</v>
      </c>
    </row>
    <row r="47" spans="1:27" ht="15">
      <c r="A47" s="1"/>
      <c r="B47" s="15"/>
      <c r="C47" s="51"/>
      <c r="D47" s="124"/>
    </row>
    <row r="48" spans="1:27" ht="15">
      <c r="A48" s="1">
        <v>20</v>
      </c>
      <c r="B48" s="16" t="s">
        <v>26</v>
      </c>
      <c r="C48" s="51" t="s">
        <v>230</v>
      </c>
      <c r="D48" s="124">
        <v>405</v>
      </c>
    </row>
    <row r="49" spans="1:4" ht="15">
      <c r="A49" s="1"/>
      <c r="B49" s="15"/>
      <c r="C49" s="51"/>
      <c r="D49" s="124"/>
    </row>
    <row r="50" spans="1:4" ht="15">
      <c r="A50" s="1">
        <v>21</v>
      </c>
      <c r="B50" s="15" t="s">
        <v>87</v>
      </c>
      <c r="C50" s="51" t="s">
        <v>232</v>
      </c>
      <c r="D50" s="124">
        <v>360</v>
      </c>
    </row>
    <row r="51" spans="1:4" ht="15">
      <c r="A51" s="1"/>
      <c r="B51" s="15"/>
      <c r="C51" s="51"/>
      <c r="D51" s="124"/>
    </row>
    <row r="52" spans="1:4" ht="15">
      <c r="A52" s="1">
        <v>22</v>
      </c>
      <c r="B52" s="15" t="s">
        <v>88</v>
      </c>
      <c r="C52" s="51" t="s">
        <v>232</v>
      </c>
      <c r="D52" s="124">
        <v>390</v>
      </c>
    </row>
    <row r="53" spans="1:4" ht="15">
      <c r="A53" s="1"/>
      <c r="B53" s="15"/>
      <c r="C53" s="51"/>
      <c r="D53" s="124"/>
    </row>
    <row r="54" spans="1:4" ht="15">
      <c r="A54" s="1">
        <v>23</v>
      </c>
      <c r="B54" s="15" t="s">
        <v>89</v>
      </c>
      <c r="C54" s="51" t="s">
        <v>233</v>
      </c>
      <c r="D54" s="124">
        <v>325</v>
      </c>
    </row>
    <row r="55" spans="1:4" ht="15">
      <c r="A55" s="1"/>
      <c r="B55" s="15"/>
      <c r="C55" s="51"/>
      <c r="D55" s="124"/>
    </row>
    <row r="56" spans="1:4" ht="15">
      <c r="A56" s="1">
        <v>24</v>
      </c>
      <c r="B56" s="15" t="s">
        <v>90</v>
      </c>
      <c r="C56" s="51" t="s">
        <v>231</v>
      </c>
      <c r="D56" s="124">
        <v>430</v>
      </c>
    </row>
    <row r="57" spans="1:4" ht="15">
      <c r="A57" s="1"/>
      <c r="B57" s="15"/>
      <c r="C57" s="51"/>
      <c r="D57" s="124"/>
    </row>
    <row r="58" spans="1:4" ht="15">
      <c r="A58" s="1">
        <v>25</v>
      </c>
      <c r="B58" s="15" t="s">
        <v>91</v>
      </c>
      <c r="C58" s="51" t="s">
        <v>231</v>
      </c>
      <c r="D58" s="124">
        <v>298</v>
      </c>
    </row>
    <row r="59" spans="1:4" ht="15">
      <c r="A59" s="1"/>
      <c r="B59" s="15"/>
      <c r="C59" s="51"/>
      <c r="D59" s="124"/>
    </row>
    <row r="60" spans="1:4" ht="15">
      <c r="A60" s="1">
        <v>26</v>
      </c>
      <c r="B60" s="15" t="s">
        <v>92</v>
      </c>
      <c r="C60" s="51" t="s">
        <v>231</v>
      </c>
      <c r="D60" s="124">
        <v>422</v>
      </c>
    </row>
    <row r="61" spans="1:4" ht="15">
      <c r="A61" s="1"/>
      <c r="B61" s="15"/>
      <c r="C61" s="51"/>
      <c r="D61" s="124"/>
    </row>
    <row r="62" spans="1:4" ht="15">
      <c r="A62" s="1">
        <v>27</v>
      </c>
      <c r="B62" s="15" t="s">
        <v>93</v>
      </c>
      <c r="C62" s="51" t="s">
        <v>234</v>
      </c>
      <c r="D62" s="124">
        <v>345</v>
      </c>
    </row>
    <row r="63" spans="1:4" ht="15">
      <c r="A63" s="1"/>
      <c r="B63" s="15"/>
      <c r="C63" s="51"/>
      <c r="D63" s="124"/>
    </row>
    <row r="64" spans="1:4" ht="15">
      <c r="A64" s="1">
        <v>28</v>
      </c>
      <c r="B64" s="15" t="s">
        <v>94</v>
      </c>
      <c r="C64" s="51" t="s">
        <v>232</v>
      </c>
      <c r="D64" s="124">
        <v>370</v>
      </c>
    </row>
    <row r="65" spans="1:4" ht="15">
      <c r="A65" s="1"/>
      <c r="B65" s="15"/>
      <c r="C65" s="51"/>
      <c r="D65" s="124"/>
    </row>
    <row r="66" spans="1:4" ht="15">
      <c r="A66" s="1">
        <v>29</v>
      </c>
      <c r="B66" s="15" t="s">
        <v>95</v>
      </c>
      <c r="C66" s="51" t="s">
        <v>234</v>
      </c>
      <c r="D66" s="124">
        <v>320</v>
      </c>
    </row>
    <row r="67" spans="1:4" ht="15">
      <c r="A67" s="1"/>
      <c r="B67" s="15"/>
      <c r="C67" s="51"/>
      <c r="D67" s="124"/>
    </row>
    <row r="68" spans="1:4" ht="15">
      <c r="A68" s="1">
        <v>30</v>
      </c>
      <c r="B68" s="15" t="s">
        <v>96</v>
      </c>
      <c r="C68" s="51" t="s">
        <v>234</v>
      </c>
      <c r="D68" s="124">
        <v>390</v>
      </c>
    </row>
    <row r="69" spans="1:4" ht="15">
      <c r="A69" s="1"/>
      <c r="B69" s="15"/>
      <c r="C69" s="51"/>
      <c r="D69" s="124"/>
    </row>
    <row r="70" spans="1:4" ht="15">
      <c r="A70" s="1">
        <v>31</v>
      </c>
      <c r="B70" s="15" t="s">
        <v>97</v>
      </c>
      <c r="C70" s="51" t="s">
        <v>232</v>
      </c>
      <c r="D70" s="124">
        <v>425.02</v>
      </c>
    </row>
    <row r="71" spans="1:4" ht="15">
      <c r="A71" s="1"/>
      <c r="B71" s="15"/>
      <c r="C71" s="51"/>
      <c r="D71" s="124"/>
    </row>
    <row r="72" spans="1:4" ht="15">
      <c r="A72" s="1">
        <v>32</v>
      </c>
      <c r="B72" s="16" t="s">
        <v>27</v>
      </c>
      <c r="C72" s="51" t="s">
        <v>235</v>
      </c>
      <c r="D72" s="124">
        <v>480</v>
      </c>
    </row>
    <row r="73" spans="1:4" ht="15">
      <c r="A73" s="1"/>
      <c r="B73" s="15"/>
      <c r="C73" s="51"/>
      <c r="D73" s="124"/>
    </row>
    <row r="74" spans="1:4" ht="15">
      <c r="A74" s="1">
        <v>33</v>
      </c>
      <c r="B74" s="15" t="s">
        <v>19</v>
      </c>
      <c r="C74" s="51" t="s">
        <v>236</v>
      </c>
      <c r="D74" s="124">
        <v>297.315</v>
      </c>
    </row>
    <row r="75" spans="1:4" ht="15">
      <c r="A75" s="1"/>
      <c r="B75" s="15"/>
      <c r="C75" s="51"/>
      <c r="D75" s="124"/>
    </row>
    <row r="76" spans="1:4" ht="15">
      <c r="A76" s="1">
        <v>34</v>
      </c>
      <c r="B76" s="16" t="s">
        <v>28</v>
      </c>
      <c r="C76" s="51" t="s">
        <v>242</v>
      </c>
      <c r="D76" s="124">
        <v>417</v>
      </c>
    </row>
    <row r="77" spans="1:4" ht="15">
      <c r="A77" s="1"/>
      <c r="B77" s="15"/>
      <c r="C77" s="51"/>
      <c r="D77" s="124"/>
    </row>
    <row r="78" spans="1:4" ht="15">
      <c r="A78" s="1">
        <v>35</v>
      </c>
      <c r="B78" s="15" t="s">
        <v>20</v>
      </c>
      <c r="C78" s="51" t="s">
        <v>232</v>
      </c>
      <c r="D78" s="124">
        <v>409</v>
      </c>
    </row>
    <row r="79" spans="1:4" ht="15">
      <c r="A79" s="1"/>
      <c r="B79" s="15"/>
      <c r="C79" s="51"/>
      <c r="D79" s="124"/>
    </row>
    <row r="80" spans="1:4" ht="15">
      <c r="A80" s="1">
        <v>36</v>
      </c>
      <c r="B80" s="15" t="s">
        <v>21</v>
      </c>
      <c r="C80" s="51" t="s">
        <v>231</v>
      </c>
      <c r="D80" s="124">
        <v>432.78199999999998</v>
      </c>
    </row>
    <row r="81" spans="1:4" ht="15">
      <c r="A81" s="1"/>
      <c r="B81" s="15"/>
      <c r="C81" s="51"/>
      <c r="D81" s="124"/>
    </row>
    <row r="82" spans="1:4" ht="15">
      <c r="A82" s="122">
        <v>37</v>
      </c>
      <c r="B82" s="15" t="s">
        <v>22</v>
      </c>
      <c r="C82" s="51" t="s">
        <v>293</v>
      </c>
      <c r="D82" s="124">
        <v>469</v>
      </c>
    </row>
    <row r="83" spans="1:4" ht="15">
      <c r="A83" s="122"/>
      <c r="B83" s="15"/>
      <c r="C83" s="51"/>
      <c r="D83" s="124"/>
    </row>
    <row r="84" spans="1:4" ht="15">
      <c r="A84" s="122">
        <v>38</v>
      </c>
      <c r="B84" s="16" t="s">
        <v>99</v>
      </c>
      <c r="C84" s="51" t="s">
        <v>234</v>
      </c>
      <c r="D84" s="124">
        <v>387</v>
      </c>
    </row>
    <row r="85" spans="1:4" ht="15">
      <c r="A85" s="122"/>
      <c r="B85" s="15"/>
      <c r="C85" s="51"/>
      <c r="D85" s="124"/>
    </row>
    <row r="86" spans="1:4" ht="15">
      <c r="A86" s="122">
        <v>39</v>
      </c>
      <c r="B86" s="15" t="s">
        <v>333</v>
      </c>
      <c r="C86" s="51" t="s">
        <v>231</v>
      </c>
      <c r="D86" s="124">
        <v>428.87599999999998</v>
      </c>
    </row>
    <row r="87" spans="1:4" ht="15">
      <c r="A87" s="1"/>
      <c r="B87" s="15"/>
      <c r="C87" s="51"/>
      <c r="D87" s="124"/>
    </row>
    <row r="88" spans="1:4" ht="15">
      <c r="A88" s="1">
        <v>40</v>
      </c>
      <c r="B88" s="16" t="s">
        <v>29</v>
      </c>
      <c r="C88" s="51" t="s">
        <v>281</v>
      </c>
      <c r="D88" s="124">
        <v>248.03800000000001</v>
      </c>
    </row>
    <row r="89" spans="1:4" ht="15">
      <c r="A89" s="1"/>
      <c r="B89" s="15"/>
      <c r="C89" s="51"/>
      <c r="D89" s="124"/>
    </row>
    <row r="90" spans="1:4" ht="15">
      <c r="A90" s="1">
        <v>41</v>
      </c>
      <c r="B90" s="16" t="s">
        <v>30</v>
      </c>
      <c r="C90" s="51" t="s">
        <v>240</v>
      </c>
      <c r="D90" s="124">
        <v>430</v>
      </c>
    </row>
    <row r="91" spans="1:4" ht="15">
      <c r="A91" s="1"/>
      <c r="B91" s="15"/>
      <c r="C91" s="51"/>
      <c r="D91" s="124"/>
    </row>
    <row r="92" spans="1:4" ht="15">
      <c r="A92" s="1">
        <v>42</v>
      </c>
      <c r="B92" s="15" t="s">
        <v>2</v>
      </c>
      <c r="C92" s="51" t="s">
        <v>231</v>
      </c>
      <c r="D92" s="124">
        <v>400</v>
      </c>
    </row>
    <row r="93" spans="1:4" ht="15">
      <c r="A93" s="1"/>
      <c r="B93" s="15"/>
      <c r="C93" s="51"/>
      <c r="D93" s="124"/>
    </row>
    <row r="94" spans="1:4" ht="15">
      <c r="A94" s="1">
        <v>43</v>
      </c>
      <c r="B94" s="15" t="s">
        <v>49</v>
      </c>
      <c r="C94" s="51" t="s">
        <v>231</v>
      </c>
      <c r="D94" s="124">
        <v>410</v>
      </c>
    </row>
    <row r="95" spans="1:4" ht="15">
      <c r="A95" s="1"/>
      <c r="B95" s="15"/>
      <c r="C95" s="51"/>
      <c r="D95" s="124"/>
    </row>
    <row r="96" spans="1:4" ht="15">
      <c r="A96" s="1">
        <v>44</v>
      </c>
      <c r="B96" s="15" t="s">
        <v>50</v>
      </c>
      <c r="C96" s="51" t="s">
        <v>232</v>
      </c>
      <c r="D96" s="124">
        <v>435</v>
      </c>
    </row>
    <row r="97" spans="1:4" ht="15">
      <c r="A97" s="1"/>
      <c r="B97" s="15"/>
      <c r="C97" s="51"/>
      <c r="D97" s="124"/>
    </row>
    <row r="98" spans="1:4" ht="15">
      <c r="A98" s="1">
        <v>45</v>
      </c>
      <c r="B98" s="15" t="s">
        <v>100</v>
      </c>
      <c r="C98" s="51" t="s">
        <v>231</v>
      </c>
      <c r="D98" s="124">
        <v>360</v>
      </c>
    </row>
    <row r="99" spans="1:4" ht="15">
      <c r="A99" s="1"/>
      <c r="B99" s="15"/>
      <c r="C99" s="51"/>
      <c r="D99" s="124"/>
    </row>
    <row r="100" spans="1:4" ht="15">
      <c r="A100" s="1">
        <v>46</v>
      </c>
      <c r="B100" s="15" t="s">
        <v>101</v>
      </c>
      <c r="C100" s="51" t="s">
        <v>233</v>
      </c>
      <c r="D100" s="124">
        <v>391.45100000000002</v>
      </c>
    </row>
    <row r="101" spans="1:4" ht="15">
      <c r="A101" s="1"/>
      <c r="B101" s="15"/>
      <c r="C101" s="51"/>
      <c r="D101" s="124"/>
    </row>
    <row r="102" spans="1:4" ht="15">
      <c r="A102" s="1">
        <v>47</v>
      </c>
      <c r="B102" s="16" t="s">
        <v>31</v>
      </c>
      <c r="C102" s="51" t="s">
        <v>230</v>
      </c>
      <c r="D102" s="124">
        <v>380</v>
      </c>
    </row>
    <row r="103" spans="1:4" ht="15">
      <c r="A103" s="1"/>
      <c r="B103" s="15"/>
      <c r="C103" s="51"/>
      <c r="D103" s="124"/>
    </row>
    <row r="104" spans="1:4" ht="15">
      <c r="A104" s="1">
        <v>48</v>
      </c>
      <c r="B104" s="15" t="s">
        <v>102</v>
      </c>
      <c r="C104" s="51" t="s">
        <v>241</v>
      </c>
      <c r="D104" s="124">
        <v>475</v>
      </c>
    </row>
    <row r="105" spans="1:4" ht="15">
      <c r="A105" s="1"/>
      <c r="B105" s="15"/>
      <c r="C105" s="51"/>
      <c r="D105" s="124"/>
    </row>
    <row r="106" spans="1:4" ht="15">
      <c r="A106" s="1">
        <v>49</v>
      </c>
      <c r="B106" s="15" t="s">
        <v>103</v>
      </c>
      <c r="C106" s="51" t="s">
        <v>232</v>
      </c>
      <c r="D106" s="124">
        <v>380</v>
      </c>
    </row>
    <row r="107" spans="1:4" ht="15">
      <c r="A107" s="1"/>
      <c r="B107" s="15"/>
      <c r="C107" s="51"/>
      <c r="D107" s="124"/>
    </row>
    <row r="108" spans="1:4" ht="15">
      <c r="A108" s="1">
        <v>50</v>
      </c>
      <c r="B108" s="15" t="s">
        <v>104</v>
      </c>
      <c r="C108" s="51" t="s">
        <v>231</v>
      </c>
      <c r="D108" s="124">
        <v>390</v>
      </c>
    </row>
    <row r="109" spans="1:4" ht="15">
      <c r="A109" s="1"/>
      <c r="B109" s="15"/>
      <c r="C109" s="51"/>
      <c r="D109" s="124"/>
    </row>
    <row r="110" spans="1:4" ht="15">
      <c r="A110" s="1">
        <v>51</v>
      </c>
      <c r="B110" s="15" t="s">
        <v>105</v>
      </c>
      <c r="C110" s="51" t="s">
        <v>232</v>
      </c>
      <c r="D110" s="124">
        <v>465</v>
      </c>
    </row>
    <row r="111" spans="1:4" ht="15">
      <c r="A111" s="1"/>
      <c r="B111" s="15"/>
      <c r="C111" s="51"/>
      <c r="D111" s="124"/>
    </row>
    <row r="112" spans="1:4" ht="15">
      <c r="A112" s="1">
        <v>52</v>
      </c>
      <c r="B112" s="15" t="s">
        <v>106</v>
      </c>
      <c r="C112" s="51" t="s">
        <v>232</v>
      </c>
      <c r="D112" s="124">
        <v>383.20800000000003</v>
      </c>
    </row>
    <row r="113" spans="1:4" ht="15">
      <c r="A113" s="1"/>
      <c r="B113" s="15"/>
      <c r="C113" s="51"/>
      <c r="D113" s="124"/>
    </row>
    <row r="114" spans="1:4" ht="15">
      <c r="A114" s="1">
        <v>53</v>
      </c>
      <c r="B114" s="16" t="s">
        <v>32</v>
      </c>
      <c r="C114" s="51" t="s">
        <v>242</v>
      </c>
      <c r="D114" s="124">
        <v>380</v>
      </c>
    </row>
    <row r="115" spans="1:4" ht="15">
      <c r="A115" s="1"/>
      <c r="B115" s="15"/>
      <c r="C115" s="51"/>
      <c r="D115" s="124"/>
    </row>
    <row r="116" spans="1:4" ht="15">
      <c r="A116" s="1">
        <v>54</v>
      </c>
      <c r="B116" s="15" t="s">
        <v>51</v>
      </c>
      <c r="C116" s="51" t="s">
        <v>231</v>
      </c>
      <c r="D116" s="124">
        <v>348</v>
      </c>
    </row>
    <row r="117" spans="1:4" ht="15">
      <c r="A117" s="1"/>
      <c r="B117" s="15"/>
      <c r="C117" s="51"/>
      <c r="D117" s="124"/>
    </row>
    <row r="118" spans="1:4" ht="15">
      <c r="A118" s="1">
        <v>55</v>
      </c>
      <c r="B118" s="15" t="s">
        <v>52</v>
      </c>
      <c r="C118" s="51" t="s">
        <v>231</v>
      </c>
      <c r="D118" s="124">
        <v>377.78399999999999</v>
      </c>
    </row>
    <row r="119" spans="1:4" ht="15">
      <c r="A119" s="1"/>
      <c r="B119" s="15"/>
      <c r="C119" s="51"/>
      <c r="D119" s="124"/>
    </row>
    <row r="120" spans="1:4" ht="15">
      <c r="A120" s="1">
        <v>56</v>
      </c>
      <c r="B120" s="16" t="s">
        <v>33</v>
      </c>
      <c r="C120" s="51" t="s">
        <v>230</v>
      </c>
      <c r="D120" s="124">
        <v>410</v>
      </c>
    </row>
    <row r="121" spans="1:4" ht="15">
      <c r="A121" s="1"/>
      <c r="B121" s="15"/>
      <c r="C121" s="51"/>
      <c r="D121" s="124"/>
    </row>
    <row r="122" spans="1:4" ht="15">
      <c r="A122" s="1">
        <v>57</v>
      </c>
      <c r="B122" s="15" t="s">
        <v>107</v>
      </c>
      <c r="C122" s="51" t="s">
        <v>231</v>
      </c>
      <c r="D122" s="124">
        <v>380</v>
      </c>
    </row>
    <row r="123" spans="1:4" ht="15">
      <c r="A123" s="1"/>
      <c r="B123" s="15"/>
      <c r="C123" s="51"/>
      <c r="D123" s="124"/>
    </row>
    <row r="124" spans="1:4" ht="15">
      <c r="A124" s="1">
        <v>58</v>
      </c>
      <c r="B124" s="15" t="s">
        <v>108</v>
      </c>
      <c r="C124" s="51" t="s">
        <v>231</v>
      </c>
      <c r="D124" s="124">
        <v>325</v>
      </c>
    </row>
    <row r="125" spans="1:4" ht="15">
      <c r="A125" s="1"/>
      <c r="B125" s="15"/>
      <c r="C125" s="51"/>
      <c r="D125" s="124"/>
    </row>
    <row r="126" spans="1:4" ht="15">
      <c r="A126" s="1">
        <v>59</v>
      </c>
      <c r="B126" s="15" t="s">
        <v>109</v>
      </c>
      <c r="C126" s="51" t="s">
        <v>233</v>
      </c>
      <c r="D126" s="124">
        <v>329.8</v>
      </c>
    </row>
    <row r="127" spans="1:4" ht="15">
      <c r="A127" s="1"/>
      <c r="B127" s="15"/>
      <c r="C127" s="51"/>
      <c r="D127" s="124"/>
    </row>
    <row r="128" spans="1:4" ht="15">
      <c r="A128" s="1">
        <v>60</v>
      </c>
      <c r="B128" s="16" t="s">
        <v>34</v>
      </c>
      <c r="C128" s="51" t="s">
        <v>243</v>
      </c>
      <c r="D128" s="124">
        <v>385</v>
      </c>
    </row>
    <row r="129" spans="1:4" ht="15">
      <c r="A129" s="1"/>
      <c r="B129" s="15"/>
      <c r="C129" s="51"/>
      <c r="D129" s="124"/>
    </row>
    <row r="130" spans="1:4" ht="15">
      <c r="A130" s="1">
        <v>61</v>
      </c>
      <c r="B130" s="15" t="s">
        <v>110</v>
      </c>
      <c r="C130" s="51" t="s">
        <v>231</v>
      </c>
      <c r="D130" s="124">
        <v>312.55799999999999</v>
      </c>
    </row>
    <row r="131" spans="1:4" ht="15">
      <c r="A131" s="1"/>
      <c r="B131" s="15"/>
      <c r="C131" s="51"/>
      <c r="D131" s="124"/>
    </row>
    <row r="132" spans="1:4" ht="15">
      <c r="A132" s="1">
        <v>62</v>
      </c>
      <c r="B132" s="16" t="s">
        <v>35</v>
      </c>
      <c r="C132" s="51" t="s">
        <v>244</v>
      </c>
      <c r="D132" s="124">
        <v>242</v>
      </c>
    </row>
    <row r="133" spans="1:4" ht="15">
      <c r="A133" s="1"/>
      <c r="B133" s="15"/>
      <c r="C133" s="51"/>
      <c r="D133" s="124"/>
    </row>
    <row r="134" spans="1:4" ht="15">
      <c r="A134" s="1">
        <v>63</v>
      </c>
      <c r="B134" s="15" t="s">
        <v>4</v>
      </c>
      <c r="C134" s="51" t="s">
        <v>239</v>
      </c>
      <c r="D134" s="124">
        <v>464</v>
      </c>
    </row>
    <row r="135" spans="1:4" ht="15">
      <c r="A135" s="1"/>
      <c r="B135" s="15"/>
      <c r="C135" s="51"/>
      <c r="D135" s="124"/>
    </row>
    <row r="136" spans="1:4" ht="15">
      <c r="A136" s="1">
        <v>64</v>
      </c>
      <c r="B136" s="15" t="s">
        <v>5</v>
      </c>
      <c r="C136" s="52" t="s">
        <v>231</v>
      </c>
      <c r="D136" s="124">
        <v>391</v>
      </c>
    </row>
    <row r="137" spans="1:4" ht="15">
      <c r="A137" s="1"/>
      <c r="B137" s="15"/>
      <c r="C137" s="51"/>
      <c r="D137" s="124"/>
    </row>
    <row r="138" spans="1:4" ht="15">
      <c r="A138" s="1">
        <v>65</v>
      </c>
      <c r="B138" s="15" t="s">
        <v>111</v>
      </c>
      <c r="C138" s="51" t="s">
        <v>241</v>
      </c>
      <c r="D138" s="124">
        <v>417.51799999999997</v>
      </c>
    </row>
    <row r="139" spans="1:4" ht="15">
      <c r="A139" s="1"/>
      <c r="B139" s="15"/>
      <c r="C139" s="51"/>
      <c r="D139" s="125"/>
    </row>
    <row r="140" spans="1:4" ht="15">
      <c r="A140" s="1">
        <v>66</v>
      </c>
      <c r="B140" s="16" t="s">
        <v>36</v>
      </c>
      <c r="C140" s="53" t="s">
        <v>230</v>
      </c>
      <c r="D140" s="126">
        <v>315</v>
      </c>
    </row>
    <row r="141" spans="1:4">
      <c r="A141" s="1"/>
      <c r="B141" s="15"/>
      <c r="C141" s="15"/>
      <c r="D141" s="126"/>
    </row>
    <row r="142" spans="1:4" ht="15">
      <c r="A142" s="1">
        <v>67</v>
      </c>
      <c r="B142" s="15" t="s">
        <v>6</v>
      </c>
      <c r="C142" s="51" t="s">
        <v>233</v>
      </c>
      <c r="D142" s="126">
        <v>375</v>
      </c>
    </row>
    <row r="143" spans="1:4" ht="15">
      <c r="A143" s="1"/>
      <c r="B143" s="15"/>
      <c r="C143" s="51"/>
      <c r="D143" s="126"/>
    </row>
    <row r="144" spans="1:4" ht="15">
      <c r="A144" s="1">
        <v>68</v>
      </c>
      <c r="B144" s="15" t="s">
        <v>37</v>
      </c>
      <c r="C144" s="51" t="s">
        <v>231</v>
      </c>
      <c r="D144" s="126">
        <v>416</v>
      </c>
    </row>
    <row r="145" spans="1:4" ht="15">
      <c r="A145" s="1"/>
      <c r="B145" s="15"/>
      <c r="C145" s="51"/>
      <c r="D145" s="126"/>
    </row>
    <row r="146" spans="1:4" ht="15">
      <c r="A146" s="1">
        <v>69</v>
      </c>
      <c r="B146" s="15" t="s">
        <v>112</v>
      </c>
      <c r="C146" s="51" t="s">
        <v>231</v>
      </c>
      <c r="D146" s="126">
        <v>422</v>
      </c>
    </row>
    <row r="147" spans="1:4" ht="15">
      <c r="A147" s="1"/>
      <c r="B147" s="15"/>
      <c r="C147" s="51"/>
      <c r="D147" s="126"/>
    </row>
    <row r="148" spans="1:4" ht="15">
      <c r="A148" s="1">
        <v>70</v>
      </c>
      <c r="B148" s="15" t="s">
        <v>113</v>
      </c>
      <c r="C148" s="51" t="s">
        <v>231</v>
      </c>
      <c r="D148" s="126">
        <v>388</v>
      </c>
    </row>
    <row r="149" spans="1:4" ht="15">
      <c r="A149" s="1"/>
      <c r="B149" s="15"/>
      <c r="C149" s="51"/>
      <c r="D149" s="126"/>
    </row>
    <row r="150" spans="1:4" ht="15">
      <c r="A150" s="1">
        <v>71</v>
      </c>
      <c r="B150" s="15" t="s">
        <v>114</v>
      </c>
      <c r="C150" s="51" t="s">
        <v>241</v>
      </c>
      <c r="D150" s="126">
        <v>409</v>
      </c>
    </row>
    <row r="151" spans="1:4" ht="15">
      <c r="A151" s="1"/>
      <c r="B151" s="15"/>
      <c r="C151" s="51"/>
      <c r="D151" s="126"/>
    </row>
    <row r="152" spans="1:4" ht="15">
      <c r="A152" s="1">
        <v>72</v>
      </c>
      <c r="B152" s="15" t="s">
        <v>115</v>
      </c>
      <c r="C152" s="51" t="s">
        <v>231</v>
      </c>
      <c r="D152" s="126">
        <v>420</v>
      </c>
    </row>
    <row r="153" spans="1:4" ht="15">
      <c r="A153" s="1"/>
      <c r="B153" s="15"/>
      <c r="C153" s="51"/>
      <c r="D153" s="126"/>
    </row>
    <row r="154" spans="1:4" ht="15">
      <c r="A154" s="1">
        <v>73</v>
      </c>
      <c r="B154" s="15" t="s">
        <v>116</v>
      </c>
      <c r="C154" s="51" t="s">
        <v>230</v>
      </c>
      <c r="D154" s="126">
        <v>399</v>
      </c>
    </row>
    <row r="155" spans="1:4" ht="15">
      <c r="A155" s="1"/>
      <c r="B155" s="15"/>
      <c r="C155" s="51"/>
      <c r="D155" s="126"/>
    </row>
    <row r="156" spans="1:4" ht="15">
      <c r="A156" s="1">
        <v>74</v>
      </c>
      <c r="B156" s="15" t="s">
        <v>117</v>
      </c>
      <c r="C156" s="51" t="s">
        <v>232</v>
      </c>
      <c r="D156" s="126">
        <v>381</v>
      </c>
    </row>
    <row r="157" spans="1:4" ht="15">
      <c r="A157" s="1"/>
      <c r="B157" s="15"/>
      <c r="C157" s="51"/>
      <c r="D157" s="126"/>
    </row>
    <row r="158" spans="1:4" ht="15">
      <c r="A158" s="1">
        <v>75</v>
      </c>
      <c r="B158" s="15" t="s">
        <v>118</v>
      </c>
      <c r="C158" s="51" t="s">
        <v>231</v>
      </c>
      <c r="D158" s="126">
        <v>382</v>
      </c>
    </row>
    <row r="159" spans="1:4" ht="15">
      <c r="A159" s="1"/>
      <c r="B159" s="15"/>
      <c r="C159" s="51"/>
      <c r="D159" s="126"/>
    </row>
    <row r="160" spans="1:4" ht="15">
      <c r="A160" s="1">
        <v>76</v>
      </c>
      <c r="B160" s="15" t="s">
        <v>119</v>
      </c>
      <c r="C160" s="51" t="s">
        <v>231</v>
      </c>
      <c r="D160" s="126">
        <v>391</v>
      </c>
    </row>
    <row r="161" spans="1:4" ht="15">
      <c r="A161" s="1"/>
      <c r="B161" s="15"/>
      <c r="C161" s="51"/>
      <c r="D161" s="126"/>
    </row>
    <row r="162" spans="1:4" ht="15">
      <c r="A162" s="1">
        <v>77</v>
      </c>
      <c r="B162" s="15" t="s">
        <v>120</v>
      </c>
      <c r="C162" s="51" t="s">
        <v>280</v>
      </c>
      <c r="D162" s="126">
        <v>433</v>
      </c>
    </row>
    <row r="163" spans="1:4" ht="15">
      <c r="A163" s="1"/>
      <c r="B163" s="15"/>
      <c r="C163" s="51"/>
      <c r="D163" s="126"/>
    </row>
    <row r="164" spans="1:4" ht="15">
      <c r="A164" s="1">
        <v>78</v>
      </c>
      <c r="B164" s="15" t="s">
        <v>121</v>
      </c>
      <c r="C164" s="51" t="s">
        <v>231</v>
      </c>
      <c r="D164" s="126">
        <v>415</v>
      </c>
    </row>
    <row r="165" spans="1:4" ht="15">
      <c r="A165" s="1"/>
      <c r="B165" s="15"/>
      <c r="C165" s="51"/>
      <c r="D165" s="126"/>
    </row>
    <row r="166" spans="1:4" ht="15">
      <c r="A166" s="1">
        <v>79</v>
      </c>
      <c r="B166" s="15" t="s">
        <v>122</v>
      </c>
      <c r="C166" s="51" t="s">
        <v>231</v>
      </c>
      <c r="D166" s="126">
        <v>430</v>
      </c>
    </row>
    <row r="167" spans="1:4" ht="15">
      <c r="A167" s="1"/>
      <c r="B167" s="15"/>
      <c r="C167" s="51"/>
      <c r="D167" s="126"/>
    </row>
    <row r="168" spans="1:4" ht="15">
      <c r="A168" s="1">
        <v>80</v>
      </c>
      <c r="B168" s="15" t="s">
        <v>123</v>
      </c>
      <c r="C168" s="51" t="s">
        <v>231</v>
      </c>
      <c r="D168" s="126">
        <v>314</v>
      </c>
    </row>
    <row r="169" spans="1:4" ht="15">
      <c r="A169" s="1"/>
      <c r="B169" s="15"/>
      <c r="C169" s="51"/>
      <c r="D169" s="126"/>
    </row>
    <row r="170" spans="1:4" ht="15">
      <c r="A170" s="1">
        <v>81</v>
      </c>
      <c r="B170" s="15" t="s">
        <v>124</v>
      </c>
      <c r="C170" s="51" t="s">
        <v>234</v>
      </c>
      <c r="D170" s="126">
        <v>402.24900000000002</v>
      </c>
    </row>
    <row r="171" spans="1:4" ht="15">
      <c r="A171" s="1"/>
      <c r="B171" s="15"/>
      <c r="C171" s="51"/>
      <c r="D171" s="127"/>
    </row>
    <row r="172" spans="1:4" ht="15">
      <c r="A172" s="1">
        <v>82</v>
      </c>
      <c r="B172" s="16" t="s">
        <v>38</v>
      </c>
      <c r="C172" s="51" t="s">
        <v>245</v>
      </c>
      <c r="D172" s="127">
        <v>394</v>
      </c>
    </row>
    <row r="173" spans="1:4">
      <c r="A173" s="6"/>
      <c r="B173" s="15"/>
      <c r="C173" s="15"/>
      <c r="D173" s="127"/>
    </row>
    <row r="174" spans="1:4">
      <c r="A174" s="6">
        <f>A172+1</f>
        <v>83</v>
      </c>
      <c r="B174" s="15" t="s">
        <v>125</v>
      </c>
      <c r="C174" s="15" t="s">
        <v>232</v>
      </c>
      <c r="D174" s="127">
        <v>419.44499999999999</v>
      </c>
    </row>
    <row r="175" spans="1:4">
      <c r="A175" s="6"/>
      <c r="B175" s="15"/>
      <c r="C175" s="15"/>
      <c r="D175" s="127"/>
    </row>
    <row r="176" spans="1:4">
      <c r="A176" s="6">
        <f>A174+1</f>
        <v>84</v>
      </c>
      <c r="B176" s="16" t="s">
        <v>39</v>
      </c>
      <c r="C176" s="16" t="s">
        <v>249</v>
      </c>
      <c r="D176" s="127">
        <v>402</v>
      </c>
    </row>
    <row r="177" spans="1:18" ht="15">
      <c r="A177" s="6"/>
      <c r="B177" s="15"/>
      <c r="C177" s="15"/>
      <c r="D177" s="127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5" t="s">
        <v>8</v>
      </c>
      <c r="C178" s="15" t="s">
        <v>241</v>
      </c>
      <c r="D178" s="127">
        <v>426</v>
      </c>
      <c r="M178" s="3"/>
      <c r="N178" s="3"/>
      <c r="O178" s="3"/>
      <c r="P178" s="3"/>
      <c r="Q178" s="4"/>
      <c r="R178" s="4"/>
    </row>
    <row r="179" spans="1:18" ht="15">
      <c r="A179" s="123"/>
      <c r="B179" s="15"/>
      <c r="C179" s="15"/>
      <c r="D179" s="127"/>
      <c r="M179" s="3"/>
      <c r="N179" s="3"/>
      <c r="O179" s="3"/>
      <c r="P179" s="3"/>
      <c r="Q179" s="4"/>
      <c r="R179" s="4"/>
    </row>
    <row r="180" spans="1:18" ht="15">
      <c r="A180" s="123">
        <f>A178+1</f>
        <v>86</v>
      </c>
      <c r="B180" s="15" t="s">
        <v>40</v>
      </c>
      <c r="C180" s="15" t="s">
        <v>232</v>
      </c>
      <c r="D180" s="127">
        <v>429.05900000000003</v>
      </c>
      <c r="M180" s="3"/>
      <c r="N180" s="3"/>
      <c r="O180" s="3"/>
      <c r="P180" s="3"/>
      <c r="Q180" s="4"/>
      <c r="R180" s="4"/>
    </row>
    <row r="181" spans="1:18" ht="15">
      <c r="A181" s="123"/>
      <c r="B181" s="15"/>
      <c r="C181" s="15"/>
      <c r="D181" s="127"/>
      <c r="M181" s="3"/>
      <c r="N181" s="3"/>
      <c r="O181" s="3"/>
      <c r="P181" s="3"/>
      <c r="Q181" s="4"/>
      <c r="R181" s="4"/>
    </row>
    <row r="182" spans="1:18" ht="15">
      <c r="A182" s="123">
        <f>A180+1</f>
        <v>87</v>
      </c>
      <c r="B182" s="15" t="s">
        <v>337</v>
      </c>
      <c r="C182" s="15" t="s">
        <v>245</v>
      </c>
      <c r="D182" s="127">
        <v>336</v>
      </c>
      <c r="M182" s="3"/>
      <c r="N182" s="3"/>
      <c r="O182" s="3"/>
      <c r="P182" s="3"/>
      <c r="Q182" s="4"/>
      <c r="R182" s="4"/>
    </row>
    <row r="183" spans="1:18" ht="15">
      <c r="A183" s="123"/>
      <c r="B183" s="15"/>
      <c r="C183" s="15"/>
      <c r="D183" s="127"/>
      <c r="M183" s="3"/>
      <c r="N183" s="3"/>
      <c r="O183" s="3"/>
      <c r="P183" s="3"/>
      <c r="Q183" s="4"/>
      <c r="R183" s="4"/>
    </row>
    <row r="184" spans="1:18" ht="15">
      <c r="A184" s="123">
        <f>A182+1</f>
        <v>88</v>
      </c>
      <c r="B184" s="15" t="s">
        <v>334</v>
      </c>
      <c r="C184" s="15" t="s">
        <v>234</v>
      </c>
      <c r="D184" s="127">
        <v>441</v>
      </c>
      <c r="M184" s="3"/>
      <c r="N184" s="3"/>
      <c r="O184" s="3"/>
      <c r="P184" s="3"/>
      <c r="Q184" s="4"/>
      <c r="R184" s="4"/>
    </row>
    <row r="185" spans="1:18" ht="15">
      <c r="A185" s="123"/>
      <c r="B185" s="15"/>
      <c r="C185" s="15"/>
      <c r="D185" s="127"/>
      <c r="M185" s="3"/>
      <c r="N185" s="3"/>
      <c r="O185" s="3"/>
      <c r="P185" s="3"/>
      <c r="Q185" s="4"/>
      <c r="R185" s="4"/>
    </row>
    <row r="186" spans="1:18" ht="15">
      <c r="A186" s="123">
        <f>A184+1</f>
        <v>89</v>
      </c>
      <c r="B186" s="15" t="s">
        <v>335</v>
      </c>
      <c r="C186" s="15" t="s">
        <v>280</v>
      </c>
      <c r="D186" s="127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5"/>
      <c r="C187" s="15"/>
      <c r="D187" s="127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6" t="s">
        <v>41</v>
      </c>
      <c r="C188" s="54" t="s">
        <v>244</v>
      </c>
      <c r="D188" s="124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5"/>
      <c r="C189" s="54"/>
      <c r="D189" s="124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6" t="s">
        <v>42</v>
      </c>
      <c r="C190" s="54" t="s">
        <v>245</v>
      </c>
      <c r="D190" s="124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5"/>
      <c r="C191" s="54"/>
      <c r="D191" s="124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6" t="s">
        <v>43</v>
      </c>
      <c r="C192" s="55" t="s">
        <v>246</v>
      </c>
      <c r="D192" s="124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5"/>
      <c r="C193" s="54"/>
      <c r="D193" s="124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6" t="s">
        <v>44</v>
      </c>
      <c r="C194" s="54" t="s">
        <v>238</v>
      </c>
      <c r="D194" s="124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5"/>
      <c r="C195" s="54"/>
      <c r="D195" s="124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5" t="s">
        <v>128</v>
      </c>
      <c r="C196" s="54" t="s">
        <v>233</v>
      </c>
      <c r="D196" s="124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5"/>
      <c r="C197" s="54"/>
      <c r="D197" s="124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5" t="s">
        <v>129</v>
      </c>
      <c r="C198" s="54" t="s">
        <v>233</v>
      </c>
      <c r="D198" s="124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5"/>
      <c r="C199" s="54"/>
      <c r="D199" s="124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6" t="s">
        <v>45</v>
      </c>
      <c r="C200" s="54" t="s">
        <v>247</v>
      </c>
      <c r="D200" s="124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5"/>
      <c r="C201" s="54"/>
      <c r="D201" s="124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6" t="s">
        <v>46</v>
      </c>
      <c r="C202" s="54" t="s">
        <v>248</v>
      </c>
      <c r="D202" s="124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5"/>
      <c r="C203" s="54"/>
      <c r="D203" s="124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5" t="s">
        <v>130</v>
      </c>
      <c r="C204" s="54" t="s">
        <v>233</v>
      </c>
      <c r="D204" s="124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5"/>
      <c r="C205" s="54"/>
      <c r="D205" s="124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5" t="s">
        <v>131</v>
      </c>
      <c r="C206" s="54" t="s">
        <v>233</v>
      </c>
      <c r="D206" s="124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5"/>
      <c r="C207" s="54"/>
      <c r="D207" s="124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5" t="s">
        <v>132</v>
      </c>
      <c r="C208" s="54" t="s">
        <v>232</v>
      </c>
      <c r="D208" s="124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5"/>
      <c r="C209" s="54"/>
      <c r="D209" s="124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5" t="s">
        <v>133</v>
      </c>
      <c r="C210" s="54" t="s">
        <v>231</v>
      </c>
      <c r="D210" s="124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5"/>
      <c r="C211" s="54"/>
      <c r="D211" s="124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6" t="s">
        <v>47</v>
      </c>
      <c r="C212" s="54" t="s">
        <v>249</v>
      </c>
      <c r="D212" s="124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5"/>
      <c r="C213" s="54"/>
      <c r="D213" s="124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5" t="s">
        <v>134</v>
      </c>
      <c r="C214" s="54" t="s">
        <v>232</v>
      </c>
      <c r="D214" s="124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5"/>
      <c r="C215" s="54"/>
      <c r="D215" s="124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5" t="s">
        <v>135</v>
      </c>
      <c r="C216" s="54" t="s">
        <v>231</v>
      </c>
      <c r="D216" s="124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5"/>
      <c r="C217" s="54"/>
      <c r="D217" s="124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5" t="s">
        <v>136</v>
      </c>
      <c r="C218" s="54" t="s">
        <v>232</v>
      </c>
      <c r="D218" s="124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5"/>
      <c r="C219" s="54"/>
      <c r="D219" s="124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5" t="s">
        <v>137</v>
      </c>
      <c r="C220" s="54" t="s">
        <v>232</v>
      </c>
      <c r="D220" s="124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5"/>
      <c r="C221" s="54"/>
      <c r="D221" s="124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5" t="s">
        <v>138</v>
      </c>
      <c r="C222" s="54" t="s">
        <v>231</v>
      </c>
      <c r="D222" s="124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5"/>
      <c r="C223" s="54"/>
      <c r="D223" s="124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5" t="s">
        <v>139</v>
      </c>
      <c r="C224" s="54" t="s">
        <v>233</v>
      </c>
      <c r="D224" s="124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5"/>
      <c r="C225" s="54"/>
      <c r="D225" s="127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6" t="s">
        <v>48</v>
      </c>
      <c r="C226" s="56" t="s">
        <v>230</v>
      </c>
      <c r="D226" s="128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5"/>
      <c r="C227" s="15"/>
      <c r="D227" s="128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5" t="s">
        <v>140</v>
      </c>
      <c r="C228" s="62" t="s">
        <v>241</v>
      </c>
      <c r="D228" s="128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5"/>
      <c r="C229" s="62"/>
      <c r="D229" s="128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5" t="s">
        <v>141</v>
      </c>
      <c r="C230" s="62" t="s">
        <v>233</v>
      </c>
      <c r="D230" s="128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5"/>
      <c r="C231" s="62"/>
      <c r="D231" s="128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5" t="s">
        <v>142</v>
      </c>
      <c r="C232" s="62" t="s">
        <v>239</v>
      </c>
      <c r="D232" s="128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5"/>
      <c r="C233" s="62"/>
      <c r="D233" s="127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6" t="s">
        <v>54</v>
      </c>
      <c r="C234" s="62" t="s">
        <v>248</v>
      </c>
      <c r="D234" s="129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62"/>
      <c r="C235" s="62"/>
      <c r="D235" s="129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5" t="s">
        <v>143</v>
      </c>
      <c r="C236" s="62" t="s">
        <v>280</v>
      </c>
      <c r="D236" s="129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5"/>
      <c r="C237" s="62"/>
      <c r="D237" s="129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5" t="s">
        <v>144</v>
      </c>
      <c r="C238" s="62" t="s">
        <v>231</v>
      </c>
      <c r="D238" s="129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5"/>
      <c r="C239" s="62"/>
      <c r="D239" s="129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5" t="s">
        <v>145</v>
      </c>
      <c r="C240" s="62" t="s">
        <v>233</v>
      </c>
      <c r="D240" s="129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62"/>
      <c r="C241" s="62"/>
      <c r="D241" s="129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6" t="s">
        <v>147</v>
      </c>
      <c r="C242" s="62" t="s">
        <v>293</v>
      </c>
      <c r="D242" s="129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62"/>
      <c r="C243" s="62"/>
      <c r="D243" s="129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6" t="s">
        <v>149</v>
      </c>
      <c r="C244" s="62" t="s">
        <v>293</v>
      </c>
      <c r="D244" s="129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62"/>
      <c r="C245" s="62"/>
      <c r="D245" s="129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9" t="s">
        <v>295</v>
      </c>
      <c r="C246" s="62" t="s">
        <v>233</v>
      </c>
      <c r="D246" s="129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62"/>
      <c r="C247" s="62"/>
      <c r="D247" s="129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6" t="s">
        <v>150</v>
      </c>
      <c r="C248" s="62" t="s">
        <v>238</v>
      </c>
      <c r="D248" s="129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62"/>
      <c r="C249" s="62"/>
      <c r="D249" s="129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9" t="s">
        <v>297</v>
      </c>
      <c r="C250" s="62" t="s">
        <v>241</v>
      </c>
      <c r="D250" s="129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62"/>
      <c r="C251" s="62"/>
      <c r="D251" s="129"/>
      <c r="M251" s="3"/>
      <c r="N251" s="3"/>
      <c r="O251" s="3"/>
      <c r="P251" s="3"/>
      <c r="Q251" s="4"/>
      <c r="R251" s="4"/>
    </row>
    <row r="252" spans="1:18" ht="15">
      <c r="A252" s="80">
        <f>A250+1</f>
        <v>122</v>
      </c>
      <c r="B252" s="79" t="s">
        <v>298</v>
      </c>
      <c r="C252" s="62" t="s">
        <v>231</v>
      </c>
      <c r="D252" s="129">
        <v>373</v>
      </c>
      <c r="M252" s="3"/>
      <c r="N252" s="3"/>
      <c r="O252" s="3"/>
      <c r="P252" s="3"/>
    </row>
    <row r="253" spans="1:18" ht="15">
      <c r="A253" s="6"/>
      <c r="B253" s="62"/>
      <c r="C253" s="62"/>
      <c r="D253" s="129"/>
      <c r="M253" s="3"/>
      <c r="N253" s="3"/>
      <c r="O253" s="3"/>
      <c r="P253" s="3"/>
      <c r="Q253" s="4"/>
      <c r="R253" s="4"/>
    </row>
    <row r="254" spans="1:18" ht="15">
      <c r="A254" s="80">
        <f>A252+1</f>
        <v>123</v>
      </c>
      <c r="B254" s="79" t="s">
        <v>299</v>
      </c>
      <c r="C254" s="62" t="s">
        <v>231</v>
      </c>
      <c r="D254" s="129">
        <v>357</v>
      </c>
    </row>
    <row r="255" spans="1:18" ht="15">
      <c r="A255" s="80"/>
      <c r="B255" s="62"/>
      <c r="C255" s="62"/>
      <c r="D255" s="129"/>
    </row>
    <row r="256" spans="1:18" ht="15">
      <c r="A256" s="80">
        <f>A254+1</f>
        <v>124</v>
      </c>
      <c r="B256" s="79" t="s">
        <v>300</v>
      </c>
      <c r="C256" s="62" t="s">
        <v>231</v>
      </c>
      <c r="D256" s="129">
        <v>372.20100000000002</v>
      </c>
    </row>
    <row r="257" spans="1:4" ht="15">
      <c r="A257" s="80"/>
      <c r="B257" s="62"/>
      <c r="C257" s="62"/>
      <c r="D257" s="129"/>
    </row>
    <row r="258" spans="1:4" ht="15">
      <c r="A258" s="80">
        <f>A256+1</f>
        <v>125</v>
      </c>
      <c r="B258" s="16" t="s">
        <v>306</v>
      </c>
      <c r="C258" s="62" t="s">
        <v>238</v>
      </c>
      <c r="D258" s="129">
        <v>358.08600000000001</v>
      </c>
    </row>
    <row r="259" spans="1:4">
      <c r="A259" s="80"/>
      <c r="B259" s="81"/>
      <c r="C259" s="81"/>
      <c r="D259" s="130"/>
    </row>
    <row r="260" spans="1:4" ht="18.5">
      <c r="A260" s="80">
        <f>A258+1</f>
        <v>126</v>
      </c>
      <c r="B260" s="16" t="s">
        <v>307</v>
      </c>
      <c r="C260" s="82" t="s">
        <v>283</v>
      </c>
      <c r="D260" s="129">
        <v>278.70400000000001</v>
      </c>
    </row>
    <row r="261" spans="1:4" ht="18">
      <c r="A261" s="80"/>
      <c r="B261" s="83"/>
      <c r="C261" s="84"/>
      <c r="D261" s="130"/>
    </row>
    <row r="262" spans="1:4" ht="18.5">
      <c r="A262" s="80">
        <f>A260+1</f>
        <v>127</v>
      </c>
      <c r="B262" s="16" t="s">
        <v>308</v>
      </c>
      <c r="C262" s="82" t="s">
        <v>283</v>
      </c>
      <c r="D262" s="129">
        <v>135.00800000000001</v>
      </c>
    </row>
    <row r="263" spans="1:4">
      <c r="D263" s="57">
        <f>SUM(D10:D262)</f>
        <v>47836.987999999998</v>
      </c>
    </row>
    <row r="264" spans="1:4">
      <c r="B264" s="2" t="s">
        <v>336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7" bestFit="1" customWidth="1"/>
  </cols>
  <sheetData>
    <row r="6" spans="1:27">
      <c r="A6" s="714" t="s">
        <v>159</v>
      </c>
      <c r="B6" s="714"/>
      <c r="C6" s="714"/>
      <c r="D6" s="714"/>
      <c r="E6" s="714"/>
      <c r="F6" s="714"/>
    </row>
    <row r="7" spans="1:27" ht="15" thickBot="1"/>
    <row r="8" spans="1:27" ht="15" customHeight="1">
      <c r="A8" s="715" t="s">
        <v>12</v>
      </c>
      <c r="B8" s="717" t="s">
        <v>13</v>
      </c>
      <c r="C8" s="719" t="s">
        <v>14</v>
      </c>
      <c r="D8" s="721" t="s">
        <v>15</v>
      </c>
    </row>
    <row r="9" spans="1:27" ht="15" thickBot="1">
      <c r="A9" s="716"/>
      <c r="B9" s="718"/>
      <c r="C9" s="720"/>
      <c r="D9" s="722"/>
    </row>
    <row r="10" spans="1:27" ht="19.399999999999999" customHeight="1" thickBot="1">
      <c r="A10" s="5">
        <v>1</v>
      </c>
      <c r="B10" s="14" t="s">
        <v>23</v>
      </c>
      <c r="C10" s="62" t="s">
        <v>247</v>
      </c>
      <c r="D10" s="65">
        <v>249.63499999999999</v>
      </c>
      <c r="E10" s="17" t="s">
        <v>151</v>
      </c>
      <c r="F10" s="723"/>
      <c r="G10" s="711"/>
      <c r="H10" s="711"/>
      <c r="I10" s="711"/>
      <c r="J10" s="711"/>
      <c r="K10" s="712"/>
      <c r="L10" s="712"/>
      <c r="M10" s="712"/>
      <c r="N10" s="712"/>
      <c r="O10" s="712"/>
      <c r="P10" s="712"/>
      <c r="Q10" s="712"/>
      <c r="R10" s="712"/>
      <c r="S10" s="713"/>
    </row>
    <row r="11" spans="1:27" ht="19.399999999999999" customHeight="1">
      <c r="A11" s="1"/>
      <c r="B11" s="15"/>
      <c r="C11" s="62"/>
      <c r="D11" s="65"/>
      <c r="F11" s="86" t="s">
        <v>154</v>
      </c>
      <c r="G11" s="18" t="s">
        <v>155</v>
      </c>
      <c r="H11" s="18" t="s">
        <v>156</v>
      </c>
      <c r="I11" s="18" t="s">
        <v>157</v>
      </c>
      <c r="J11" s="18" t="s">
        <v>158</v>
      </c>
      <c r="K11" s="18" t="s">
        <v>0</v>
      </c>
      <c r="L11" s="18" t="s">
        <v>152</v>
      </c>
      <c r="M11" s="18" t="s">
        <v>7</v>
      </c>
      <c r="N11" s="18" t="s">
        <v>153</v>
      </c>
      <c r="O11" s="18" t="s">
        <v>3</v>
      </c>
      <c r="P11" s="18" t="s">
        <v>1</v>
      </c>
      <c r="Q11" s="18" t="s">
        <v>9</v>
      </c>
      <c r="R11" s="18"/>
      <c r="S11" s="19" t="s">
        <v>11</v>
      </c>
    </row>
    <row r="12" spans="1:27" ht="19.399999999999999" customHeight="1">
      <c r="A12" s="1">
        <v>2</v>
      </c>
      <c r="B12" s="16" t="s">
        <v>24</v>
      </c>
      <c r="C12" s="62" t="s">
        <v>281</v>
      </c>
      <c r="D12" s="65">
        <v>425</v>
      </c>
      <c r="E12" s="85" t="s">
        <v>309</v>
      </c>
      <c r="F12" s="87">
        <f>COUNTIF($C$10:$C$253,"1DA-0")</f>
        <v>0</v>
      </c>
      <c r="G12" s="26">
        <f>COUNTIF($C$10:$C$253,"1DA-1.5")</f>
        <v>3</v>
      </c>
      <c r="H12" s="26">
        <f>COUNTIF($C$10:$C$253,"1DA-3")</f>
        <v>18</v>
      </c>
      <c r="I12" s="26">
        <f>COUNTIF($C$10:$C$253,"1DA-4.5")</f>
        <v>0</v>
      </c>
      <c r="J12" s="26">
        <f>COUNTIF($C$10:$C$253,"1DA-6")</f>
        <v>0</v>
      </c>
      <c r="K12" s="26">
        <f>COUNTIF($C$10:$C$253,"1DA+0")</f>
        <v>34</v>
      </c>
      <c r="L12" s="26">
        <f>COUNTIF($C$10:$C$253,"1DA+1.5")</f>
        <v>0</v>
      </c>
      <c r="M12" s="26">
        <f>COUNTIF($C$10:$C$253,"1DA+3")</f>
        <v>19</v>
      </c>
      <c r="N12" s="26">
        <f>COUNTIF($C$10:$C$253,"1DA+4.5")</f>
        <v>0</v>
      </c>
      <c r="O12" s="26">
        <f>COUNTIF($C$10:$C$253,"1DA+6")</f>
        <v>7</v>
      </c>
      <c r="P12" s="26">
        <f>COUNTIF($C$10:$C$253,"1DA+9")</f>
        <v>6</v>
      </c>
      <c r="Q12" s="26">
        <f>COUNTIF($C$10:$C$253,"1DA+18")</f>
        <v>0</v>
      </c>
      <c r="R12" s="10"/>
      <c r="S12" s="22">
        <f t="shared" ref="S12:S18" si="0">SUM(F12:R12)</f>
        <v>87</v>
      </c>
      <c r="T12" s="71">
        <f>S28-S12</f>
        <v>2</v>
      </c>
    </row>
    <row r="13" spans="1:27" ht="16" thickBot="1">
      <c r="A13" s="1"/>
      <c r="B13" s="15"/>
      <c r="C13" s="62"/>
      <c r="D13" s="65"/>
      <c r="E13" s="85" t="s">
        <v>310</v>
      </c>
      <c r="F13" s="87">
        <f>COUNTIF($C$10:$C$253,"1DB1-0")</f>
        <v>0</v>
      </c>
      <c r="G13" s="26">
        <f>COUNTIF($C$10:$C$253,"1DB1-1.5")</f>
        <v>0</v>
      </c>
      <c r="H13" s="26">
        <f>COUNTIF($C$10:$C$253,"1DB1-3")</f>
        <v>1</v>
      </c>
      <c r="I13" s="26">
        <f>COUNTIF($C$10:$C$253,"1DB1-4.5")</f>
        <v>0</v>
      </c>
      <c r="J13" s="26">
        <f>COUNTIF($C$10:$C$253,"1DB1-6")</f>
        <v>0</v>
      </c>
      <c r="K13" s="26">
        <f>COUNTIF($C$10:$C$253,"1DB1+0")</f>
        <v>7</v>
      </c>
      <c r="L13" s="26">
        <f>COUNTIF($C$10:$C$253,"1DB1+1.5")</f>
        <v>0</v>
      </c>
      <c r="M13" s="26">
        <f>COUNTIF($C$10:$C$253,"1DB1+3")</f>
        <v>1</v>
      </c>
      <c r="N13" s="26">
        <f>COUNTIF($C$10:$C$253,"1DB1+4.5")</f>
        <v>0</v>
      </c>
      <c r="O13" s="26">
        <f>COUNTIF($C$10:$C$253,"1DB1+6")</f>
        <v>1</v>
      </c>
      <c r="P13" s="26">
        <f>COUNTIF($C$10:$C$253,"1DB1+9")</f>
        <v>4</v>
      </c>
      <c r="Q13" s="26">
        <f>COUNTIF($C$10:$C$253,"1DB1+18")</f>
        <v>0</v>
      </c>
      <c r="R13" s="10"/>
      <c r="S13" s="22">
        <f t="shared" si="0"/>
        <v>14</v>
      </c>
      <c r="T13" s="71">
        <f t="shared" ref="T13:T18" si="1">S29-S13</f>
        <v>0</v>
      </c>
      <c r="U13" s="6">
        <v>113</v>
      </c>
      <c r="V13" s="16" t="s">
        <v>54</v>
      </c>
      <c r="W13" s="68" t="s">
        <v>247</v>
      </c>
      <c r="Y13" s="62" t="s">
        <v>291</v>
      </c>
      <c r="Z13" s="62" t="s">
        <v>244</v>
      </c>
      <c r="AA13" s="72">
        <v>73.125</v>
      </c>
    </row>
    <row r="14" spans="1:27" ht="15.5">
      <c r="A14" s="1">
        <v>3</v>
      </c>
      <c r="B14" s="15" t="s">
        <v>74</v>
      </c>
      <c r="C14" s="51" t="s">
        <v>233</v>
      </c>
      <c r="D14" s="65">
        <v>425</v>
      </c>
      <c r="E14" s="85" t="s">
        <v>311</v>
      </c>
      <c r="F14" s="87">
        <f>COUNTIF($C$10:$C$253,"1DB2-0")</f>
        <v>0</v>
      </c>
      <c r="G14" s="26">
        <f>COUNTIF($C$10:$C$253,"1DB2-1.5")</f>
        <v>0</v>
      </c>
      <c r="H14" s="26">
        <f>COUNTIF($C$10:$C$253,"1DB2-3")</f>
        <v>0</v>
      </c>
      <c r="I14" s="26">
        <f>COUNTIF($C$10:$C$253,"1DB2-4.5")</f>
        <v>0</v>
      </c>
      <c r="J14" s="26">
        <f>COUNTIF($C$10:$C$253,"1DB2-6")</f>
        <v>0</v>
      </c>
      <c r="K14" s="26">
        <f>COUNTIF($C$10:$C$253,"1DB2+0")</f>
        <v>1</v>
      </c>
      <c r="L14" s="26">
        <f>COUNTIF($C$10:$C$253,"1DB2+1.5")</f>
        <v>0</v>
      </c>
      <c r="M14" s="26">
        <f>COUNTIF($C$10:$C$253,"1DB2+3")</f>
        <v>2</v>
      </c>
      <c r="N14" s="26">
        <f>COUNTIF($C$10:$C$253,"1DB2+4.5")</f>
        <v>0</v>
      </c>
      <c r="O14" s="26">
        <f>COUNTIF($C$10:$C$253,"1DB2+6")</f>
        <v>0</v>
      </c>
      <c r="P14" s="26">
        <f>COUNTIF($C$10:$C$253,"1DB2+9")</f>
        <v>1</v>
      </c>
      <c r="Q14" s="26">
        <f>COUNTIF($C$10:$C$253,"1DB2+18")</f>
        <v>0</v>
      </c>
      <c r="R14" s="10"/>
      <c r="S14" s="22">
        <f t="shared" si="0"/>
        <v>4</v>
      </c>
      <c r="T14" s="71">
        <f t="shared" si="1"/>
        <v>0</v>
      </c>
      <c r="U14" s="6"/>
      <c r="V14" s="15"/>
      <c r="W14" s="15"/>
      <c r="Y14" s="62"/>
      <c r="Z14" s="62"/>
      <c r="AA14" s="72"/>
    </row>
    <row r="15" spans="1:27" ht="15.5">
      <c r="A15" s="1"/>
      <c r="B15" s="15"/>
      <c r="C15" s="62"/>
      <c r="D15" s="65"/>
      <c r="E15" s="85" t="s">
        <v>312</v>
      </c>
      <c r="F15" s="87">
        <f>COUNTIF($C$10:$C$253,"1DC1-0")</f>
        <v>0</v>
      </c>
      <c r="G15" s="26">
        <f>COUNTIF($C$10:$C$253,"1DC1-1.5")</f>
        <v>0</v>
      </c>
      <c r="H15" s="26">
        <f>COUNTIF($C$10:$C$253,"1DC1-3")</f>
        <v>1</v>
      </c>
      <c r="I15" s="26">
        <f>COUNTIF($C$10:$C$253,"1DC1-4.5")</f>
        <v>0</v>
      </c>
      <c r="J15" s="26">
        <f>COUNTIF($C$10:$C$253,"1DC1-6")</f>
        <v>0</v>
      </c>
      <c r="K15" s="26">
        <f>COUNTIF($C$10:$C$253,"1DC1+0")</f>
        <v>2</v>
      </c>
      <c r="L15" s="26">
        <f>COUNTIF($C$10:$C$253,"1DC1+1.5")</f>
        <v>0</v>
      </c>
      <c r="M15" s="26">
        <f>COUNTIF($C$10:$C$253,"1DC1+3")</f>
        <v>2</v>
      </c>
      <c r="N15" s="26">
        <f>COUNTIF($C$10:$C$253,"1DC1+4.5")</f>
        <v>0</v>
      </c>
      <c r="O15" s="26">
        <f>COUNTIF($C$10:$C$253,"1DC1+6")</f>
        <v>2</v>
      </c>
      <c r="P15" s="26">
        <f>COUNTIF($C$10:$C$253,"1DC1+9")</f>
        <v>0</v>
      </c>
      <c r="Q15" s="26">
        <f>COUNTIF($C$10:$C$253,"1DC1+18")</f>
        <v>0</v>
      </c>
      <c r="R15" s="10"/>
      <c r="S15" s="22">
        <f t="shared" si="0"/>
        <v>7</v>
      </c>
      <c r="T15" s="71">
        <f t="shared" si="1"/>
        <v>0</v>
      </c>
      <c r="U15" s="6">
        <f>U13+1</f>
        <v>114</v>
      </c>
      <c r="V15" s="15" t="s">
        <v>143</v>
      </c>
      <c r="W15" s="15" t="s">
        <v>231</v>
      </c>
      <c r="Y15" s="62" t="s">
        <v>143</v>
      </c>
      <c r="Z15" s="62" t="s">
        <v>231</v>
      </c>
      <c r="AA15" s="72">
        <v>71.430000000000007</v>
      </c>
    </row>
    <row r="16" spans="1:27" ht="15.5">
      <c r="A16" s="1">
        <v>4</v>
      </c>
      <c r="B16" s="15" t="s">
        <v>75</v>
      </c>
      <c r="C16" s="51" t="s">
        <v>241</v>
      </c>
      <c r="D16" s="65">
        <v>390</v>
      </c>
      <c r="E16" s="85" t="s">
        <v>313</v>
      </c>
      <c r="F16" s="87">
        <f>COUNTIF($C$10:$C$253,"1DC2-0")</f>
        <v>0</v>
      </c>
      <c r="G16" s="26">
        <f>COUNTIF($C$10:$C$253,"1DC2-1.5")</f>
        <v>0</v>
      </c>
      <c r="H16" s="26">
        <f>COUNTIF($C$10:$C$253,"1DC2-3")</f>
        <v>0</v>
      </c>
      <c r="I16" s="26">
        <f>COUNTIF($C$10:$C$253,"1DC2-4.5")</f>
        <v>0</v>
      </c>
      <c r="J16" s="26">
        <f>COUNTIF($C$10:$C$253,"1DC2-6")</f>
        <v>0</v>
      </c>
      <c r="K16" s="26">
        <f>COUNTIF($C$10:$C$253,"1DC2+0")</f>
        <v>3</v>
      </c>
      <c r="L16" s="26">
        <f>COUNTIF($C$10:$C$253,"1DC2+1.5")</f>
        <v>0</v>
      </c>
      <c r="M16" s="26">
        <f>COUNTIF($C$10:$C$253,"1DC2+3")</f>
        <v>1</v>
      </c>
      <c r="N16" s="26">
        <f>COUNTIF($C$10:$C$253,"1DC2+4.5")</f>
        <v>0</v>
      </c>
      <c r="O16" s="26">
        <f>COUNTIF($C$10:$C$253,"1DC2+6")</f>
        <v>2</v>
      </c>
      <c r="P16" s="26">
        <f>COUNTIF($C$10:$C$253,"1DC2+9")</f>
        <v>0</v>
      </c>
      <c r="Q16" s="26">
        <f>COUNTIF($C$10:$C$253,"1DC2+18")</f>
        <v>0</v>
      </c>
      <c r="R16" s="10"/>
      <c r="S16" s="22">
        <f t="shared" si="0"/>
        <v>6</v>
      </c>
      <c r="T16" s="71">
        <f t="shared" si="1"/>
        <v>1</v>
      </c>
      <c r="U16" s="6"/>
      <c r="V16" s="15"/>
      <c r="W16" s="15"/>
      <c r="Y16" s="62"/>
      <c r="Z16" s="62"/>
      <c r="AA16" s="72"/>
    </row>
    <row r="17" spans="1:27" ht="15.5">
      <c r="A17" s="1"/>
      <c r="B17" s="15"/>
      <c r="C17" s="62"/>
      <c r="D17" s="65"/>
      <c r="E17" s="85" t="s">
        <v>314</v>
      </c>
      <c r="F17" s="87">
        <f>COUNTIF($C$10:$C$253,"1DD45-0")</f>
        <v>0</v>
      </c>
      <c r="G17" s="26">
        <f>COUNTIF($C$10:$C$253,"1DD45-1.5")</f>
        <v>0</v>
      </c>
      <c r="H17" s="26">
        <f>COUNTIF($C$10:$C$253,"1DD45-3")</f>
        <v>0</v>
      </c>
      <c r="I17" s="26">
        <f>COUNTIF($C$10:$C$253,"1DD45-4.5")</f>
        <v>0</v>
      </c>
      <c r="J17" s="26">
        <f>COUNTIF($C$10:$C$253,"1DD45-6")</f>
        <v>0</v>
      </c>
      <c r="K17" s="26">
        <f>COUNTIF($C$10:$C$253,"1DD45+0")</f>
        <v>0</v>
      </c>
      <c r="L17" s="26">
        <f>COUNTIF($C$10:$C$253,"1DD45+1.5")</f>
        <v>0</v>
      </c>
      <c r="M17" s="26">
        <f>COUNTIF($C$10:$C$253,"1DD45+3")</f>
        <v>0</v>
      </c>
      <c r="N17" s="26">
        <f>COUNTIF($C$10:$C$253,"1DD45+4.5")</f>
        <v>0</v>
      </c>
      <c r="O17" s="26">
        <f>COUNTIF($C$10:$C$253,"1DD45+6")</f>
        <v>0</v>
      </c>
      <c r="P17" s="26">
        <f>COUNTIF($C$10:$C$253,"1DD45+9")</f>
        <v>0</v>
      </c>
      <c r="Q17" s="26">
        <f>COUNTIF($C$10:$C$253,"1DD45+18")</f>
        <v>2</v>
      </c>
      <c r="R17" s="10"/>
      <c r="S17" s="22">
        <f t="shared" si="0"/>
        <v>2</v>
      </c>
      <c r="T17" s="71">
        <f t="shared" si="1"/>
        <v>0</v>
      </c>
      <c r="U17" s="6">
        <f>U15+1</f>
        <v>115</v>
      </c>
      <c r="V17" s="15" t="s">
        <v>144</v>
      </c>
      <c r="W17" s="15" t="s">
        <v>241</v>
      </c>
      <c r="Y17" s="62" t="s">
        <v>144</v>
      </c>
      <c r="Z17" s="62" t="s">
        <v>231</v>
      </c>
      <c r="AA17" s="72">
        <v>71.430000000000007</v>
      </c>
    </row>
    <row r="18" spans="1:27" ht="16" thickBot="1">
      <c r="A18" s="1">
        <v>5</v>
      </c>
      <c r="B18" s="15" t="s">
        <v>76</v>
      </c>
      <c r="C18" s="51" t="s">
        <v>234</v>
      </c>
      <c r="D18" s="65">
        <v>265</v>
      </c>
      <c r="E18" s="85" t="s">
        <v>315</v>
      </c>
      <c r="F18" s="88">
        <f>COUNTIF($C$10:$C$253,"1DD60-0")</f>
        <v>0</v>
      </c>
      <c r="G18" s="27">
        <f>COUNTIF($C$10:$C$253,"1DD60-1.5")</f>
        <v>0</v>
      </c>
      <c r="H18" s="27">
        <f>COUNTIF($C$10:$C$253,"1DD60-3")</f>
        <v>0</v>
      </c>
      <c r="I18" s="27">
        <f>COUNTIF($C$10:$C$253,"1DD60-4.5")</f>
        <v>0</v>
      </c>
      <c r="J18" s="27">
        <f>COUNTIF($C$10:$C$253,"1DD60-6")</f>
        <v>0</v>
      </c>
      <c r="K18" s="27">
        <f>COUNTIF($C$10:$C$253,"1DD60+0")</f>
        <v>0</v>
      </c>
      <c r="L18" s="27">
        <f>COUNTIF($C$10:$C$253,"1DD60+1.5")</f>
        <v>0</v>
      </c>
      <c r="M18" s="27">
        <f>COUNTIF($C$10:$C$253,"1DD60+3")</f>
        <v>0</v>
      </c>
      <c r="N18" s="27">
        <f>COUNTIF($C$10:$C$253,"1DD60+4.5")</f>
        <v>0</v>
      </c>
      <c r="O18" s="27">
        <f>COUNTIF($C$10:$C$253,"1DD60+6")</f>
        <v>2</v>
      </c>
      <c r="P18" s="27">
        <f>COUNTIF($C$10:$C$253,"1DD60+9")</f>
        <v>0</v>
      </c>
      <c r="Q18" s="27">
        <f>COUNTIF($C$10:$C$253,"1DD60+18")</f>
        <v>0</v>
      </c>
      <c r="R18" s="11"/>
      <c r="S18" s="23">
        <f t="shared" si="0"/>
        <v>2</v>
      </c>
      <c r="T18" s="71">
        <f t="shared" si="1"/>
        <v>2</v>
      </c>
      <c r="U18" s="6"/>
      <c r="V18" s="15"/>
      <c r="W18" s="15"/>
      <c r="Y18" s="62"/>
      <c r="Z18" s="62"/>
      <c r="AA18" s="72"/>
    </row>
    <row r="19" spans="1:27" ht="16" thickBot="1">
      <c r="A19" s="1"/>
      <c r="B19" s="15"/>
      <c r="C19" s="62"/>
      <c r="D19" s="65"/>
      <c r="E19" s="85"/>
      <c r="F19" s="89">
        <f>SUM(F12:F18)</f>
        <v>0</v>
      </c>
      <c r="G19" s="28">
        <f t="shared" ref="G19:S19" si="2">SUM(G12:G18)</f>
        <v>3</v>
      </c>
      <c r="H19" s="28">
        <f t="shared" si="2"/>
        <v>20</v>
      </c>
      <c r="I19" s="28">
        <f t="shared" si="2"/>
        <v>0</v>
      </c>
      <c r="J19" s="28">
        <f t="shared" si="2"/>
        <v>0</v>
      </c>
      <c r="K19" s="28">
        <f t="shared" si="2"/>
        <v>47</v>
      </c>
      <c r="L19" s="28">
        <f t="shared" si="2"/>
        <v>0</v>
      </c>
      <c r="M19" s="28">
        <f t="shared" si="2"/>
        <v>25</v>
      </c>
      <c r="N19" s="28">
        <f t="shared" si="2"/>
        <v>0</v>
      </c>
      <c r="O19" s="28">
        <f t="shared" si="2"/>
        <v>14</v>
      </c>
      <c r="P19" s="28">
        <f t="shared" si="2"/>
        <v>11</v>
      </c>
      <c r="Q19" s="28">
        <f t="shared" si="2"/>
        <v>2</v>
      </c>
      <c r="R19" s="20"/>
      <c r="S19" s="21">
        <f t="shared" si="2"/>
        <v>122</v>
      </c>
      <c r="U19" s="6">
        <f>U17+1</f>
        <v>116</v>
      </c>
      <c r="V19" s="15" t="s">
        <v>145</v>
      </c>
      <c r="W19" s="15" t="s">
        <v>231</v>
      </c>
      <c r="Y19" s="62" t="s">
        <v>145</v>
      </c>
      <c r="Z19" s="62" t="s">
        <v>233</v>
      </c>
      <c r="AA19" s="72">
        <v>68.430000000000007</v>
      </c>
    </row>
    <row r="20" spans="1:27" ht="15.5">
      <c r="A20" s="1">
        <v>6</v>
      </c>
      <c r="B20" s="15" t="s">
        <v>77</v>
      </c>
      <c r="C20" s="51" t="s">
        <v>232</v>
      </c>
      <c r="D20" s="65">
        <v>510</v>
      </c>
      <c r="E20" s="85"/>
      <c r="U20" s="6"/>
      <c r="V20" s="15"/>
      <c r="W20" s="15"/>
      <c r="Y20" s="62"/>
      <c r="Z20" s="62"/>
      <c r="AA20" s="72"/>
    </row>
    <row r="21" spans="1:27" ht="15.5">
      <c r="A21" s="1"/>
      <c r="B21" s="15"/>
      <c r="C21" s="62"/>
      <c r="D21" s="65"/>
      <c r="E21" s="85"/>
      <c r="U21" s="6">
        <f>U19+1</f>
        <v>117</v>
      </c>
      <c r="V21" s="15" t="s">
        <v>146</v>
      </c>
      <c r="W21" s="15" t="s">
        <v>232</v>
      </c>
      <c r="Y21" s="62" t="s">
        <v>292</v>
      </c>
      <c r="Z21" s="62" t="s">
        <v>293</v>
      </c>
      <c r="AA21" s="72">
        <v>76.525000000000006</v>
      </c>
    </row>
    <row r="22" spans="1:27" ht="15.5">
      <c r="A22" s="1">
        <v>7</v>
      </c>
      <c r="B22" s="15" t="s">
        <v>78</v>
      </c>
      <c r="C22" s="62" t="s">
        <v>236</v>
      </c>
      <c r="D22" s="65">
        <v>380</v>
      </c>
      <c r="E22" s="85"/>
      <c r="U22" s="6"/>
      <c r="V22" s="15"/>
      <c r="W22" s="15"/>
      <c r="Y22" s="62"/>
      <c r="Z22" s="62"/>
      <c r="AA22" s="72"/>
    </row>
    <row r="23" spans="1:27" ht="15.5">
      <c r="A23" s="1"/>
      <c r="B23" s="15"/>
      <c r="C23" s="62"/>
      <c r="D23" s="65"/>
      <c r="E23" s="85"/>
      <c r="U23" s="6">
        <f>U21+1</f>
        <v>118</v>
      </c>
      <c r="V23" s="16" t="s">
        <v>147</v>
      </c>
      <c r="W23" s="16" t="s">
        <v>282</v>
      </c>
      <c r="Y23" s="62" t="s">
        <v>294</v>
      </c>
      <c r="Z23" s="62" t="s">
        <v>293</v>
      </c>
      <c r="AA23" s="72">
        <v>76.525000000000006</v>
      </c>
    </row>
    <row r="24" spans="1:27" ht="15.5">
      <c r="A24" s="1">
        <v>8</v>
      </c>
      <c r="B24" s="15" t="s">
        <v>79</v>
      </c>
      <c r="C24" s="62" t="s">
        <v>236</v>
      </c>
      <c r="D24" s="65">
        <v>420</v>
      </c>
      <c r="E24" s="85"/>
      <c r="U24" s="6"/>
      <c r="V24" s="15"/>
      <c r="W24" s="15"/>
      <c r="Y24" s="62"/>
      <c r="Z24" s="62"/>
      <c r="AA24" s="72"/>
    </row>
    <row r="25" spans="1:27" ht="16" thickBot="1">
      <c r="A25" s="1"/>
      <c r="B25" s="15"/>
      <c r="C25" s="62"/>
      <c r="D25" s="65"/>
      <c r="E25" s="85"/>
      <c r="U25" s="6">
        <f>U23+1</f>
        <v>119</v>
      </c>
      <c r="V25" s="15" t="s">
        <v>148</v>
      </c>
      <c r="W25" s="15" t="s">
        <v>280</v>
      </c>
      <c r="Y25" s="62" t="s">
        <v>295</v>
      </c>
      <c r="Z25" s="62" t="s">
        <v>233</v>
      </c>
      <c r="AA25" s="72">
        <v>68.430000000000007</v>
      </c>
    </row>
    <row r="26" spans="1:27" ht="16" thickBot="1">
      <c r="A26" s="1">
        <v>9</v>
      </c>
      <c r="B26" s="15" t="s">
        <v>80</v>
      </c>
      <c r="C26" s="51" t="s">
        <v>233</v>
      </c>
      <c r="D26" s="65">
        <v>335</v>
      </c>
      <c r="E26" s="85"/>
      <c r="F26" s="711"/>
      <c r="G26" s="711"/>
      <c r="H26" s="711"/>
      <c r="I26" s="711"/>
      <c r="J26" s="711"/>
      <c r="K26" s="712"/>
      <c r="L26" s="712"/>
      <c r="M26" s="712"/>
      <c r="N26" s="712"/>
      <c r="O26" s="712"/>
      <c r="P26" s="712"/>
      <c r="Q26" s="712"/>
      <c r="R26" s="712"/>
      <c r="S26" s="713"/>
      <c r="U26" s="6"/>
      <c r="V26" s="15"/>
      <c r="W26" s="15"/>
      <c r="Y26" s="62"/>
      <c r="Z26" s="62"/>
      <c r="AA26" s="72"/>
    </row>
    <row r="27" spans="1:27" ht="15.5">
      <c r="A27" s="1"/>
      <c r="B27" s="15"/>
      <c r="C27" s="62"/>
      <c r="D27" s="65"/>
      <c r="E27" s="85"/>
      <c r="F27" s="18" t="s">
        <v>154</v>
      </c>
      <c r="G27" s="18" t="s">
        <v>155</v>
      </c>
      <c r="H27" s="18" t="s">
        <v>156</v>
      </c>
      <c r="I27" s="18" t="s">
        <v>157</v>
      </c>
      <c r="J27" s="18" t="s">
        <v>158</v>
      </c>
      <c r="K27" s="18" t="s">
        <v>0</v>
      </c>
      <c r="L27" s="18" t="s">
        <v>152</v>
      </c>
      <c r="M27" s="18" t="s">
        <v>7</v>
      </c>
      <c r="N27" s="18" t="s">
        <v>153</v>
      </c>
      <c r="O27" s="18" t="s">
        <v>3</v>
      </c>
      <c r="P27" s="18" t="s">
        <v>1</v>
      </c>
      <c r="Q27" s="18" t="s">
        <v>9</v>
      </c>
      <c r="R27" s="18"/>
      <c r="S27" s="19" t="s">
        <v>11</v>
      </c>
      <c r="U27" s="6">
        <f>U25+1</f>
        <v>120</v>
      </c>
      <c r="V27" s="16" t="s">
        <v>149</v>
      </c>
      <c r="W27" s="16" t="s">
        <v>242</v>
      </c>
      <c r="Y27" s="62" t="s">
        <v>296</v>
      </c>
      <c r="Z27" s="62" t="s">
        <v>238</v>
      </c>
      <c r="AA27" s="72">
        <v>70.125</v>
      </c>
    </row>
    <row r="28" spans="1:27" ht="15.5">
      <c r="A28" s="1">
        <v>10</v>
      </c>
      <c r="B28" s="15" t="s">
        <v>81</v>
      </c>
      <c r="C28" s="51" t="s">
        <v>233</v>
      </c>
      <c r="D28" s="65">
        <v>345</v>
      </c>
      <c r="E28" s="85" t="s">
        <v>309</v>
      </c>
      <c r="F28" s="26">
        <f>COUNTIF($C$10:$C$253,"1DA-0")</f>
        <v>0</v>
      </c>
      <c r="G28" s="26">
        <f>COUNTIF($C$10:$C$262,"1DA-1.5")</f>
        <v>4</v>
      </c>
      <c r="H28" s="26">
        <f>COUNTIF($C$10:$C$262,"1DA-3")</f>
        <v>18</v>
      </c>
      <c r="I28" s="26">
        <f>COUNTIF($C$10:$C$262,"1DA-4.5")</f>
        <v>0</v>
      </c>
      <c r="J28" s="26">
        <f>COUNTIF($C$10:$C$262,"1DA-6")</f>
        <v>0</v>
      </c>
      <c r="K28" s="26">
        <f>COUNTIF($C$10:$C$262,"1DA+0")</f>
        <v>35</v>
      </c>
      <c r="L28" s="26">
        <f>COUNTIF($C$10:$C$262,"1DA+1.5")</f>
        <v>0</v>
      </c>
      <c r="M28" s="26">
        <f>COUNTIF($C$10:$C$262,"1DA+3")</f>
        <v>19</v>
      </c>
      <c r="N28" s="26">
        <f>COUNTIF($C$10:$C$262,"1DA+4.5")</f>
        <v>0</v>
      </c>
      <c r="O28" s="26">
        <f>COUNTIF($C$10:$C$262,"1DA+6")</f>
        <v>7</v>
      </c>
      <c r="P28" s="26">
        <f>COUNTIF($C$10:$C$262,"1DA+9")</f>
        <v>6</v>
      </c>
      <c r="Q28" s="26">
        <f>COUNTIF($C$10:$C$262,"1DA+18")</f>
        <v>0</v>
      </c>
      <c r="R28" s="10"/>
      <c r="S28" s="22">
        <f t="shared" ref="S28:S34" si="3">SUM(F28:R28)</f>
        <v>89</v>
      </c>
      <c r="U28" s="6"/>
      <c r="V28" s="15"/>
      <c r="W28" s="15"/>
      <c r="Y28" s="62"/>
      <c r="Z28" s="62"/>
      <c r="AA28" s="72"/>
    </row>
    <row r="29" spans="1:27" ht="15.5">
      <c r="A29" s="1"/>
      <c r="B29" s="15"/>
      <c r="C29" s="62"/>
      <c r="D29" s="65"/>
      <c r="E29" s="85" t="s">
        <v>310</v>
      </c>
      <c r="F29" s="26">
        <f>COUNTIF($C$10:$C$262,"1DB1-0")</f>
        <v>0</v>
      </c>
      <c r="G29" s="26">
        <f>COUNTIF($C$10:$C$262,"1DB1-1.5")</f>
        <v>0</v>
      </c>
      <c r="H29" s="26">
        <f>COUNTIF($C$10:$C$262,"1DB1-3")</f>
        <v>1</v>
      </c>
      <c r="I29" s="26">
        <f>COUNTIF($C$10:$C$262,"1DB1-4.5")</f>
        <v>0</v>
      </c>
      <c r="J29" s="26">
        <f>COUNTIF($C$10:$C$262,"1DB1-6")</f>
        <v>0</v>
      </c>
      <c r="K29" s="26">
        <f>COUNTIF($C$10:$C$262,"1DB1+0")</f>
        <v>7</v>
      </c>
      <c r="L29" s="26">
        <f>COUNTIF($C$10:$C$262,"1DB1+1.5")</f>
        <v>0</v>
      </c>
      <c r="M29" s="26">
        <f>COUNTIF($C$10:$C$262,"1DB1+3")</f>
        <v>1</v>
      </c>
      <c r="N29" s="26">
        <f>COUNTIF($C$10:$C$262,"1DB1+4.5")</f>
        <v>0</v>
      </c>
      <c r="O29" s="26">
        <f>COUNTIF($C$10:$C$262,"1DB1+6")</f>
        <v>1</v>
      </c>
      <c r="P29" s="26">
        <f>COUNTIF($C$10:$C$262,"1DB1+9")</f>
        <v>4</v>
      </c>
      <c r="Q29" s="26">
        <f>COUNTIF($C$10:$C$262,"1DB1+18")</f>
        <v>0</v>
      </c>
      <c r="R29" s="10"/>
      <c r="S29" s="22">
        <f t="shared" si="3"/>
        <v>14</v>
      </c>
      <c r="U29" s="6">
        <f>U27+1</f>
        <v>121</v>
      </c>
      <c r="V29" s="16" t="s">
        <v>150</v>
      </c>
      <c r="W29" s="16" t="s">
        <v>283</v>
      </c>
      <c r="Y29" s="62" t="s">
        <v>297</v>
      </c>
      <c r="Z29" s="62" t="s">
        <v>241</v>
      </c>
      <c r="AA29" s="72">
        <v>77.430000000000007</v>
      </c>
    </row>
    <row r="30" spans="1:27" ht="15.5">
      <c r="A30" s="1">
        <v>11</v>
      </c>
      <c r="B30" s="15" t="s">
        <v>82</v>
      </c>
      <c r="C30" s="51" t="s">
        <v>233</v>
      </c>
      <c r="D30" s="65">
        <v>365</v>
      </c>
      <c r="E30" s="85" t="s">
        <v>311</v>
      </c>
      <c r="F30" s="26">
        <f>COUNTIF($C$10:$C$262,"1DB2-0")</f>
        <v>0</v>
      </c>
      <c r="G30" s="26">
        <f>COUNTIF($C$10:$C$262,"1DB2-1.5")</f>
        <v>0</v>
      </c>
      <c r="H30" s="26">
        <f>COUNTIF($C$10:$C$262,"1DB2-3")</f>
        <v>0</v>
      </c>
      <c r="I30" s="26">
        <f>COUNTIF($C$10:$C$262,"1DB2-4.5")</f>
        <v>0</v>
      </c>
      <c r="J30" s="26">
        <f>COUNTIF($C$10:$C$262,"1DB2-6")</f>
        <v>0</v>
      </c>
      <c r="K30" s="26">
        <f>COUNTIF($C$10:$C$262,"1DB2+0")</f>
        <v>1</v>
      </c>
      <c r="L30" s="26">
        <f>COUNTIF($C$10:$C$262,"1DB2+1.5")</f>
        <v>0</v>
      </c>
      <c r="M30" s="26">
        <f>COUNTIF($C$10:$C$262,"1DB2+3")</f>
        <v>2</v>
      </c>
      <c r="N30" s="26">
        <f>COUNTIF($C$10:$C$262,"1DB2+4.5")</f>
        <v>0</v>
      </c>
      <c r="O30" s="26">
        <f>COUNTIF($C$10:$C$262,"1DB2+6")</f>
        <v>0</v>
      </c>
      <c r="P30" s="26">
        <f>COUNTIF($C$10:$C$262,"1DB2+9")</f>
        <v>1</v>
      </c>
      <c r="Q30" s="26">
        <f>COUNTIF($C$10:$C$262,"1DB2+18")</f>
        <v>0</v>
      </c>
      <c r="R30" s="10"/>
      <c r="S30" s="22">
        <f t="shared" si="3"/>
        <v>4</v>
      </c>
      <c r="U30" s="6"/>
      <c r="V30" s="15"/>
      <c r="W30" s="15"/>
      <c r="Y30" s="62"/>
      <c r="Z30" s="62"/>
      <c r="AA30" s="72"/>
    </row>
    <row r="31" spans="1:27" ht="15.5">
      <c r="A31" s="1"/>
      <c r="B31" s="15"/>
      <c r="C31" s="62"/>
      <c r="D31" s="65"/>
      <c r="E31" s="85" t="s">
        <v>312</v>
      </c>
      <c r="F31" s="26">
        <f>COUNTIF($C$10:$C$262,"1DC1-0")</f>
        <v>0</v>
      </c>
      <c r="G31" s="26">
        <f>COUNTIF($C$10:$C$262,"1DC1-1.5")</f>
        <v>0</v>
      </c>
      <c r="H31" s="26">
        <f>COUNTIF($C$10:$C$262,"1DC1-3")</f>
        <v>1</v>
      </c>
      <c r="I31" s="26">
        <f>COUNTIF($C$10:$C$262,"1DC1-4.5")</f>
        <v>0</v>
      </c>
      <c r="J31" s="26">
        <f>COUNTIF($C$10:$C$262,"1DC1-6")</f>
        <v>0</v>
      </c>
      <c r="K31" s="26">
        <f>COUNTIF($C$10:$C$262,"1DC1+0")</f>
        <v>2</v>
      </c>
      <c r="L31" s="26">
        <f>COUNTIF($C$10:$C$262,"1DC1+1.5")</f>
        <v>0</v>
      </c>
      <c r="M31" s="26">
        <f>COUNTIF($C$10:$C$262,"1DC1+3")</f>
        <v>2</v>
      </c>
      <c r="N31" s="26">
        <f>COUNTIF($C$10:$C$262,"1DC1+4.5")</f>
        <v>0</v>
      </c>
      <c r="O31" s="26">
        <f>COUNTIF($C$10:$C$262,"1DC1+6")</f>
        <v>2</v>
      </c>
      <c r="P31" s="26">
        <f>COUNTIF($C$10:$C$262,"1DC1+9")</f>
        <v>0</v>
      </c>
      <c r="Q31" s="26">
        <f>COUNTIF($C$10:$C$262,"1DC1+18")</f>
        <v>0</v>
      </c>
      <c r="R31" s="10"/>
      <c r="S31" s="22">
        <f t="shared" si="3"/>
        <v>7</v>
      </c>
      <c r="U31" s="6">
        <f>U29+1</f>
        <v>122</v>
      </c>
      <c r="V31" s="16" t="s">
        <v>60</v>
      </c>
      <c r="W31" s="16" t="s">
        <v>60</v>
      </c>
      <c r="Y31" s="62" t="s">
        <v>298</v>
      </c>
      <c r="Z31" s="62" t="s">
        <v>231</v>
      </c>
      <c r="AA31" s="72">
        <v>71.430000000000007</v>
      </c>
    </row>
    <row r="32" spans="1:27" ht="15.5">
      <c r="A32" s="1">
        <v>12</v>
      </c>
      <c r="B32" s="15" t="s">
        <v>83</v>
      </c>
      <c r="C32" s="51" t="s">
        <v>231</v>
      </c>
      <c r="D32" s="65">
        <v>356</v>
      </c>
      <c r="E32" s="85" t="s">
        <v>313</v>
      </c>
      <c r="F32" s="26">
        <f>COUNTIF($C$10:$C$262,"1DC2-0")</f>
        <v>0</v>
      </c>
      <c r="G32" s="26">
        <f>COUNTIF($C$10:$C$262,"1DC2-1.5")</f>
        <v>0</v>
      </c>
      <c r="H32" s="26">
        <f>COUNTIF($C$10:$C$262,"1DC2-3")</f>
        <v>0</v>
      </c>
      <c r="I32" s="26">
        <f>COUNTIF($C$10:$C$262,"1DC2-4.5")</f>
        <v>0</v>
      </c>
      <c r="J32" s="26">
        <f>COUNTIF($C$10:$C$262,"1DC2-6")</f>
        <v>0</v>
      </c>
      <c r="K32" s="26">
        <f>COUNTIF($C$10:$C$262,"1DC2+0")</f>
        <v>3</v>
      </c>
      <c r="L32" s="26">
        <f>COUNTIF($C$10:$C$262,"1DC2+1.5")</f>
        <v>0</v>
      </c>
      <c r="M32" s="26">
        <f>COUNTIF($C$10:$C$262,"1DC2+3")</f>
        <v>1</v>
      </c>
      <c r="N32" s="26">
        <f>COUNTIF($C$10:$C$262,"1DC2+4.5")</f>
        <v>0</v>
      </c>
      <c r="O32" s="26">
        <f>COUNTIF($C$10:$C$262,"1DC2+6")</f>
        <v>3</v>
      </c>
      <c r="P32" s="26">
        <f>COUNTIF($C$10:$C$262,"1DC2+9")</f>
        <v>0</v>
      </c>
      <c r="Q32" s="26">
        <f>COUNTIF($C$10:$C$262,"1DC2+18")</f>
        <v>0</v>
      </c>
      <c r="R32" s="10"/>
      <c r="S32" s="22">
        <f t="shared" si="3"/>
        <v>7</v>
      </c>
      <c r="U32" s="6"/>
      <c r="V32" s="8"/>
      <c r="W32" s="8"/>
      <c r="Y32" s="62"/>
      <c r="Z32" s="62"/>
      <c r="AA32" s="72"/>
    </row>
    <row r="33" spans="1:27" ht="15.5">
      <c r="A33" s="1"/>
      <c r="B33" s="15"/>
      <c r="C33" s="62"/>
      <c r="D33" s="65"/>
      <c r="E33" s="85" t="s">
        <v>314</v>
      </c>
      <c r="F33" s="26">
        <f>COUNTIF($C$10:$C$262,"1DD45-0")</f>
        <v>0</v>
      </c>
      <c r="G33" s="26">
        <f>COUNTIF($C$10:$C$262,"1DD45-1.5")</f>
        <v>0</v>
      </c>
      <c r="H33" s="26">
        <f>COUNTIF($C$10:$C$262,"1DD45-3")</f>
        <v>0</v>
      </c>
      <c r="I33" s="26">
        <f>COUNTIF($C$10:$C$262,"1DD45-4.5")</f>
        <v>0</v>
      </c>
      <c r="J33" s="26">
        <f>COUNTIF($C$10:$C$262,"1DD45-6")</f>
        <v>0</v>
      </c>
      <c r="K33" s="26">
        <f>COUNTIF($C$10:$C$262,"1DD45+0")</f>
        <v>0</v>
      </c>
      <c r="L33" s="26">
        <f>COUNTIF($C$10:$C$262,"1DD45+1.5")</f>
        <v>0</v>
      </c>
      <c r="M33" s="26">
        <f>COUNTIF($C$10:$C$262,"1DD45+3")</f>
        <v>0</v>
      </c>
      <c r="N33" s="26">
        <f>COUNTIF($C$10:$C$262,"1DD45+4.5")</f>
        <v>0</v>
      </c>
      <c r="O33" s="26">
        <f>COUNTIF($C$10:$C$262,"1DD45+6")</f>
        <v>0</v>
      </c>
      <c r="P33" s="26">
        <f>COUNTIF($C$10:$C$262,"1DD45+9")</f>
        <v>0</v>
      </c>
      <c r="Q33" s="26">
        <f>COUNTIF($C$10:$C$262,"1DD45+18")</f>
        <v>2</v>
      </c>
      <c r="R33" s="10"/>
      <c r="S33" s="22">
        <f t="shared" si="3"/>
        <v>2</v>
      </c>
      <c r="U33" s="2"/>
      <c r="V33" s="2"/>
      <c r="Y33" s="62" t="s">
        <v>299</v>
      </c>
      <c r="Z33" s="62" t="s">
        <v>231</v>
      </c>
      <c r="AA33" s="72">
        <v>71.430000000000007</v>
      </c>
    </row>
    <row r="34" spans="1:27" ht="16" thickBot="1">
      <c r="A34" s="1">
        <v>13</v>
      </c>
      <c r="B34" s="15" t="s">
        <v>84</v>
      </c>
      <c r="C34" s="51" t="s">
        <v>233</v>
      </c>
      <c r="D34" s="65">
        <v>332</v>
      </c>
      <c r="E34" s="85" t="s">
        <v>315</v>
      </c>
      <c r="F34" s="27">
        <f>COUNTIF($C$10:$C$262,"1DD60-0")</f>
        <v>0</v>
      </c>
      <c r="G34" s="27">
        <f>COUNTIF($C$10:$C$262,"1DD60-1.5")</f>
        <v>0</v>
      </c>
      <c r="H34" s="27">
        <f>COUNTIF($C$10:$C$262,"1DD60-3")</f>
        <v>0</v>
      </c>
      <c r="I34" s="27">
        <f>COUNTIF($C$10:$C$262,"1DD60-4.5")</f>
        <v>0</v>
      </c>
      <c r="J34" s="27">
        <f>COUNTIF($C$10:$C$262,"1DD60-6")</f>
        <v>0</v>
      </c>
      <c r="K34" s="27">
        <f>COUNTIF($C$10:$C$262,"1DD60+0")</f>
        <v>2</v>
      </c>
      <c r="L34" s="27">
        <f>COUNTIF($C$10:$C$262,"1DD60+1.5")</f>
        <v>0</v>
      </c>
      <c r="M34" s="27">
        <f>COUNTIF($C$10:$C$262,"1DD60+3")</f>
        <v>0</v>
      </c>
      <c r="N34" s="27">
        <f>COUNTIF($C$10:$C$262,"1DD60+4.5")</f>
        <v>0</v>
      </c>
      <c r="O34" s="27">
        <f>COUNTIF($C$10:$C$262,"1DD60+6")</f>
        <v>2</v>
      </c>
      <c r="P34" s="27">
        <f>COUNTIF($C$10:$C$262,"1DD60+9")</f>
        <v>0</v>
      </c>
      <c r="Q34" s="27">
        <f>COUNTIF($C$10:$C$262,"1DD60+18")</f>
        <v>0</v>
      </c>
      <c r="R34" s="11"/>
      <c r="S34" s="23">
        <f t="shared" si="3"/>
        <v>4</v>
      </c>
      <c r="U34" s="2"/>
      <c r="V34" s="2"/>
      <c r="Y34" s="62"/>
      <c r="Z34" s="62"/>
      <c r="AA34" s="72"/>
    </row>
    <row r="35" spans="1:27" ht="16" thickBot="1">
      <c r="A35" s="1"/>
      <c r="B35" s="15"/>
      <c r="C35" s="62"/>
      <c r="D35" s="65"/>
      <c r="E35" s="85"/>
      <c r="F35" s="28">
        <f>SUM(F28:F34)</f>
        <v>0</v>
      </c>
      <c r="G35" s="28">
        <f t="shared" ref="G35:Q35" si="4">SUM(G28:G34)</f>
        <v>4</v>
      </c>
      <c r="H35" s="28">
        <f t="shared" si="4"/>
        <v>20</v>
      </c>
      <c r="I35" s="28">
        <f t="shared" si="4"/>
        <v>0</v>
      </c>
      <c r="J35" s="28">
        <f t="shared" si="4"/>
        <v>0</v>
      </c>
      <c r="K35" s="28">
        <f t="shared" si="4"/>
        <v>50</v>
      </c>
      <c r="L35" s="28">
        <f t="shared" si="4"/>
        <v>0</v>
      </c>
      <c r="M35" s="28">
        <f t="shared" si="4"/>
        <v>25</v>
      </c>
      <c r="N35" s="28">
        <f t="shared" si="4"/>
        <v>0</v>
      </c>
      <c r="O35" s="28">
        <f t="shared" si="4"/>
        <v>15</v>
      </c>
      <c r="P35" s="28">
        <f t="shared" si="4"/>
        <v>11</v>
      </c>
      <c r="Q35" s="28">
        <f t="shared" si="4"/>
        <v>2</v>
      </c>
      <c r="R35" s="20"/>
      <c r="S35" s="21">
        <f t="shared" ref="S35" si="5">SUM(S28:S34)</f>
        <v>127</v>
      </c>
      <c r="U35" s="2"/>
      <c r="V35" s="2"/>
      <c r="Y35" s="62" t="s">
        <v>300</v>
      </c>
      <c r="Z35" s="62" t="s">
        <v>280</v>
      </c>
      <c r="AA35" s="72">
        <v>69.930000000000007</v>
      </c>
    </row>
    <row r="36" spans="1:27" ht="15.5">
      <c r="A36" s="1">
        <v>14</v>
      </c>
      <c r="B36" s="15" t="s">
        <v>85</v>
      </c>
      <c r="C36" s="51" t="s">
        <v>231</v>
      </c>
      <c r="D36" s="65">
        <v>384.42399999999998</v>
      </c>
      <c r="E36" s="85"/>
      <c r="U36" s="2"/>
      <c r="V36" s="2"/>
      <c r="Y36" s="62"/>
      <c r="Z36" s="62"/>
      <c r="AA36" s="72"/>
    </row>
    <row r="37" spans="1:27" ht="15.5">
      <c r="A37" s="1"/>
      <c r="B37" s="15"/>
      <c r="C37" s="15"/>
      <c r="D37" s="65"/>
      <c r="E37" s="85"/>
      <c r="U37" s="2"/>
      <c r="V37" s="2"/>
      <c r="Y37" s="62" t="s">
        <v>301</v>
      </c>
      <c r="Z37" s="62" t="s">
        <v>302</v>
      </c>
      <c r="AA37" s="72">
        <v>76.525000000000006</v>
      </c>
    </row>
    <row r="38" spans="1:27" ht="15.5">
      <c r="A38" s="1">
        <v>15</v>
      </c>
      <c r="B38" s="16" t="s">
        <v>25</v>
      </c>
      <c r="C38" s="51" t="s">
        <v>230</v>
      </c>
      <c r="D38" s="66">
        <v>385</v>
      </c>
      <c r="E38" s="85"/>
      <c r="U38" s="2"/>
      <c r="V38" s="2"/>
    </row>
    <row r="39" spans="1:27" ht="18.5">
      <c r="A39" s="1"/>
      <c r="B39" s="15"/>
      <c r="C39" s="51"/>
      <c r="D39" s="66"/>
      <c r="E39" s="85"/>
      <c r="U39" s="2"/>
      <c r="V39" s="2"/>
      <c r="Y39" s="73" t="s">
        <v>303</v>
      </c>
      <c r="Z39" s="74" t="s">
        <v>304</v>
      </c>
    </row>
    <row r="40" spans="1:27" ht="18">
      <c r="A40" s="1">
        <v>16</v>
      </c>
      <c r="B40" s="15" t="s">
        <v>16</v>
      </c>
      <c r="C40" s="51" t="s">
        <v>231</v>
      </c>
      <c r="D40" s="59">
        <v>423</v>
      </c>
      <c r="E40" s="85"/>
      <c r="U40" s="2"/>
      <c r="V40" s="2"/>
      <c r="Y40" s="75"/>
      <c r="Z40" s="76"/>
    </row>
    <row r="41" spans="1:27" ht="18.5">
      <c r="A41" s="1"/>
      <c r="B41" s="15"/>
      <c r="C41" s="51"/>
      <c r="D41" s="59"/>
      <c r="E41" s="85"/>
      <c r="U41" s="2"/>
      <c r="V41" s="2"/>
      <c r="Y41" s="73" t="s">
        <v>305</v>
      </c>
      <c r="Z41" s="74" t="s">
        <v>304</v>
      </c>
    </row>
    <row r="42" spans="1:27" ht="15.5">
      <c r="A42" s="1">
        <v>17</v>
      </c>
      <c r="B42" s="15" t="s">
        <v>17</v>
      </c>
      <c r="C42" s="51" t="s">
        <v>231</v>
      </c>
      <c r="D42" s="59">
        <v>382</v>
      </c>
      <c r="E42" s="85"/>
    </row>
    <row r="43" spans="1:27" ht="15.5">
      <c r="A43" s="1"/>
      <c r="B43" s="15"/>
      <c r="C43" s="51"/>
      <c r="D43" s="59"/>
      <c r="E43" s="85"/>
    </row>
    <row r="44" spans="1:27" ht="15.5">
      <c r="A44" s="1">
        <v>18</v>
      </c>
      <c r="B44" s="15" t="s">
        <v>18</v>
      </c>
      <c r="C44" s="51" t="s">
        <v>231</v>
      </c>
      <c r="D44" s="59">
        <v>405</v>
      </c>
      <c r="E44" s="85"/>
    </row>
    <row r="45" spans="1:27" ht="15.5">
      <c r="A45" s="1"/>
      <c r="B45" s="15"/>
      <c r="C45" s="51"/>
      <c r="D45" s="59"/>
      <c r="E45" s="85"/>
    </row>
    <row r="46" spans="1:27" ht="15.5">
      <c r="A46" s="1">
        <v>19</v>
      </c>
      <c r="B46" s="15" t="s">
        <v>86</v>
      </c>
      <c r="C46" s="51" t="s">
        <v>232</v>
      </c>
      <c r="D46" s="59">
        <v>388.45800000000003</v>
      </c>
      <c r="E46" s="85"/>
    </row>
    <row r="47" spans="1:27" ht="15.5">
      <c r="A47" s="1"/>
      <c r="B47" s="15"/>
      <c r="C47" s="51"/>
      <c r="D47" s="59"/>
      <c r="E47" s="85"/>
    </row>
    <row r="48" spans="1:27" ht="15.5">
      <c r="A48" s="1">
        <v>20</v>
      </c>
      <c r="B48" s="16" t="s">
        <v>26</v>
      </c>
      <c r="C48" s="51" t="s">
        <v>230</v>
      </c>
      <c r="D48" s="59">
        <v>405</v>
      </c>
      <c r="E48" s="85"/>
    </row>
    <row r="49" spans="1:5" ht="15.5">
      <c r="A49" s="1"/>
      <c r="B49" s="15"/>
      <c r="C49" s="51"/>
      <c r="D49" s="59"/>
      <c r="E49" s="85"/>
    </row>
    <row r="50" spans="1:5" ht="15.5">
      <c r="A50" s="1">
        <v>21</v>
      </c>
      <c r="B50" s="15" t="s">
        <v>87</v>
      </c>
      <c r="C50" s="51" t="s">
        <v>232</v>
      </c>
      <c r="D50" s="59">
        <v>360</v>
      </c>
      <c r="E50" s="85"/>
    </row>
    <row r="51" spans="1:5" ht="15.5">
      <c r="A51" s="1"/>
      <c r="B51" s="15"/>
      <c r="C51" s="51"/>
      <c r="D51" s="59"/>
      <c r="E51" s="85"/>
    </row>
    <row r="52" spans="1:5" ht="15.5">
      <c r="A52" s="1">
        <v>22</v>
      </c>
      <c r="B52" s="15" t="s">
        <v>88</v>
      </c>
      <c r="C52" s="51" t="s">
        <v>232</v>
      </c>
      <c r="D52" s="59">
        <v>390</v>
      </c>
      <c r="E52" s="85"/>
    </row>
    <row r="53" spans="1:5" ht="15.5">
      <c r="A53" s="1"/>
      <c r="B53" s="15"/>
      <c r="C53" s="51"/>
      <c r="D53" s="59"/>
      <c r="E53" s="85"/>
    </row>
    <row r="54" spans="1:5" ht="15.5">
      <c r="A54" s="1">
        <v>23</v>
      </c>
      <c r="B54" s="15" t="s">
        <v>89</v>
      </c>
      <c r="C54" s="51" t="s">
        <v>233</v>
      </c>
      <c r="D54" s="59">
        <v>325</v>
      </c>
      <c r="E54" s="85"/>
    </row>
    <row r="55" spans="1:5" ht="15.5">
      <c r="A55" s="1"/>
      <c r="B55" s="15"/>
      <c r="C55" s="51"/>
      <c r="D55" s="59"/>
      <c r="E55" s="85"/>
    </row>
    <row r="56" spans="1:5" ht="15.5">
      <c r="A56" s="1">
        <v>24</v>
      </c>
      <c r="B56" s="15" t="s">
        <v>90</v>
      </c>
      <c r="C56" s="51" t="s">
        <v>231</v>
      </c>
      <c r="D56" s="59">
        <v>430</v>
      </c>
      <c r="E56" s="85"/>
    </row>
    <row r="57" spans="1:5" ht="15.5">
      <c r="A57" s="1"/>
      <c r="B57" s="15"/>
      <c r="C57" s="51"/>
      <c r="D57" s="59"/>
      <c r="E57" s="85"/>
    </row>
    <row r="58" spans="1:5" ht="15.5">
      <c r="A58" s="1">
        <v>25</v>
      </c>
      <c r="B58" s="15" t="s">
        <v>91</v>
      </c>
      <c r="C58" s="51" t="s">
        <v>231</v>
      </c>
      <c r="D58" s="59">
        <v>298</v>
      </c>
      <c r="E58" s="85"/>
    </row>
    <row r="59" spans="1:5" ht="15.5">
      <c r="A59" s="1"/>
      <c r="B59" s="15"/>
      <c r="C59" s="51"/>
      <c r="D59" s="59"/>
      <c r="E59" s="85"/>
    </row>
    <row r="60" spans="1:5" ht="15.5">
      <c r="A60" s="1">
        <v>26</v>
      </c>
      <c r="B60" s="15" t="s">
        <v>92</v>
      </c>
      <c r="C60" s="51" t="s">
        <v>231</v>
      </c>
      <c r="D60" s="59">
        <v>422</v>
      </c>
      <c r="E60" s="85"/>
    </row>
    <row r="61" spans="1:5" ht="15.5">
      <c r="A61" s="1"/>
      <c r="B61" s="15"/>
      <c r="C61" s="51"/>
      <c r="D61" s="59"/>
      <c r="E61" s="85"/>
    </row>
    <row r="62" spans="1:5" ht="15.5">
      <c r="A62" s="1">
        <v>27</v>
      </c>
      <c r="B62" s="15" t="s">
        <v>93</v>
      </c>
      <c r="C62" s="51" t="s">
        <v>234</v>
      </c>
      <c r="D62" s="59">
        <v>345</v>
      </c>
      <c r="E62" s="85"/>
    </row>
    <row r="63" spans="1:5" ht="15.5">
      <c r="A63" s="1"/>
      <c r="B63" s="15"/>
      <c r="C63" s="51"/>
      <c r="D63" s="59"/>
      <c r="E63" s="85"/>
    </row>
    <row r="64" spans="1:5" ht="15.5">
      <c r="A64" s="1">
        <v>28</v>
      </c>
      <c r="B64" s="15" t="s">
        <v>94</v>
      </c>
      <c r="C64" s="51" t="s">
        <v>232</v>
      </c>
      <c r="D64" s="59">
        <v>370</v>
      </c>
      <c r="E64" s="85"/>
    </row>
    <row r="65" spans="1:5" ht="15.5">
      <c r="A65" s="1"/>
      <c r="B65" s="15"/>
      <c r="C65" s="51"/>
      <c r="D65" s="59"/>
      <c r="E65" s="85"/>
    </row>
    <row r="66" spans="1:5" ht="15.5">
      <c r="A66" s="1">
        <v>29</v>
      </c>
      <c r="B66" s="15" t="s">
        <v>95</v>
      </c>
      <c r="C66" s="51" t="s">
        <v>234</v>
      </c>
      <c r="D66" s="59">
        <v>320</v>
      </c>
      <c r="E66" s="85"/>
    </row>
    <row r="67" spans="1:5" ht="15.5">
      <c r="A67" s="1"/>
      <c r="B67" s="15"/>
      <c r="C67" s="51"/>
      <c r="D67" s="59"/>
      <c r="E67" s="85"/>
    </row>
    <row r="68" spans="1:5" ht="15.5">
      <c r="A68" s="1">
        <v>30</v>
      </c>
      <c r="B68" s="15" t="s">
        <v>96</v>
      </c>
      <c r="C68" s="51" t="s">
        <v>234</v>
      </c>
      <c r="D68" s="59">
        <v>390</v>
      </c>
      <c r="E68" s="85"/>
    </row>
    <row r="69" spans="1:5" ht="15.5">
      <c r="A69" s="1"/>
      <c r="B69" s="15"/>
      <c r="C69" s="51"/>
      <c r="D69" s="59"/>
      <c r="E69" s="85"/>
    </row>
    <row r="70" spans="1:5" ht="15.5">
      <c r="A70" s="1">
        <v>31</v>
      </c>
      <c r="B70" s="15" t="s">
        <v>97</v>
      </c>
      <c r="C70" s="51" t="s">
        <v>232</v>
      </c>
      <c r="D70" s="59">
        <v>425.02</v>
      </c>
      <c r="E70" s="85"/>
    </row>
    <row r="71" spans="1:5" ht="15.5">
      <c r="A71" s="1"/>
      <c r="B71" s="15"/>
      <c r="C71" s="51"/>
      <c r="D71" s="59"/>
      <c r="E71" s="85"/>
    </row>
    <row r="72" spans="1:5" ht="15.5">
      <c r="A72" s="1">
        <v>32</v>
      </c>
      <c r="B72" s="16" t="s">
        <v>27</v>
      </c>
      <c r="C72" s="51" t="s">
        <v>235</v>
      </c>
      <c r="D72" s="59">
        <v>480</v>
      </c>
      <c r="E72" s="85"/>
    </row>
    <row r="73" spans="1:5" ht="15.5">
      <c r="A73" s="1"/>
      <c r="B73" s="15"/>
      <c r="C73" s="51"/>
      <c r="D73" s="59"/>
      <c r="E73" s="85"/>
    </row>
    <row r="74" spans="1:5" ht="15.5">
      <c r="A74" s="1">
        <v>33</v>
      </c>
      <c r="B74" s="15" t="s">
        <v>19</v>
      </c>
      <c r="C74" s="51" t="s">
        <v>236</v>
      </c>
      <c r="D74" s="59">
        <v>297.315</v>
      </c>
      <c r="E74" s="85"/>
    </row>
    <row r="75" spans="1:5" ht="15.5">
      <c r="A75" s="1"/>
      <c r="B75" s="15"/>
      <c r="C75" s="51"/>
      <c r="D75" s="59"/>
      <c r="E75" s="85"/>
    </row>
    <row r="76" spans="1:5" ht="15.5">
      <c r="A76" s="1">
        <v>34</v>
      </c>
      <c r="B76" s="16" t="s">
        <v>28</v>
      </c>
      <c r="C76" s="51" t="s">
        <v>237</v>
      </c>
      <c r="D76" s="59">
        <v>415</v>
      </c>
      <c r="E76" s="85"/>
    </row>
    <row r="77" spans="1:5" ht="15.5">
      <c r="A77" s="1"/>
      <c r="B77" s="15"/>
      <c r="C77" s="51"/>
      <c r="D77" s="59"/>
      <c r="E77" s="85"/>
    </row>
    <row r="78" spans="1:5" ht="15.5">
      <c r="A78" s="1">
        <v>35</v>
      </c>
      <c r="B78" s="15" t="s">
        <v>20</v>
      </c>
      <c r="C78" s="51" t="s">
        <v>232</v>
      </c>
      <c r="D78" s="59">
        <v>425</v>
      </c>
      <c r="E78" s="85"/>
    </row>
    <row r="79" spans="1:5" ht="15.5">
      <c r="A79" s="1"/>
      <c r="B79" s="15"/>
      <c r="C79" s="51"/>
      <c r="D79" s="59"/>
      <c r="E79" s="85"/>
    </row>
    <row r="80" spans="1:5" ht="15.5">
      <c r="A80" s="1">
        <v>36</v>
      </c>
      <c r="B80" s="15" t="s">
        <v>21</v>
      </c>
      <c r="C80" s="51" t="s">
        <v>232</v>
      </c>
      <c r="D80" s="59">
        <v>395</v>
      </c>
      <c r="E80" s="85"/>
    </row>
    <row r="81" spans="1:5" ht="15.5">
      <c r="A81" s="1"/>
      <c r="B81" s="15"/>
      <c r="C81" s="51"/>
      <c r="D81" s="59"/>
      <c r="E81" s="85"/>
    </row>
    <row r="82" spans="1:5" ht="15.5">
      <c r="A82" s="1">
        <v>37</v>
      </c>
      <c r="B82" s="15" t="s">
        <v>98</v>
      </c>
      <c r="C82" s="51" t="s">
        <v>233</v>
      </c>
      <c r="D82" s="59">
        <v>329.07400000000001</v>
      </c>
      <c r="E82" s="85"/>
    </row>
    <row r="83" spans="1:5" ht="15.5">
      <c r="A83" s="1"/>
      <c r="B83" s="15"/>
      <c r="C83" s="51"/>
      <c r="D83" s="59"/>
      <c r="E83" s="85"/>
    </row>
    <row r="84" spans="1:5" ht="15.5">
      <c r="A84" s="1">
        <v>38</v>
      </c>
      <c r="B84" s="16" t="s">
        <v>22</v>
      </c>
      <c r="C84" s="51" t="s">
        <v>238</v>
      </c>
      <c r="D84" s="59">
        <v>390</v>
      </c>
      <c r="E84" s="85"/>
    </row>
    <row r="85" spans="1:5" ht="15.5">
      <c r="A85" s="1"/>
      <c r="B85" s="15"/>
      <c r="C85" s="51"/>
      <c r="D85" s="59"/>
      <c r="E85" s="85"/>
    </row>
    <row r="86" spans="1:5" ht="15.5">
      <c r="A86" s="1">
        <v>39</v>
      </c>
      <c r="B86" s="15" t="s">
        <v>99</v>
      </c>
      <c r="C86" s="51" t="s">
        <v>232</v>
      </c>
      <c r="D86" s="59">
        <v>444.77100000000002</v>
      </c>
      <c r="E86" s="85"/>
    </row>
    <row r="87" spans="1:5" ht="15">
      <c r="A87" s="1"/>
      <c r="B87" s="15"/>
      <c r="C87" s="51"/>
      <c r="D87" s="59"/>
    </row>
    <row r="88" spans="1:5" ht="15">
      <c r="A88" s="1">
        <v>40</v>
      </c>
      <c r="B88" s="16" t="s">
        <v>29</v>
      </c>
      <c r="C88" s="51" t="s">
        <v>281</v>
      </c>
      <c r="D88" s="59">
        <v>248.03800000000001</v>
      </c>
    </row>
    <row r="89" spans="1:5" ht="15">
      <c r="A89" s="1"/>
      <c r="B89" s="15"/>
      <c r="C89" s="51"/>
      <c r="D89" s="59"/>
    </row>
    <row r="90" spans="1:5" ht="15">
      <c r="A90" s="1">
        <v>41</v>
      </c>
      <c r="B90" s="16" t="s">
        <v>30</v>
      </c>
      <c r="C90" s="51" t="s">
        <v>240</v>
      </c>
      <c r="D90" s="59">
        <v>430</v>
      </c>
    </row>
    <row r="91" spans="1:5" ht="15">
      <c r="A91" s="1"/>
      <c r="B91" s="15"/>
      <c r="C91" s="51"/>
      <c r="D91" s="59"/>
    </row>
    <row r="92" spans="1:5" ht="15">
      <c r="A92" s="1">
        <v>42</v>
      </c>
      <c r="B92" s="15" t="s">
        <v>2</v>
      </c>
      <c r="C92" s="51" t="s">
        <v>231</v>
      </c>
      <c r="D92" s="59">
        <v>400</v>
      </c>
    </row>
    <row r="93" spans="1:5" ht="15">
      <c r="A93" s="1"/>
      <c r="B93" s="15"/>
      <c r="C93" s="51"/>
      <c r="D93" s="59"/>
    </row>
    <row r="94" spans="1:5" ht="15">
      <c r="A94" s="1">
        <v>43</v>
      </c>
      <c r="B94" s="15" t="s">
        <v>49</v>
      </c>
      <c r="C94" s="51" t="s">
        <v>231</v>
      </c>
      <c r="D94" s="59">
        <v>410</v>
      </c>
    </row>
    <row r="95" spans="1:5" ht="15">
      <c r="A95" s="1"/>
      <c r="B95" s="15"/>
      <c r="C95" s="51"/>
      <c r="D95" s="59"/>
    </row>
    <row r="96" spans="1:5" ht="15">
      <c r="A96" s="1">
        <v>44</v>
      </c>
      <c r="B96" s="15" t="s">
        <v>50</v>
      </c>
      <c r="C96" s="51" t="s">
        <v>232</v>
      </c>
      <c r="D96" s="59">
        <v>435</v>
      </c>
    </row>
    <row r="97" spans="1:4" ht="15">
      <c r="A97" s="1"/>
      <c r="B97" s="15"/>
      <c r="C97" s="51"/>
      <c r="D97" s="59"/>
    </row>
    <row r="98" spans="1:4" ht="15">
      <c r="A98" s="1">
        <v>45</v>
      </c>
      <c r="B98" s="15" t="s">
        <v>100</v>
      </c>
      <c r="C98" s="51" t="s">
        <v>231</v>
      </c>
      <c r="D98" s="59">
        <v>360</v>
      </c>
    </row>
    <row r="99" spans="1:4" ht="15">
      <c r="A99" s="1"/>
      <c r="B99" s="15"/>
      <c r="C99" s="51"/>
      <c r="D99" s="59"/>
    </row>
    <row r="100" spans="1:4" ht="15">
      <c r="A100" s="1">
        <v>46</v>
      </c>
      <c r="B100" s="15" t="s">
        <v>101</v>
      </c>
      <c r="C100" s="51" t="s">
        <v>233</v>
      </c>
      <c r="D100" s="59">
        <v>391.45100000000002</v>
      </c>
    </row>
    <row r="101" spans="1:4" ht="15">
      <c r="A101" s="1"/>
      <c r="B101" s="15"/>
      <c r="C101" s="51"/>
      <c r="D101" s="59"/>
    </row>
    <row r="102" spans="1:4" ht="15">
      <c r="A102" s="1">
        <v>47</v>
      </c>
      <c r="B102" s="16" t="s">
        <v>31</v>
      </c>
      <c r="C102" s="51" t="s">
        <v>230</v>
      </c>
      <c r="D102" s="59">
        <v>380</v>
      </c>
    </row>
    <row r="103" spans="1:4" ht="15">
      <c r="A103" s="1"/>
      <c r="B103" s="15"/>
      <c r="C103" s="51"/>
      <c r="D103" s="59"/>
    </row>
    <row r="104" spans="1:4" ht="15">
      <c r="A104" s="1">
        <v>48</v>
      </c>
      <c r="B104" s="15" t="s">
        <v>102</v>
      </c>
      <c r="C104" s="51" t="s">
        <v>241</v>
      </c>
      <c r="D104" s="59">
        <v>475</v>
      </c>
    </row>
    <row r="105" spans="1:4" ht="15">
      <c r="A105" s="1"/>
      <c r="B105" s="15"/>
      <c r="C105" s="51"/>
      <c r="D105" s="59"/>
    </row>
    <row r="106" spans="1:4" ht="15">
      <c r="A106" s="1">
        <v>49</v>
      </c>
      <c r="B106" s="15" t="s">
        <v>103</v>
      </c>
      <c r="C106" s="51" t="s">
        <v>232</v>
      </c>
      <c r="D106" s="59">
        <v>380</v>
      </c>
    </row>
    <row r="107" spans="1:4" ht="15">
      <c r="A107" s="1"/>
      <c r="B107" s="15"/>
      <c r="C107" s="51"/>
      <c r="D107" s="59"/>
    </row>
    <row r="108" spans="1:4" ht="15">
      <c r="A108" s="1">
        <v>50</v>
      </c>
      <c r="B108" s="15" t="s">
        <v>104</v>
      </c>
      <c r="C108" s="51" t="s">
        <v>231</v>
      </c>
      <c r="D108" s="59">
        <v>390</v>
      </c>
    </row>
    <row r="109" spans="1:4" ht="15">
      <c r="A109" s="1"/>
      <c r="B109" s="15"/>
      <c r="C109" s="51"/>
      <c r="D109" s="59"/>
    </row>
    <row r="110" spans="1:4" ht="15">
      <c r="A110" s="1">
        <v>51</v>
      </c>
      <c r="B110" s="15" t="s">
        <v>105</v>
      </c>
      <c r="C110" s="51" t="s">
        <v>232</v>
      </c>
      <c r="D110" s="59">
        <v>465</v>
      </c>
    </row>
    <row r="111" spans="1:4" ht="15">
      <c r="A111" s="1"/>
      <c r="B111" s="15"/>
      <c r="C111" s="51"/>
      <c r="D111" s="59"/>
    </row>
    <row r="112" spans="1:4" ht="15">
      <c r="A112" s="1">
        <v>52</v>
      </c>
      <c r="B112" s="15" t="s">
        <v>106</v>
      </c>
      <c r="C112" s="51" t="s">
        <v>232</v>
      </c>
      <c r="D112" s="59">
        <v>383.20800000000003</v>
      </c>
    </row>
    <row r="113" spans="1:4" ht="15">
      <c r="A113" s="1"/>
      <c r="B113" s="15"/>
      <c r="C113" s="51"/>
      <c r="D113" s="59"/>
    </row>
    <row r="114" spans="1:4" ht="15">
      <c r="A114" s="1">
        <v>53</v>
      </c>
      <c r="B114" s="16" t="s">
        <v>32</v>
      </c>
      <c r="C114" s="51" t="s">
        <v>242</v>
      </c>
      <c r="D114" s="59">
        <v>380</v>
      </c>
    </row>
    <row r="115" spans="1:4" ht="15">
      <c r="A115" s="1"/>
      <c r="B115" s="15"/>
      <c r="C115" s="51"/>
      <c r="D115" s="59"/>
    </row>
    <row r="116" spans="1:4" ht="15">
      <c r="A116" s="1">
        <v>54</v>
      </c>
      <c r="B116" s="15" t="s">
        <v>51</v>
      </c>
      <c r="C116" s="51" t="s">
        <v>231</v>
      </c>
      <c r="D116" s="59">
        <v>348</v>
      </c>
    </row>
    <row r="117" spans="1:4" ht="15">
      <c r="A117" s="1"/>
      <c r="B117" s="15"/>
      <c r="C117" s="51"/>
      <c r="D117" s="59"/>
    </row>
    <row r="118" spans="1:4" ht="15">
      <c r="A118" s="1">
        <v>55</v>
      </c>
      <c r="B118" s="15" t="s">
        <v>52</v>
      </c>
      <c r="C118" s="51" t="s">
        <v>231</v>
      </c>
      <c r="D118" s="59">
        <v>377.78399999999999</v>
      </c>
    </row>
    <row r="119" spans="1:4" ht="15">
      <c r="A119" s="1"/>
      <c r="B119" s="15"/>
      <c r="C119" s="51"/>
      <c r="D119" s="59"/>
    </row>
    <row r="120" spans="1:4" ht="15">
      <c r="A120" s="1">
        <v>56</v>
      </c>
      <c r="B120" s="16" t="s">
        <v>33</v>
      </c>
      <c r="C120" s="51" t="s">
        <v>230</v>
      </c>
      <c r="D120" s="59">
        <v>410</v>
      </c>
    </row>
    <row r="121" spans="1:4" ht="15">
      <c r="A121" s="1"/>
      <c r="B121" s="15"/>
      <c r="C121" s="51"/>
      <c r="D121" s="59"/>
    </row>
    <row r="122" spans="1:4" ht="15">
      <c r="A122" s="1">
        <v>57</v>
      </c>
      <c r="B122" s="15" t="s">
        <v>107</v>
      </c>
      <c r="C122" s="51" t="s">
        <v>231</v>
      </c>
      <c r="D122" s="59">
        <v>380</v>
      </c>
    </row>
    <row r="123" spans="1:4" ht="15">
      <c r="A123" s="1"/>
      <c r="B123" s="15"/>
      <c r="C123" s="51"/>
      <c r="D123" s="59"/>
    </row>
    <row r="124" spans="1:4" ht="15">
      <c r="A124" s="1">
        <v>58</v>
      </c>
      <c r="B124" s="15" t="s">
        <v>108</v>
      </c>
      <c r="C124" s="51" t="s">
        <v>231</v>
      </c>
      <c r="D124" s="59">
        <v>325</v>
      </c>
    </row>
    <row r="125" spans="1:4" ht="15">
      <c r="A125" s="1"/>
      <c r="B125" s="15"/>
      <c r="C125" s="51"/>
      <c r="D125" s="59"/>
    </row>
    <row r="126" spans="1:4" ht="15">
      <c r="A126" s="1">
        <v>59</v>
      </c>
      <c r="B126" s="15" t="s">
        <v>109</v>
      </c>
      <c r="C126" s="51" t="s">
        <v>233</v>
      </c>
      <c r="D126" s="59">
        <v>329.8</v>
      </c>
    </row>
    <row r="127" spans="1:4" ht="15">
      <c r="A127" s="1"/>
      <c r="B127" s="15"/>
      <c r="C127" s="51"/>
      <c r="D127" s="59"/>
    </row>
    <row r="128" spans="1:4" ht="15">
      <c r="A128" s="1">
        <v>60</v>
      </c>
      <c r="B128" s="16" t="s">
        <v>34</v>
      </c>
      <c r="C128" s="51" t="s">
        <v>243</v>
      </c>
      <c r="D128" s="59">
        <v>385</v>
      </c>
    </row>
    <row r="129" spans="1:4" ht="15">
      <c r="A129" s="1"/>
      <c r="B129" s="15"/>
      <c r="C129" s="51"/>
      <c r="D129" s="59"/>
    </row>
    <row r="130" spans="1:4" ht="15">
      <c r="A130" s="1">
        <v>61</v>
      </c>
      <c r="B130" s="15" t="s">
        <v>110</v>
      </c>
      <c r="C130" s="51" t="s">
        <v>231</v>
      </c>
      <c r="D130" s="59">
        <v>312.55799999999999</v>
      </c>
    </row>
    <row r="131" spans="1:4" ht="15">
      <c r="A131" s="1"/>
      <c r="B131" s="15"/>
      <c r="C131" s="51"/>
      <c r="D131" s="59"/>
    </row>
    <row r="132" spans="1:4" ht="15">
      <c r="A132" s="1">
        <v>62</v>
      </c>
      <c r="B132" s="16" t="s">
        <v>35</v>
      </c>
      <c r="C132" s="51" t="s">
        <v>244</v>
      </c>
      <c r="D132" s="60">
        <v>242</v>
      </c>
    </row>
    <row r="133" spans="1:4" ht="15">
      <c r="A133" s="1"/>
      <c r="B133" s="15"/>
      <c r="C133" s="51"/>
      <c r="D133" s="60"/>
    </row>
    <row r="134" spans="1:4" ht="15">
      <c r="A134" s="1">
        <v>63</v>
      </c>
      <c r="B134" s="15" t="s">
        <v>4</v>
      </c>
      <c r="C134" s="51" t="s">
        <v>239</v>
      </c>
      <c r="D134" s="60">
        <v>464</v>
      </c>
    </row>
    <row r="135" spans="1:4" ht="15">
      <c r="A135" s="1"/>
      <c r="B135" s="15"/>
      <c r="C135" s="51"/>
      <c r="D135" s="60"/>
    </row>
    <row r="136" spans="1:4" ht="15">
      <c r="A136" s="1">
        <v>64</v>
      </c>
      <c r="B136" s="15" t="s">
        <v>5</v>
      </c>
      <c r="C136" s="52" t="s">
        <v>231</v>
      </c>
      <c r="D136" s="60">
        <v>391</v>
      </c>
    </row>
    <row r="137" spans="1:4" ht="15">
      <c r="A137" s="1"/>
      <c r="B137" s="15"/>
      <c r="C137" s="51"/>
      <c r="D137" s="60"/>
    </row>
    <row r="138" spans="1:4" ht="15">
      <c r="A138" s="1">
        <v>65</v>
      </c>
      <c r="B138" s="15" t="s">
        <v>111</v>
      </c>
      <c r="C138" s="51" t="s">
        <v>241</v>
      </c>
      <c r="D138" s="60">
        <v>417.51799999999997</v>
      </c>
    </row>
    <row r="139" spans="1:4" ht="15">
      <c r="A139" s="1"/>
      <c r="B139" s="15"/>
      <c r="C139" s="51"/>
      <c r="D139" s="58"/>
    </row>
    <row r="140" spans="1:4" ht="15">
      <c r="A140" s="1">
        <v>66</v>
      </c>
      <c r="B140" s="16" t="s">
        <v>36</v>
      </c>
      <c r="C140" s="53" t="s">
        <v>230</v>
      </c>
      <c r="D140" s="70">
        <v>315</v>
      </c>
    </row>
    <row r="141" spans="1:4">
      <c r="A141" s="1"/>
      <c r="B141" s="15"/>
      <c r="C141" s="15"/>
      <c r="D141" s="70"/>
    </row>
    <row r="142" spans="1:4" ht="15">
      <c r="A142" s="1">
        <v>67</v>
      </c>
      <c r="B142" s="15" t="s">
        <v>6</v>
      </c>
      <c r="C142" s="51" t="s">
        <v>233</v>
      </c>
      <c r="D142" s="70">
        <v>375</v>
      </c>
    </row>
    <row r="143" spans="1:4" ht="15">
      <c r="A143" s="1"/>
      <c r="B143" s="15"/>
      <c r="C143" s="51"/>
      <c r="D143" s="70"/>
    </row>
    <row r="144" spans="1:4" ht="15">
      <c r="A144" s="1">
        <v>68</v>
      </c>
      <c r="B144" s="15" t="s">
        <v>37</v>
      </c>
      <c r="C144" s="51" t="s">
        <v>231</v>
      </c>
      <c r="D144" s="70">
        <v>416</v>
      </c>
    </row>
    <row r="145" spans="1:4" ht="15">
      <c r="A145" s="1"/>
      <c r="B145" s="15"/>
      <c r="C145" s="51"/>
      <c r="D145" s="70"/>
    </row>
    <row r="146" spans="1:4" ht="15">
      <c r="A146" s="1">
        <v>69</v>
      </c>
      <c r="B146" s="15" t="s">
        <v>112</v>
      </c>
      <c r="C146" s="51" t="s">
        <v>231</v>
      </c>
      <c r="D146" s="70">
        <v>422</v>
      </c>
    </row>
    <row r="147" spans="1:4" ht="15">
      <c r="A147" s="1"/>
      <c r="B147" s="15"/>
      <c r="C147" s="51"/>
      <c r="D147" s="70"/>
    </row>
    <row r="148" spans="1:4" ht="15">
      <c r="A148" s="1">
        <v>70</v>
      </c>
      <c r="B148" s="15" t="s">
        <v>113</v>
      </c>
      <c r="C148" s="51" t="s">
        <v>231</v>
      </c>
      <c r="D148" s="70">
        <v>388</v>
      </c>
    </row>
    <row r="149" spans="1:4" ht="15">
      <c r="A149" s="1"/>
      <c r="B149" s="15"/>
      <c r="C149" s="51"/>
      <c r="D149" s="70"/>
    </row>
    <row r="150" spans="1:4" ht="15">
      <c r="A150" s="1">
        <v>71</v>
      </c>
      <c r="B150" s="15" t="s">
        <v>114</v>
      </c>
      <c r="C150" s="51" t="s">
        <v>241</v>
      </c>
      <c r="D150" s="70">
        <v>409</v>
      </c>
    </row>
    <row r="151" spans="1:4" ht="15">
      <c r="A151" s="1"/>
      <c r="B151" s="15"/>
      <c r="C151" s="51"/>
      <c r="D151" s="70"/>
    </row>
    <row r="152" spans="1:4" ht="15">
      <c r="A152" s="1">
        <v>72</v>
      </c>
      <c r="B152" s="15" t="s">
        <v>115</v>
      </c>
      <c r="C152" s="51" t="s">
        <v>231</v>
      </c>
      <c r="D152" s="70">
        <v>420</v>
      </c>
    </row>
    <row r="153" spans="1:4" ht="15">
      <c r="A153" s="1"/>
      <c r="B153" s="15"/>
      <c r="C153" s="51"/>
      <c r="D153" s="70"/>
    </row>
    <row r="154" spans="1:4" ht="15">
      <c r="A154" s="1">
        <v>73</v>
      </c>
      <c r="B154" s="15" t="s">
        <v>116</v>
      </c>
      <c r="C154" s="51" t="s">
        <v>230</v>
      </c>
      <c r="D154" s="70">
        <v>399</v>
      </c>
    </row>
    <row r="155" spans="1:4" ht="15">
      <c r="A155" s="1"/>
      <c r="B155" s="15"/>
      <c r="C155" s="51"/>
      <c r="D155" s="70"/>
    </row>
    <row r="156" spans="1:4" ht="15">
      <c r="A156" s="1">
        <v>74</v>
      </c>
      <c r="B156" s="15" t="s">
        <v>117</v>
      </c>
      <c r="C156" s="51" t="s">
        <v>232</v>
      </c>
      <c r="D156" s="70">
        <v>381</v>
      </c>
    </row>
    <row r="157" spans="1:4" ht="15">
      <c r="A157" s="1"/>
      <c r="B157" s="15"/>
      <c r="C157" s="51"/>
      <c r="D157" s="70"/>
    </row>
    <row r="158" spans="1:4" ht="15">
      <c r="A158" s="1">
        <v>75</v>
      </c>
      <c r="B158" s="15" t="s">
        <v>118</v>
      </c>
      <c r="C158" s="51" t="s">
        <v>231</v>
      </c>
      <c r="D158" s="70">
        <v>382</v>
      </c>
    </row>
    <row r="159" spans="1:4" ht="15">
      <c r="A159" s="1"/>
      <c r="B159" s="15"/>
      <c r="C159" s="51"/>
      <c r="D159" s="70"/>
    </row>
    <row r="160" spans="1:4" ht="15">
      <c r="A160" s="1">
        <v>76</v>
      </c>
      <c r="B160" s="15" t="s">
        <v>119</v>
      </c>
      <c r="C160" s="51" t="s">
        <v>231</v>
      </c>
      <c r="D160" s="70">
        <v>391</v>
      </c>
    </row>
    <row r="161" spans="1:4" ht="15">
      <c r="A161" s="1"/>
      <c r="B161" s="15"/>
      <c r="C161" s="51"/>
      <c r="D161" s="70"/>
    </row>
    <row r="162" spans="1:4" ht="15">
      <c r="A162" s="1">
        <v>77</v>
      </c>
      <c r="B162" s="15" t="s">
        <v>120</v>
      </c>
      <c r="C162" s="51" t="s">
        <v>280</v>
      </c>
      <c r="D162" s="70">
        <v>433</v>
      </c>
    </row>
    <row r="163" spans="1:4" ht="15">
      <c r="A163" s="1"/>
      <c r="B163" s="15"/>
      <c r="C163" s="51"/>
      <c r="D163" s="70"/>
    </row>
    <row r="164" spans="1:4" ht="15">
      <c r="A164" s="1">
        <v>78</v>
      </c>
      <c r="B164" s="15" t="s">
        <v>121</v>
      </c>
      <c r="C164" s="51" t="s">
        <v>231</v>
      </c>
      <c r="D164" s="70">
        <v>415</v>
      </c>
    </row>
    <row r="165" spans="1:4" ht="15">
      <c r="A165" s="1"/>
      <c r="B165" s="15"/>
      <c r="C165" s="51"/>
      <c r="D165" s="70"/>
    </row>
    <row r="166" spans="1:4" ht="15">
      <c r="A166" s="1">
        <v>79</v>
      </c>
      <c r="B166" s="15" t="s">
        <v>122</v>
      </c>
      <c r="C166" s="51" t="s">
        <v>231</v>
      </c>
      <c r="D166" s="70">
        <v>430</v>
      </c>
    </row>
    <row r="167" spans="1:4" ht="15">
      <c r="A167" s="1"/>
      <c r="B167" s="15"/>
      <c r="C167" s="51"/>
      <c r="D167" s="70"/>
    </row>
    <row r="168" spans="1:4" ht="15">
      <c r="A168" s="1">
        <v>80</v>
      </c>
      <c r="B168" s="15" t="s">
        <v>123</v>
      </c>
      <c r="C168" s="51" t="s">
        <v>231</v>
      </c>
      <c r="D168" s="70">
        <v>314</v>
      </c>
    </row>
    <row r="169" spans="1:4" ht="15">
      <c r="A169" s="1"/>
      <c r="B169" s="15"/>
      <c r="C169" s="51"/>
      <c r="D169" s="70"/>
    </row>
    <row r="170" spans="1:4" ht="15">
      <c r="A170" s="1">
        <v>81</v>
      </c>
      <c r="B170" s="15" t="s">
        <v>124</v>
      </c>
      <c r="C170" s="51" t="s">
        <v>234</v>
      </c>
      <c r="D170" s="70">
        <v>402.24900000000002</v>
      </c>
    </row>
    <row r="171" spans="1:4" ht="15">
      <c r="A171" s="1"/>
      <c r="B171" s="15"/>
      <c r="C171" s="51"/>
      <c r="D171" s="67"/>
    </row>
    <row r="172" spans="1:4" ht="15">
      <c r="A172" s="1">
        <v>82</v>
      </c>
      <c r="B172" s="16" t="s">
        <v>38</v>
      </c>
      <c r="C172" s="51" t="s">
        <v>245</v>
      </c>
      <c r="D172" s="67">
        <v>400</v>
      </c>
    </row>
    <row r="173" spans="1:4">
      <c r="A173" s="6"/>
      <c r="B173" s="15"/>
      <c r="C173" s="15"/>
      <c r="D173" s="61"/>
    </row>
    <row r="174" spans="1:4">
      <c r="A174" s="6">
        <f>A172+1</f>
        <v>83</v>
      </c>
      <c r="B174" s="15" t="s">
        <v>125</v>
      </c>
      <c r="C174" s="15" t="s">
        <v>232</v>
      </c>
      <c r="D174" s="61">
        <v>435</v>
      </c>
    </row>
    <row r="175" spans="1:4">
      <c r="A175" s="6"/>
      <c r="B175" s="15"/>
      <c r="C175" s="15"/>
      <c r="D175" s="61"/>
    </row>
    <row r="176" spans="1:4">
      <c r="A176" s="6">
        <f>A174+1</f>
        <v>84</v>
      </c>
      <c r="B176" s="16" t="s">
        <v>39</v>
      </c>
      <c r="C176" s="16" t="s">
        <v>244</v>
      </c>
      <c r="D176" s="61">
        <v>345</v>
      </c>
    </row>
    <row r="177" spans="1:18" ht="15">
      <c r="A177" s="6"/>
      <c r="B177" s="15"/>
      <c r="C177" s="15"/>
      <c r="D177" s="6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5" t="s">
        <v>8</v>
      </c>
      <c r="C178" s="15" t="s">
        <v>231</v>
      </c>
      <c r="D178" s="6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5"/>
      <c r="C179" s="15"/>
      <c r="D179" s="6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5" t="s">
        <v>40</v>
      </c>
      <c r="C180" s="15" t="s">
        <v>231</v>
      </c>
      <c r="D180" s="6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5"/>
      <c r="C181" s="15"/>
      <c r="D181" s="6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5" t="s">
        <v>53</v>
      </c>
      <c r="C182" s="15" t="s">
        <v>280</v>
      </c>
      <c r="D182" s="6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5"/>
      <c r="C183" s="15"/>
      <c r="D183" s="6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5" t="s">
        <v>126</v>
      </c>
      <c r="C184" s="15" t="s">
        <v>241</v>
      </c>
      <c r="D184" s="6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5"/>
      <c r="C185" s="15"/>
      <c r="D185" s="6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5" t="s">
        <v>127</v>
      </c>
      <c r="C186" s="15" t="s">
        <v>234</v>
      </c>
      <c r="D186" s="6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5"/>
      <c r="C187" s="15"/>
      <c r="D187" s="6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6" t="s">
        <v>41</v>
      </c>
      <c r="C188" s="54" t="s">
        <v>242</v>
      </c>
      <c r="D188" s="6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5"/>
      <c r="C189" s="54"/>
      <c r="D189" s="6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6" t="s">
        <v>42</v>
      </c>
      <c r="C190" s="54" t="s">
        <v>245</v>
      </c>
      <c r="D190" s="6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5"/>
      <c r="C191" s="54"/>
      <c r="D191" s="6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6" t="s">
        <v>43</v>
      </c>
      <c r="C192" s="55" t="s">
        <v>246</v>
      </c>
      <c r="D192" s="6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5"/>
      <c r="C193" s="54"/>
      <c r="D193" s="6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6" t="s">
        <v>44</v>
      </c>
      <c r="C194" s="54" t="s">
        <v>238</v>
      </c>
      <c r="D194" s="6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5"/>
      <c r="C195" s="54"/>
      <c r="D195" s="6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5" t="s">
        <v>128</v>
      </c>
      <c r="C196" s="54" t="s">
        <v>233</v>
      </c>
      <c r="D196" s="6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5"/>
      <c r="C197" s="54"/>
      <c r="D197" s="6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5" t="s">
        <v>129</v>
      </c>
      <c r="C198" s="54" t="s">
        <v>233</v>
      </c>
      <c r="D198" s="6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5"/>
      <c r="C199" s="54"/>
      <c r="D199" s="6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6" t="s">
        <v>45</v>
      </c>
      <c r="C200" s="54" t="s">
        <v>247</v>
      </c>
      <c r="D200" s="6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5"/>
      <c r="C201" s="54"/>
      <c r="D201" s="6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6" t="s">
        <v>46</v>
      </c>
      <c r="C202" s="54" t="s">
        <v>248</v>
      </c>
      <c r="D202" s="6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5"/>
      <c r="C203" s="54"/>
      <c r="D203" s="6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5" t="s">
        <v>130</v>
      </c>
      <c r="C204" s="54" t="s">
        <v>233</v>
      </c>
      <c r="D204" s="6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5"/>
      <c r="C205" s="54"/>
      <c r="D205" s="6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5" t="s">
        <v>131</v>
      </c>
      <c r="C206" s="54" t="s">
        <v>233</v>
      </c>
      <c r="D206" s="6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5"/>
      <c r="C207" s="54"/>
      <c r="D207" s="6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5" t="s">
        <v>132</v>
      </c>
      <c r="C208" s="54" t="s">
        <v>232</v>
      </c>
      <c r="D208" s="6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5"/>
      <c r="C209" s="54"/>
      <c r="D209" s="6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5" t="s">
        <v>133</v>
      </c>
      <c r="C210" s="54" t="s">
        <v>231</v>
      </c>
      <c r="D210" s="6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5"/>
      <c r="C211" s="54"/>
      <c r="D211" s="6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6" t="s">
        <v>47</v>
      </c>
      <c r="C212" s="54" t="s">
        <v>249</v>
      </c>
      <c r="D212" s="6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5"/>
      <c r="C213" s="54"/>
      <c r="D213" s="6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5" t="s">
        <v>134</v>
      </c>
      <c r="C214" s="54" t="s">
        <v>232</v>
      </c>
      <c r="D214" s="6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5"/>
      <c r="C215" s="54"/>
      <c r="D215" s="6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5" t="s">
        <v>135</v>
      </c>
      <c r="C216" s="54" t="s">
        <v>231</v>
      </c>
      <c r="D216" s="6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5"/>
      <c r="C217" s="54"/>
      <c r="D217" s="6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5" t="s">
        <v>136</v>
      </c>
      <c r="C218" s="54" t="s">
        <v>232</v>
      </c>
      <c r="D218" s="6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5"/>
      <c r="C219" s="54"/>
      <c r="D219" s="6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5" t="s">
        <v>137</v>
      </c>
      <c r="C220" s="54" t="s">
        <v>232</v>
      </c>
      <c r="D220" s="6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5"/>
      <c r="C221" s="54"/>
      <c r="D221" s="6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5" t="s">
        <v>138</v>
      </c>
      <c r="C222" s="54" t="s">
        <v>231</v>
      </c>
      <c r="D222" s="6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5"/>
      <c r="C223" s="54"/>
      <c r="D223" s="6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5" t="s">
        <v>139</v>
      </c>
      <c r="C224" s="54" t="s">
        <v>233</v>
      </c>
      <c r="D224" s="6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5"/>
      <c r="C225" s="54"/>
      <c r="D225" s="61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6" t="s">
        <v>48</v>
      </c>
      <c r="C226" s="56" t="s">
        <v>230</v>
      </c>
      <c r="D226" s="69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5"/>
      <c r="C227" s="15"/>
      <c r="D227" s="69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5" t="s">
        <v>140</v>
      </c>
      <c r="C228" s="62" t="s">
        <v>241</v>
      </c>
      <c r="D228" s="69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5"/>
      <c r="C229" s="62"/>
      <c r="D229" s="69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5" t="s">
        <v>141</v>
      </c>
      <c r="C230" s="62" t="s">
        <v>233</v>
      </c>
      <c r="D230" s="69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5"/>
      <c r="C231" s="62"/>
      <c r="D231" s="69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5" t="s">
        <v>142</v>
      </c>
      <c r="C232" s="62" t="s">
        <v>236</v>
      </c>
      <c r="D232" s="69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5"/>
      <c r="C233" s="62"/>
      <c r="D233" s="6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6" t="s">
        <v>54</v>
      </c>
      <c r="C234" s="62" t="s">
        <v>248</v>
      </c>
      <c r="D234" s="72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62"/>
      <c r="C235" s="62"/>
      <c r="D235" s="72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5" t="s">
        <v>143</v>
      </c>
      <c r="C236" s="62" t="s">
        <v>280</v>
      </c>
      <c r="D236" s="72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5"/>
      <c r="C237" s="62"/>
      <c r="D237" s="72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5" t="s">
        <v>144</v>
      </c>
      <c r="C238" s="62" t="s">
        <v>231</v>
      </c>
      <c r="D238" s="72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5"/>
      <c r="C239" s="62"/>
      <c r="D239" s="72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5" t="s">
        <v>145</v>
      </c>
      <c r="C240" s="62" t="s">
        <v>233</v>
      </c>
      <c r="D240" s="72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62"/>
      <c r="C241" s="62"/>
      <c r="D241" s="72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6" t="s">
        <v>147</v>
      </c>
      <c r="C242" s="62" t="s">
        <v>293</v>
      </c>
      <c r="D242" s="72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62"/>
      <c r="C243" s="62"/>
      <c r="D243" s="72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6" t="s">
        <v>149</v>
      </c>
      <c r="C244" s="62" t="s">
        <v>293</v>
      </c>
      <c r="D244" s="72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62"/>
      <c r="C245" s="62"/>
      <c r="D245" s="72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9" t="s">
        <v>295</v>
      </c>
      <c r="C246" s="62" t="s">
        <v>233</v>
      </c>
      <c r="D246" s="72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62"/>
      <c r="C247" s="62"/>
      <c r="D247" s="72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6" t="s">
        <v>150</v>
      </c>
      <c r="C248" s="62" t="s">
        <v>238</v>
      </c>
      <c r="D248" s="72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62"/>
      <c r="C249" s="62"/>
      <c r="D249" s="72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9" t="s">
        <v>297</v>
      </c>
      <c r="C250" s="62" t="s">
        <v>241</v>
      </c>
      <c r="D250" s="72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62"/>
      <c r="C251" s="62"/>
      <c r="D251" s="72"/>
      <c r="M251" s="3"/>
      <c r="N251" s="3"/>
      <c r="O251" s="3"/>
      <c r="P251" s="3"/>
      <c r="Q251" s="4"/>
      <c r="R251" s="4"/>
    </row>
    <row r="252" spans="1:18" ht="15">
      <c r="A252" s="80">
        <f>A250+1</f>
        <v>122</v>
      </c>
      <c r="B252" s="79" t="s">
        <v>298</v>
      </c>
      <c r="C252" s="62" t="s">
        <v>231</v>
      </c>
      <c r="D252" s="72">
        <v>373</v>
      </c>
      <c r="M252" s="3"/>
      <c r="N252" s="3"/>
      <c r="O252" s="3"/>
      <c r="P252" s="3"/>
    </row>
    <row r="253" spans="1:18" ht="15">
      <c r="A253" s="6"/>
      <c r="B253" s="62"/>
      <c r="C253" s="62"/>
      <c r="D253" s="72"/>
      <c r="M253" s="3"/>
      <c r="N253" s="3"/>
      <c r="O253" s="3"/>
      <c r="P253" s="3"/>
      <c r="Q253" s="4"/>
      <c r="R253" s="4"/>
    </row>
    <row r="254" spans="1:18" ht="15">
      <c r="A254" s="80">
        <f>A252+1</f>
        <v>123</v>
      </c>
      <c r="B254" s="79" t="s">
        <v>299</v>
      </c>
      <c r="C254" s="62" t="s">
        <v>231</v>
      </c>
      <c r="D254" s="72">
        <v>357</v>
      </c>
    </row>
    <row r="255" spans="1:18" ht="15">
      <c r="A255" s="80"/>
      <c r="B255" s="62"/>
      <c r="C255" s="62"/>
      <c r="D255" s="72"/>
    </row>
    <row r="256" spans="1:18" ht="15">
      <c r="A256" s="80">
        <f>A254+1</f>
        <v>124</v>
      </c>
      <c r="B256" s="79" t="s">
        <v>300</v>
      </c>
      <c r="C256" s="62" t="s">
        <v>280</v>
      </c>
      <c r="D256" s="72">
        <v>402.19900000000001</v>
      </c>
    </row>
    <row r="257" spans="1:4" ht="15">
      <c r="A257" s="80"/>
      <c r="B257" s="62"/>
      <c r="C257" s="62"/>
      <c r="D257" s="72"/>
    </row>
    <row r="258" spans="1:4" ht="15">
      <c r="A258" s="80">
        <f>A256+1</f>
        <v>125</v>
      </c>
      <c r="B258" s="16" t="s">
        <v>306</v>
      </c>
      <c r="C258" s="62" t="s">
        <v>247</v>
      </c>
      <c r="D258" s="72">
        <v>419</v>
      </c>
    </row>
    <row r="259" spans="1:4">
      <c r="A259" s="80"/>
      <c r="B259" s="81"/>
      <c r="C259" s="81"/>
      <c r="D259" s="81"/>
    </row>
    <row r="260" spans="1:4" ht="18.5">
      <c r="A260" s="80">
        <f>A258+1</f>
        <v>126</v>
      </c>
      <c r="B260" s="16" t="s">
        <v>307</v>
      </c>
      <c r="C260" s="82" t="s">
        <v>283</v>
      </c>
      <c r="D260" s="72">
        <v>231</v>
      </c>
    </row>
    <row r="261" spans="1:4" ht="18">
      <c r="A261" s="80"/>
      <c r="B261" s="83"/>
      <c r="C261" s="84"/>
      <c r="D261" s="81"/>
    </row>
    <row r="262" spans="1:4" ht="18.5">
      <c r="A262" s="80">
        <f>A260+1</f>
        <v>127</v>
      </c>
      <c r="B262" s="16" t="s">
        <v>308</v>
      </c>
      <c r="C262" s="82" t="s">
        <v>283</v>
      </c>
      <c r="D262" s="72">
        <v>103</v>
      </c>
    </row>
    <row r="263" spans="1:4">
      <c r="D263" s="57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B16" zoomScale="70" zoomScaleNormal="70" workbookViewId="0">
      <selection activeCell="M21" sqref="M21"/>
    </sheetView>
  </sheetViews>
  <sheetFormatPr defaultColWidth="9.1796875" defaultRowHeight="14.5"/>
  <cols>
    <col min="1" max="1" width="18.81640625" style="36" customWidth="1"/>
    <col min="2" max="2" width="18.1796875" style="36" customWidth="1"/>
    <col min="3" max="3" width="24.453125" style="36" customWidth="1"/>
    <col min="4" max="4" width="14.54296875" style="36" customWidth="1"/>
    <col min="5" max="5" width="16.81640625" style="36" customWidth="1"/>
    <col min="6" max="6" width="14.1796875" style="36" customWidth="1"/>
    <col min="7" max="7" width="15.54296875" style="36" customWidth="1"/>
    <col min="8" max="8" width="14.81640625" style="36" customWidth="1"/>
    <col min="9" max="9" width="20.453125" style="36" customWidth="1"/>
    <col min="10" max="11" width="24.1796875" style="36" customWidth="1"/>
    <col min="12" max="12" width="34.453125" style="36" customWidth="1"/>
    <col min="13" max="13" width="35.81640625" style="36" customWidth="1"/>
    <col min="14" max="14" width="11.81640625" style="36" customWidth="1"/>
    <col min="15" max="15" width="42.54296875" style="36" customWidth="1"/>
    <col min="16" max="16" width="27.453125" style="36" customWidth="1"/>
    <col min="17" max="256" width="9.1796875" style="36"/>
    <col min="257" max="257" width="17.453125" style="36" customWidth="1"/>
    <col min="258" max="258" width="13.81640625" style="36" customWidth="1"/>
    <col min="259" max="259" width="16.1796875" style="36" customWidth="1"/>
    <col min="260" max="260" width="13" style="36" customWidth="1"/>
    <col min="261" max="261" width="11.1796875" style="36" customWidth="1"/>
    <col min="262" max="262" width="11.81640625" style="36" customWidth="1"/>
    <col min="263" max="263" width="14.81640625" style="36" customWidth="1"/>
    <col min="264" max="264" width="11.81640625" style="36" customWidth="1"/>
    <col min="265" max="265" width="20.54296875" style="36" customWidth="1"/>
    <col min="266" max="266" width="12.54296875" style="36" customWidth="1"/>
    <col min="267" max="267" width="14.54296875" style="36" customWidth="1"/>
    <col min="268" max="268" width="34.453125" style="36" customWidth="1"/>
    <col min="269" max="269" width="10.54296875" style="36" customWidth="1"/>
    <col min="270" max="270" width="9.1796875" style="36"/>
    <col min="271" max="271" width="26.453125" style="36" customWidth="1"/>
    <col min="272" max="272" width="27.453125" style="36" customWidth="1"/>
    <col min="273" max="512" width="9.1796875" style="36"/>
    <col min="513" max="513" width="17.453125" style="36" customWidth="1"/>
    <col min="514" max="514" width="13.81640625" style="36" customWidth="1"/>
    <col min="515" max="515" width="16.1796875" style="36" customWidth="1"/>
    <col min="516" max="516" width="13" style="36" customWidth="1"/>
    <col min="517" max="517" width="11.1796875" style="36" customWidth="1"/>
    <col min="518" max="518" width="11.81640625" style="36" customWidth="1"/>
    <col min="519" max="519" width="14.81640625" style="36" customWidth="1"/>
    <col min="520" max="520" width="11.81640625" style="36" customWidth="1"/>
    <col min="521" max="521" width="20.54296875" style="36" customWidth="1"/>
    <col min="522" max="522" width="12.54296875" style="36" customWidth="1"/>
    <col min="523" max="523" width="14.54296875" style="36" customWidth="1"/>
    <col min="524" max="524" width="34.453125" style="36" customWidth="1"/>
    <col min="525" max="525" width="10.54296875" style="36" customWidth="1"/>
    <col min="526" max="526" width="9.1796875" style="36"/>
    <col min="527" max="527" width="26.453125" style="36" customWidth="1"/>
    <col min="528" max="528" width="27.453125" style="36" customWidth="1"/>
    <col min="529" max="768" width="9.1796875" style="36"/>
    <col min="769" max="769" width="17.453125" style="36" customWidth="1"/>
    <col min="770" max="770" width="13.81640625" style="36" customWidth="1"/>
    <col min="771" max="771" width="16.1796875" style="36" customWidth="1"/>
    <col min="772" max="772" width="13" style="36" customWidth="1"/>
    <col min="773" max="773" width="11.1796875" style="36" customWidth="1"/>
    <col min="774" max="774" width="11.81640625" style="36" customWidth="1"/>
    <col min="775" max="775" width="14.81640625" style="36" customWidth="1"/>
    <col min="776" max="776" width="11.81640625" style="36" customWidth="1"/>
    <col min="777" max="777" width="20.54296875" style="36" customWidth="1"/>
    <col min="778" max="778" width="12.54296875" style="36" customWidth="1"/>
    <col min="779" max="779" width="14.54296875" style="36" customWidth="1"/>
    <col min="780" max="780" width="34.453125" style="36" customWidth="1"/>
    <col min="781" max="781" width="10.54296875" style="36" customWidth="1"/>
    <col min="782" max="782" width="9.1796875" style="36"/>
    <col min="783" max="783" width="26.453125" style="36" customWidth="1"/>
    <col min="784" max="784" width="27.453125" style="36" customWidth="1"/>
    <col min="785" max="1024" width="9.1796875" style="36"/>
    <col min="1025" max="1025" width="17.453125" style="36" customWidth="1"/>
    <col min="1026" max="1026" width="13.81640625" style="36" customWidth="1"/>
    <col min="1027" max="1027" width="16.1796875" style="36" customWidth="1"/>
    <col min="1028" max="1028" width="13" style="36" customWidth="1"/>
    <col min="1029" max="1029" width="11.1796875" style="36" customWidth="1"/>
    <col min="1030" max="1030" width="11.81640625" style="36" customWidth="1"/>
    <col min="1031" max="1031" width="14.81640625" style="36" customWidth="1"/>
    <col min="1032" max="1032" width="11.81640625" style="36" customWidth="1"/>
    <col min="1033" max="1033" width="20.54296875" style="36" customWidth="1"/>
    <col min="1034" max="1034" width="12.54296875" style="36" customWidth="1"/>
    <col min="1035" max="1035" width="14.54296875" style="36" customWidth="1"/>
    <col min="1036" max="1036" width="34.453125" style="36" customWidth="1"/>
    <col min="1037" max="1037" width="10.54296875" style="36" customWidth="1"/>
    <col min="1038" max="1038" width="9.1796875" style="36"/>
    <col min="1039" max="1039" width="26.453125" style="36" customWidth="1"/>
    <col min="1040" max="1040" width="27.453125" style="36" customWidth="1"/>
    <col min="1041" max="1280" width="9.1796875" style="36"/>
    <col min="1281" max="1281" width="17.453125" style="36" customWidth="1"/>
    <col min="1282" max="1282" width="13.81640625" style="36" customWidth="1"/>
    <col min="1283" max="1283" width="16.1796875" style="36" customWidth="1"/>
    <col min="1284" max="1284" width="13" style="36" customWidth="1"/>
    <col min="1285" max="1285" width="11.1796875" style="36" customWidth="1"/>
    <col min="1286" max="1286" width="11.81640625" style="36" customWidth="1"/>
    <col min="1287" max="1287" width="14.81640625" style="36" customWidth="1"/>
    <col min="1288" max="1288" width="11.81640625" style="36" customWidth="1"/>
    <col min="1289" max="1289" width="20.54296875" style="36" customWidth="1"/>
    <col min="1290" max="1290" width="12.54296875" style="36" customWidth="1"/>
    <col min="1291" max="1291" width="14.54296875" style="36" customWidth="1"/>
    <col min="1292" max="1292" width="34.453125" style="36" customWidth="1"/>
    <col min="1293" max="1293" width="10.54296875" style="36" customWidth="1"/>
    <col min="1294" max="1294" width="9.1796875" style="36"/>
    <col min="1295" max="1295" width="26.453125" style="36" customWidth="1"/>
    <col min="1296" max="1296" width="27.453125" style="36" customWidth="1"/>
    <col min="1297" max="1536" width="9.1796875" style="36"/>
    <col min="1537" max="1537" width="17.453125" style="36" customWidth="1"/>
    <col min="1538" max="1538" width="13.81640625" style="36" customWidth="1"/>
    <col min="1539" max="1539" width="16.1796875" style="36" customWidth="1"/>
    <col min="1540" max="1540" width="13" style="36" customWidth="1"/>
    <col min="1541" max="1541" width="11.1796875" style="36" customWidth="1"/>
    <col min="1542" max="1542" width="11.81640625" style="36" customWidth="1"/>
    <col min="1543" max="1543" width="14.81640625" style="36" customWidth="1"/>
    <col min="1544" max="1544" width="11.81640625" style="36" customWidth="1"/>
    <col min="1545" max="1545" width="20.54296875" style="36" customWidth="1"/>
    <col min="1546" max="1546" width="12.54296875" style="36" customWidth="1"/>
    <col min="1547" max="1547" width="14.54296875" style="36" customWidth="1"/>
    <col min="1548" max="1548" width="34.453125" style="36" customWidth="1"/>
    <col min="1549" max="1549" width="10.54296875" style="36" customWidth="1"/>
    <col min="1550" max="1550" width="9.1796875" style="36"/>
    <col min="1551" max="1551" width="26.453125" style="36" customWidth="1"/>
    <col min="1552" max="1552" width="27.453125" style="36" customWidth="1"/>
    <col min="1553" max="1792" width="9.1796875" style="36"/>
    <col min="1793" max="1793" width="17.453125" style="36" customWidth="1"/>
    <col min="1794" max="1794" width="13.81640625" style="36" customWidth="1"/>
    <col min="1795" max="1795" width="16.1796875" style="36" customWidth="1"/>
    <col min="1796" max="1796" width="13" style="36" customWidth="1"/>
    <col min="1797" max="1797" width="11.1796875" style="36" customWidth="1"/>
    <col min="1798" max="1798" width="11.81640625" style="36" customWidth="1"/>
    <col min="1799" max="1799" width="14.81640625" style="36" customWidth="1"/>
    <col min="1800" max="1800" width="11.81640625" style="36" customWidth="1"/>
    <col min="1801" max="1801" width="20.54296875" style="36" customWidth="1"/>
    <col min="1802" max="1802" width="12.54296875" style="36" customWidth="1"/>
    <col min="1803" max="1803" width="14.54296875" style="36" customWidth="1"/>
    <col min="1804" max="1804" width="34.453125" style="36" customWidth="1"/>
    <col min="1805" max="1805" width="10.54296875" style="36" customWidth="1"/>
    <col min="1806" max="1806" width="9.1796875" style="36"/>
    <col min="1807" max="1807" width="26.453125" style="36" customWidth="1"/>
    <col min="1808" max="1808" width="27.453125" style="36" customWidth="1"/>
    <col min="1809" max="2048" width="9.1796875" style="36"/>
    <col min="2049" max="2049" width="17.453125" style="36" customWidth="1"/>
    <col min="2050" max="2050" width="13.81640625" style="36" customWidth="1"/>
    <col min="2051" max="2051" width="16.1796875" style="36" customWidth="1"/>
    <col min="2052" max="2052" width="13" style="36" customWidth="1"/>
    <col min="2053" max="2053" width="11.1796875" style="36" customWidth="1"/>
    <col min="2054" max="2054" width="11.81640625" style="36" customWidth="1"/>
    <col min="2055" max="2055" width="14.81640625" style="36" customWidth="1"/>
    <col min="2056" max="2056" width="11.81640625" style="36" customWidth="1"/>
    <col min="2057" max="2057" width="20.54296875" style="36" customWidth="1"/>
    <col min="2058" max="2058" width="12.54296875" style="36" customWidth="1"/>
    <col min="2059" max="2059" width="14.54296875" style="36" customWidth="1"/>
    <col min="2060" max="2060" width="34.453125" style="36" customWidth="1"/>
    <col min="2061" max="2061" width="10.54296875" style="36" customWidth="1"/>
    <col min="2062" max="2062" width="9.1796875" style="36"/>
    <col min="2063" max="2063" width="26.453125" style="36" customWidth="1"/>
    <col min="2064" max="2064" width="27.453125" style="36" customWidth="1"/>
    <col min="2065" max="2304" width="9.1796875" style="36"/>
    <col min="2305" max="2305" width="17.453125" style="36" customWidth="1"/>
    <col min="2306" max="2306" width="13.81640625" style="36" customWidth="1"/>
    <col min="2307" max="2307" width="16.1796875" style="36" customWidth="1"/>
    <col min="2308" max="2308" width="13" style="36" customWidth="1"/>
    <col min="2309" max="2309" width="11.1796875" style="36" customWidth="1"/>
    <col min="2310" max="2310" width="11.81640625" style="36" customWidth="1"/>
    <col min="2311" max="2311" width="14.81640625" style="36" customWidth="1"/>
    <col min="2312" max="2312" width="11.81640625" style="36" customWidth="1"/>
    <col min="2313" max="2313" width="20.54296875" style="36" customWidth="1"/>
    <col min="2314" max="2314" width="12.54296875" style="36" customWidth="1"/>
    <col min="2315" max="2315" width="14.54296875" style="36" customWidth="1"/>
    <col min="2316" max="2316" width="34.453125" style="36" customWidth="1"/>
    <col min="2317" max="2317" width="10.54296875" style="36" customWidth="1"/>
    <col min="2318" max="2318" width="9.1796875" style="36"/>
    <col min="2319" max="2319" width="26.453125" style="36" customWidth="1"/>
    <col min="2320" max="2320" width="27.453125" style="36" customWidth="1"/>
    <col min="2321" max="2560" width="9.1796875" style="36"/>
    <col min="2561" max="2561" width="17.453125" style="36" customWidth="1"/>
    <col min="2562" max="2562" width="13.81640625" style="36" customWidth="1"/>
    <col min="2563" max="2563" width="16.1796875" style="36" customWidth="1"/>
    <col min="2564" max="2564" width="13" style="36" customWidth="1"/>
    <col min="2565" max="2565" width="11.1796875" style="36" customWidth="1"/>
    <col min="2566" max="2566" width="11.81640625" style="36" customWidth="1"/>
    <col min="2567" max="2567" width="14.81640625" style="36" customWidth="1"/>
    <col min="2568" max="2568" width="11.81640625" style="36" customWidth="1"/>
    <col min="2569" max="2569" width="20.54296875" style="36" customWidth="1"/>
    <col min="2570" max="2570" width="12.54296875" style="36" customWidth="1"/>
    <col min="2571" max="2571" width="14.54296875" style="36" customWidth="1"/>
    <col min="2572" max="2572" width="34.453125" style="36" customWidth="1"/>
    <col min="2573" max="2573" width="10.54296875" style="36" customWidth="1"/>
    <col min="2574" max="2574" width="9.1796875" style="36"/>
    <col min="2575" max="2575" width="26.453125" style="36" customWidth="1"/>
    <col min="2576" max="2576" width="27.453125" style="36" customWidth="1"/>
    <col min="2577" max="2816" width="9.1796875" style="36"/>
    <col min="2817" max="2817" width="17.453125" style="36" customWidth="1"/>
    <col min="2818" max="2818" width="13.81640625" style="36" customWidth="1"/>
    <col min="2819" max="2819" width="16.1796875" style="36" customWidth="1"/>
    <col min="2820" max="2820" width="13" style="36" customWidth="1"/>
    <col min="2821" max="2821" width="11.1796875" style="36" customWidth="1"/>
    <col min="2822" max="2822" width="11.81640625" style="36" customWidth="1"/>
    <col min="2823" max="2823" width="14.81640625" style="36" customWidth="1"/>
    <col min="2824" max="2824" width="11.81640625" style="36" customWidth="1"/>
    <col min="2825" max="2825" width="20.54296875" style="36" customWidth="1"/>
    <col min="2826" max="2826" width="12.54296875" style="36" customWidth="1"/>
    <col min="2827" max="2827" width="14.54296875" style="36" customWidth="1"/>
    <col min="2828" max="2828" width="34.453125" style="36" customWidth="1"/>
    <col min="2829" max="2829" width="10.54296875" style="36" customWidth="1"/>
    <col min="2830" max="2830" width="9.1796875" style="36"/>
    <col min="2831" max="2831" width="26.453125" style="36" customWidth="1"/>
    <col min="2832" max="2832" width="27.453125" style="36" customWidth="1"/>
    <col min="2833" max="3072" width="9.1796875" style="36"/>
    <col min="3073" max="3073" width="17.453125" style="36" customWidth="1"/>
    <col min="3074" max="3074" width="13.81640625" style="36" customWidth="1"/>
    <col min="3075" max="3075" width="16.1796875" style="36" customWidth="1"/>
    <col min="3076" max="3076" width="13" style="36" customWidth="1"/>
    <col min="3077" max="3077" width="11.1796875" style="36" customWidth="1"/>
    <col min="3078" max="3078" width="11.81640625" style="36" customWidth="1"/>
    <col min="3079" max="3079" width="14.81640625" style="36" customWidth="1"/>
    <col min="3080" max="3080" width="11.81640625" style="36" customWidth="1"/>
    <col min="3081" max="3081" width="20.54296875" style="36" customWidth="1"/>
    <col min="3082" max="3082" width="12.54296875" style="36" customWidth="1"/>
    <col min="3083" max="3083" width="14.54296875" style="36" customWidth="1"/>
    <col min="3084" max="3084" width="34.453125" style="36" customWidth="1"/>
    <col min="3085" max="3085" width="10.54296875" style="36" customWidth="1"/>
    <col min="3086" max="3086" width="9.1796875" style="36"/>
    <col min="3087" max="3087" width="26.453125" style="36" customWidth="1"/>
    <col min="3088" max="3088" width="27.453125" style="36" customWidth="1"/>
    <col min="3089" max="3328" width="9.1796875" style="36"/>
    <col min="3329" max="3329" width="17.453125" style="36" customWidth="1"/>
    <col min="3330" max="3330" width="13.81640625" style="36" customWidth="1"/>
    <col min="3331" max="3331" width="16.1796875" style="36" customWidth="1"/>
    <col min="3332" max="3332" width="13" style="36" customWidth="1"/>
    <col min="3333" max="3333" width="11.1796875" style="36" customWidth="1"/>
    <col min="3334" max="3334" width="11.81640625" style="36" customWidth="1"/>
    <col min="3335" max="3335" width="14.81640625" style="36" customWidth="1"/>
    <col min="3336" max="3336" width="11.81640625" style="36" customWidth="1"/>
    <col min="3337" max="3337" width="20.54296875" style="36" customWidth="1"/>
    <col min="3338" max="3338" width="12.54296875" style="36" customWidth="1"/>
    <col min="3339" max="3339" width="14.54296875" style="36" customWidth="1"/>
    <col min="3340" max="3340" width="34.453125" style="36" customWidth="1"/>
    <col min="3341" max="3341" width="10.54296875" style="36" customWidth="1"/>
    <col min="3342" max="3342" width="9.1796875" style="36"/>
    <col min="3343" max="3343" width="26.453125" style="36" customWidth="1"/>
    <col min="3344" max="3344" width="27.453125" style="36" customWidth="1"/>
    <col min="3345" max="3584" width="9.1796875" style="36"/>
    <col min="3585" max="3585" width="17.453125" style="36" customWidth="1"/>
    <col min="3586" max="3586" width="13.81640625" style="36" customWidth="1"/>
    <col min="3587" max="3587" width="16.1796875" style="36" customWidth="1"/>
    <col min="3588" max="3588" width="13" style="36" customWidth="1"/>
    <col min="3589" max="3589" width="11.1796875" style="36" customWidth="1"/>
    <col min="3590" max="3590" width="11.81640625" style="36" customWidth="1"/>
    <col min="3591" max="3591" width="14.81640625" style="36" customWidth="1"/>
    <col min="3592" max="3592" width="11.81640625" style="36" customWidth="1"/>
    <col min="3593" max="3593" width="20.54296875" style="36" customWidth="1"/>
    <col min="3594" max="3594" width="12.54296875" style="36" customWidth="1"/>
    <col min="3595" max="3595" width="14.54296875" style="36" customWidth="1"/>
    <col min="3596" max="3596" width="34.453125" style="36" customWidth="1"/>
    <col min="3597" max="3597" width="10.54296875" style="36" customWidth="1"/>
    <col min="3598" max="3598" width="9.1796875" style="36"/>
    <col min="3599" max="3599" width="26.453125" style="36" customWidth="1"/>
    <col min="3600" max="3600" width="27.453125" style="36" customWidth="1"/>
    <col min="3601" max="3840" width="9.1796875" style="36"/>
    <col min="3841" max="3841" width="17.453125" style="36" customWidth="1"/>
    <col min="3842" max="3842" width="13.81640625" style="36" customWidth="1"/>
    <col min="3843" max="3843" width="16.1796875" style="36" customWidth="1"/>
    <col min="3844" max="3844" width="13" style="36" customWidth="1"/>
    <col min="3845" max="3845" width="11.1796875" style="36" customWidth="1"/>
    <col min="3846" max="3846" width="11.81640625" style="36" customWidth="1"/>
    <col min="3847" max="3847" width="14.81640625" style="36" customWidth="1"/>
    <col min="3848" max="3848" width="11.81640625" style="36" customWidth="1"/>
    <col min="3849" max="3849" width="20.54296875" style="36" customWidth="1"/>
    <col min="3850" max="3850" width="12.54296875" style="36" customWidth="1"/>
    <col min="3851" max="3851" width="14.54296875" style="36" customWidth="1"/>
    <col min="3852" max="3852" width="34.453125" style="36" customWidth="1"/>
    <col min="3853" max="3853" width="10.54296875" style="36" customWidth="1"/>
    <col min="3854" max="3854" width="9.1796875" style="36"/>
    <col min="3855" max="3855" width="26.453125" style="36" customWidth="1"/>
    <col min="3856" max="3856" width="27.453125" style="36" customWidth="1"/>
    <col min="3857" max="4096" width="9.1796875" style="36"/>
    <col min="4097" max="4097" width="17.453125" style="36" customWidth="1"/>
    <col min="4098" max="4098" width="13.81640625" style="36" customWidth="1"/>
    <col min="4099" max="4099" width="16.1796875" style="36" customWidth="1"/>
    <col min="4100" max="4100" width="13" style="36" customWidth="1"/>
    <col min="4101" max="4101" width="11.1796875" style="36" customWidth="1"/>
    <col min="4102" max="4102" width="11.81640625" style="36" customWidth="1"/>
    <col min="4103" max="4103" width="14.81640625" style="36" customWidth="1"/>
    <col min="4104" max="4104" width="11.81640625" style="36" customWidth="1"/>
    <col min="4105" max="4105" width="20.54296875" style="36" customWidth="1"/>
    <col min="4106" max="4106" width="12.54296875" style="36" customWidth="1"/>
    <col min="4107" max="4107" width="14.54296875" style="36" customWidth="1"/>
    <col min="4108" max="4108" width="34.453125" style="36" customWidth="1"/>
    <col min="4109" max="4109" width="10.54296875" style="36" customWidth="1"/>
    <col min="4110" max="4110" width="9.1796875" style="36"/>
    <col min="4111" max="4111" width="26.453125" style="36" customWidth="1"/>
    <col min="4112" max="4112" width="27.453125" style="36" customWidth="1"/>
    <col min="4113" max="4352" width="9.1796875" style="36"/>
    <col min="4353" max="4353" width="17.453125" style="36" customWidth="1"/>
    <col min="4354" max="4354" width="13.81640625" style="36" customWidth="1"/>
    <col min="4355" max="4355" width="16.1796875" style="36" customWidth="1"/>
    <col min="4356" max="4356" width="13" style="36" customWidth="1"/>
    <col min="4357" max="4357" width="11.1796875" style="36" customWidth="1"/>
    <col min="4358" max="4358" width="11.81640625" style="36" customWidth="1"/>
    <col min="4359" max="4359" width="14.81640625" style="36" customWidth="1"/>
    <col min="4360" max="4360" width="11.81640625" style="36" customWidth="1"/>
    <col min="4361" max="4361" width="20.54296875" style="36" customWidth="1"/>
    <col min="4362" max="4362" width="12.54296875" style="36" customWidth="1"/>
    <col min="4363" max="4363" width="14.54296875" style="36" customWidth="1"/>
    <col min="4364" max="4364" width="34.453125" style="36" customWidth="1"/>
    <col min="4365" max="4365" width="10.54296875" style="36" customWidth="1"/>
    <col min="4366" max="4366" width="9.1796875" style="36"/>
    <col min="4367" max="4367" width="26.453125" style="36" customWidth="1"/>
    <col min="4368" max="4368" width="27.453125" style="36" customWidth="1"/>
    <col min="4369" max="4608" width="9.1796875" style="36"/>
    <col min="4609" max="4609" width="17.453125" style="36" customWidth="1"/>
    <col min="4610" max="4610" width="13.81640625" style="36" customWidth="1"/>
    <col min="4611" max="4611" width="16.1796875" style="36" customWidth="1"/>
    <col min="4612" max="4612" width="13" style="36" customWidth="1"/>
    <col min="4613" max="4613" width="11.1796875" style="36" customWidth="1"/>
    <col min="4614" max="4614" width="11.81640625" style="36" customWidth="1"/>
    <col min="4615" max="4615" width="14.81640625" style="36" customWidth="1"/>
    <col min="4616" max="4616" width="11.81640625" style="36" customWidth="1"/>
    <col min="4617" max="4617" width="20.54296875" style="36" customWidth="1"/>
    <col min="4618" max="4618" width="12.54296875" style="36" customWidth="1"/>
    <col min="4619" max="4619" width="14.54296875" style="36" customWidth="1"/>
    <col min="4620" max="4620" width="34.453125" style="36" customWidth="1"/>
    <col min="4621" max="4621" width="10.54296875" style="36" customWidth="1"/>
    <col min="4622" max="4622" width="9.1796875" style="36"/>
    <col min="4623" max="4623" width="26.453125" style="36" customWidth="1"/>
    <col min="4624" max="4624" width="27.453125" style="36" customWidth="1"/>
    <col min="4625" max="4864" width="9.1796875" style="36"/>
    <col min="4865" max="4865" width="17.453125" style="36" customWidth="1"/>
    <col min="4866" max="4866" width="13.81640625" style="36" customWidth="1"/>
    <col min="4867" max="4867" width="16.1796875" style="36" customWidth="1"/>
    <col min="4868" max="4868" width="13" style="36" customWidth="1"/>
    <col min="4869" max="4869" width="11.1796875" style="36" customWidth="1"/>
    <col min="4870" max="4870" width="11.81640625" style="36" customWidth="1"/>
    <col min="4871" max="4871" width="14.81640625" style="36" customWidth="1"/>
    <col min="4872" max="4872" width="11.81640625" style="36" customWidth="1"/>
    <col min="4873" max="4873" width="20.54296875" style="36" customWidth="1"/>
    <col min="4874" max="4874" width="12.54296875" style="36" customWidth="1"/>
    <col min="4875" max="4875" width="14.54296875" style="36" customWidth="1"/>
    <col min="4876" max="4876" width="34.453125" style="36" customWidth="1"/>
    <col min="4877" max="4877" width="10.54296875" style="36" customWidth="1"/>
    <col min="4878" max="4878" width="9.1796875" style="36"/>
    <col min="4879" max="4879" width="26.453125" style="36" customWidth="1"/>
    <col min="4880" max="4880" width="27.453125" style="36" customWidth="1"/>
    <col min="4881" max="5120" width="9.1796875" style="36"/>
    <col min="5121" max="5121" width="17.453125" style="36" customWidth="1"/>
    <col min="5122" max="5122" width="13.81640625" style="36" customWidth="1"/>
    <col min="5123" max="5123" width="16.1796875" style="36" customWidth="1"/>
    <col min="5124" max="5124" width="13" style="36" customWidth="1"/>
    <col min="5125" max="5125" width="11.1796875" style="36" customWidth="1"/>
    <col min="5126" max="5126" width="11.81640625" style="36" customWidth="1"/>
    <col min="5127" max="5127" width="14.81640625" style="36" customWidth="1"/>
    <col min="5128" max="5128" width="11.81640625" style="36" customWidth="1"/>
    <col min="5129" max="5129" width="20.54296875" style="36" customWidth="1"/>
    <col min="5130" max="5130" width="12.54296875" style="36" customWidth="1"/>
    <col min="5131" max="5131" width="14.54296875" style="36" customWidth="1"/>
    <col min="5132" max="5132" width="34.453125" style="36" customWidth="1"/>
    <col min="5133" max="5133" width="10.54296875" style="36" customWidth="1"/>
    <col min="5134" max="5134" width="9.1796875" style="36"/>
    <col min="5135" max="5135" width="26.453125" style="36" customWidth="1"/>
    <col min="5136" max="5136" width="27.453125" style="36" customWidth="1"/>
    <col min="5137" max="5376" width="9.1796875" style="36"/>
    <col min="5377" max="5377" width="17.453125" style="36" customWidth="1"/>
    <col min="5378" max="5378" width="13.81640625" style="36" customWidth="1"/>
    <col min="5379" max="5379" width="16.1796875" style="36" customWidth="1"/>
    <col min="5380" max="5380" width="13" style="36" customWidth="1"/>
    <col min="5381" max="5381" width="11.1796875" style="36" customWidth="1"/>
    <col min="5382" max="5382" width="11.81640625" style="36" customWidth="1"/>
    <col min="5383" max="5383" width="14.81640625" style="36" customWidth="1"/>
    <col min="5384" max="5384" width="11.81640625" style="36" customWidth="1"/>
    <col min="5385" max="5385" width="20.54296875" style="36" customWidth="1"/>
    <col min="5386" max="5386" width="12.54296875" style="36" customWidth="1"/>
    <col min="5387" max="5387" width="14.54296875" style="36" customWidth="1"/>
    <col min="5388" max="5388" width="34.453125" style="36" customWidth="1"/>
    <col min="5389" max="5389" width="10.54296875" style="36" customWidth="1"/>
    <col min="5390" max="5390" width="9.1796875" style="36"/>
    <col min="5391" max="5391" width="26.453125" style="36" customWidth="1"/>
    <col min="5392" max="5392" width="27.453125" style="36" customWidth="1"/>
    <col min="5393" max="5632" width="9.1796875" style="36"/>
    <col min="5633" max="5633" width="17.453125" style="36" customWidth="1"/>
    <col min="5634" max="5634" width="13.81640625" style="36" customWidth="1"/>
    <col min="5635" max="5635" width="16.1796875" style="36" customWidth="1"/>
    <col min="5636" max="5636" width="13" style="36" customWidth="1"/>
    <col min="5637" max="5637" width="11.1796875" style="36" customWidth="1"/>
    <col min="5638" max="5638" width="11.81640625" style="36" customWidth="1"/>
    <col min="5639" max="5639" width="14.81640625" style="36" customWidth="1"/>
    <col min="5640" max="5640" width="11.81640625" style="36" customWidth="1"/>
    <col min="5641" max="5641" width="20.54296875" style="36" customWidth="1"/>
    <col min="5642" max="5642" width="12.54296875" style="36" customWidth="1"/>
    <col min="5643" max="5643" width="14.54296875" style="36" customWidth="1"/>
    <col min="5644" max="5644" width="34.453125" style="36" customWidth="1"/>
    <col min="5645" max="5645" width="10.54296875" style="36" customWidth="1"/>
    <col min="5646" max="5646" width="9.1796875" style="36"/>
    <col min="5647" max="5647" width="26.453125" style="36" customWidth="1"/>
    <col min="5648" max="5648" width="27.453125" style="36" customWidth="1"/>
    <col min="5649" max="5888" width="9.1796875" style="36"/>
    <col min="5889" max="5889" width="17.453125" style="36" customWidth="1"/>
    <col min="5890" max="5890" width="13.81640625" style="36" customWidth="1"/>
    <col min="5891" max="5891" width="16.1796875" style="36" customWidth="1"/>
    <col min="5892" max="5892" width="13" style="36" customWidth="1"/>
    <col min="5893" max="5893" width="11.1796875" style="36" customWidth="1"/>
    <col min="5894" max="5894" width="11.81640625" style="36" customWidth="1"/>
    <col min="5895" max="5895" width="14.81640625" style="36" customWidth="1"/>
    <col min="5896" max="5896" width="11.81640625" style="36" customWidth="1"/>
    <col min="5897" max="5897" width="20.54296875" style="36" customWidth="1"/>
    <col min="5898" max="5898" width="12.54296875" style="36" customWidth="1"/>
    <col min="5899" max="5899" width="14.54296875" style="36" customWidth="1"/>
    <col min="5900" max="5900" width="34.453125" style="36" customWidth="1"/>
    <col min="5901" max="5901" width="10.54296875" style="36" customWidth="1"/>
    <col min="5902" max="5902" width="9.1796875" style="36"/>
    <col min="5903" max="5903" width="26.453125" style="36" customWidth="1"/>
    <col min="5904" max="5904" width="27.453125" style="36" customWidth="1"/>
    <col min="5905" max="6144" width="9.1796875" style="36"/>
    <col min="6145" max="6145" width="17.453125" style="36" customWidth="1"/>
    <col min="6146" max="6146" width="13.81640625" style="36" customWidth="1"/>
    <col min="6147" max="6147" width="16.1796875" style="36" customWidth="1"/>
    <col min="6148" max="6148" width="13" style="36" customWidth="1"/>
    <col min="6149" max="6149" width="11.1796875" style="36" customWidth="1"/>
    <col min="6150" max="6150" width="11.81640625" style="36" customWidth="1"/>
    <col min="6151" max="6151" width="14.81640625" style="36" customWidth="1"/>
    <col min="6152" max="6152" width="11.81640625" style="36" customWidth="1"/>
    <col min="6153" max="6153" width="20.54296875" style="36" customWidth="1"/>
    <col min="6154" max="6154" width="12.54296875" style="36" customWidth="1"/>
    <col min="6155" max="6155" width="14.54296875" style="36" customWidth="1"/>
    <col min="6156" max="6156" width="34.453125" style="36" customWidth="1"/>
    <col min="6157" max="6157" width="10.54296875" style="36" customWidth="1"/>
    <col min="6158" max="6158" width="9.1796875" style="36"/>
    <col min="6159" max="6159" width="26.453125" style="36" customWidth="1"/>
    <col min="6160" max="6160" width="27.453125" style="36" customWidth="1"/>
    <col min="6161" max="6400" width="9.1796875" style="36"/>
    <col min="6401" max="6401" width="17.453125" style="36" customWidth="1"/>
    <col min="6402" max="6402" width="13.81640625" style="36" customWidth="1"/>
    <col min="6403" max="6403" width="16.1796875" style="36" customWidth="1"/>
    <col min="6404" max="6404" width="13" style="36" customWidth="1"/>
    <col min="6405" max="6405" width="11.1796875" style="36" customWidth="1"/>
    <col min="6406" max="6406" width="11.81640625" style="36" customWidth="1"/>
    <col min="6407" max="6407" width="14.81640625" style="36" customWidth="1"/>
    <col min="6408" max="6408" width="11.81640625" style="36" customWidth="1"/>
    <col min="6409" max="6409" width="20.54296875" style="36" customWidth="1"/>
    <col min="6410" max="6410" width="12.54296875" style="36" customWidth="1"/>
    <col min="6411" max="6411" width="14.54296875" style="36" customWidth="1"/>
    <col min="6412" max="6412" width="34.453125" style="36" customWidth="1"/>
    <col min="6413" max="6413" width="10.54296875" style="36" customWidth="1"/>
    <col min="6414" max="6414" width="9.1796875" style="36"/>
    <col min="6415" max="6415" width="26.453125" style="36" customWidth="1"/>
    <col min="6416" max="6416" width="27.453125" style="36" customWidth="1"/>
    <col min="6417" max="6656" width="9.1796875" style="36"/>
    <col min="6657" max="6657" width="17.453125" style="36" customWidth="1"/>
    <col min="6658" max="6658" width="13.81640625" style="36" customWidth="1"/>
    <col min="6659" max="6659" width="16.1796875" style="36" customWidth="1"/>
    <col min="6660" max="6660" width="13" style="36" customWidth="1"/>
    <col min="6661" max="6661" width="11.1796875" style="36" customWidth="1"/>
    <col min="6662" max="6662" width="11.81640625" style="36" customWidth="1"/>
    <col min="6663" max="6663" width="14.81640625" style="36" customWidth="1"/>
    <col min="6664" max="6664" width="11.81640625" style="36" customWidth="1"/>
    <col min="6665" max="6665" width="20.54296875" style="36" customWidth="1"/>
    <col min="6666" max="6666" width="12.54296875" style="36" customWidth="1"/>
    <col min="6667" max="6667" width="14.54296875" style="36" customWidth="1"/>
    <col min="6668" max="6668" width="34.453125" style="36" customWidth="1"/>
    <col min="6669" max="6669" width="10.54296875" style="36" customWidth="1"/>
    <col min="6670" max="6670" width="9.1796875" style="36"/>
    <col min="6671" max="6671" width="26.453125" style="36" customWidth="1"/>
    <col min="6672" max="6672" width="27.453125" style="36" customWidth="1"/>
    <col min="6673" max="6912" width="9.1796875" style="36"/>
    <col min="6913" max="6913" width="17.453125" style="36" customWidth="1"/>
    <col min="6914" max="6914" width="13.81640625" style="36" customWidth="1"/>
    <col min="6915" max="6915" width="16.1796875" style="36" customWidth="1"/>
    <col min="6916" max="6916" width="13" style="36" customWidth="1"/>
    <col min="6917" max="6917" width="11.1796875" style="36" customWidth="1"/>
    <col min="6918" max="6918" width="11.81640625" style="36" customWidth="1"/>
    <col min="6919" max="6919" width="14.81640625" style="36" customWidth="1"/>
    <col min="6920" max="6920" width="11.81640625" style="36" customWidth="1"/>
    <col min="6921" max="6921" width="20.54296875" style="36" customWidth="1"/>
    <col min="6922" max="6922" width="12.54296875" style="36" customWidth="1"/>
    <col min="6923" max="6923" width="14.54296875" style="36" customWidth="1"/>
    <col min="6924" max="6924" width="34.453125" style="36" customWidth="1"/>
    <col min="6925" max="6925" width="10.54296875" style="36" customWidth="1"/>
    <col min="6926" max="6926" width="9.1796875" style="36"/>
    <col min="6927" max="6927" width="26.453125" style="36" customWidth="1"/>
    <col min="6928" max="6928" width="27.453125" style="36" customWidth="1"/>
    <col min="6929" max="7168" width="9.1796875" style="36"/>
    <col min="7169" max="7169" width="17.453125" style="36" customWidth="1"/>
    <col min="7170" max="7170" width="13.81640625" style="36" customWidth="1"/>
    <col min="7171" max="7171" width="16.1796875" style="36" customWidth="1"/>
    <col min="7172" max="7172" width="13" style="36" customWidth="1"/>
    <col min="7173" max="7173" width="11.1796875" style="36" customWidth="1"/>
    <col min="7174" max="7174" width="11.81640625" style="36" customWidth="1"/>
    <col min="7175" max="7175" width="14.81640625" style="36" customWidth="1"/>
    <col min="7176" max="7176" width="11.81640625" style="36" customWidth="1"/>
    <col min="7177" max="7177" width="20.54296875" style="36" customWidth="1"/>
    <col min="7178" max="7178" width="12.54296875" style="36" customWidth="1"/>
    <col min="7179" max="7179" width="14.54296875" style="36" customWidth="1"/>
    <col min="7180" max="7180" width="34.453125" style="36" customWidth="1"/>
    <col min="7181" max="7181" width="10.54296875" style="36" customWidth="1"/>
    <col min="7182" max="7182" width="9.1796875" style="36"/>
    <col min="7183" max="7183" width="26.453125" style="36" customWidth="1"/>
    <col min="7184" max="7184" width="27.453125" style="36" customWidth="1"/>
    <col min="7185" max="7424" width="9.1796875" style="36"/>
    <col min="7425" max="7425" width="17.453125" style="36" customWidth="1"/>
    <col min="7426" max="7426" width="13.81640625" style="36" customWidth="1"/>
    <col min="7427" max="7427" width="16.1796875" style="36" customWidth="1"/>
    <col min="7428" max="7428" width="13" style="36" customWidth="1"/>
    <col min="7429" max="7429" width="11.1796875" style="36" customWidth="1"/>
    <col min="7430" max="7430" width="11.81640625" style="36" customWidth="1"/>
    <col min="7431" max="7431" width="14.81640625" style="36" customWidth="1"/>
    <col min="7432" max="7432" width="11.81640625" style="36" customWidth="1"/>
    <col min="7433" max="7433" width="20.54296875" style="36" customWidth="1"/>
    <col min="7434" max="7434" width="12.54296875" style="36" customWidth="1"/>
    <col min="7435" max="7435" width="14.54296875" style="36" customWidth="1"/>
    <col min="7436" max="7436" width="34.453125" style="36" customWidth="1"/>
    <col min="7437" max="7437" width="10.54296875" style="36" customWidth="1"/>
    <col min="7438" max="7438" width="9.1796875" style="36"/>
    <col min="7439" max="7439" width="26.453125" style="36" customWidth="1"/>
    <col min="7440" max="7440" width="27.453125" style="36" customWidth="1"/>
    <col min="7441" max="7680" width="9.1796875" style="36"/>
    <col min="7681" max="7681" width="17.453125" style="36" customWidth="1"/>
    <col min="7682" max="7682" width="13.81640625" style="36" customWidth="1"/>
    <col min="7683" max="7683" width="16.1796875" style="36" customWidth="1"/>
    <col min="7684" max="7684" width="13" style="36" customWidth="1"/>
    <col min="7685" max="7685" width="11.1796875" style="36" customWidth="1"/>
    <col min="7686" max="7686" width="11.81640625" style="36" customWidth="1"/>
    <col min="7687" max="7687" width="14.81640625" style="36" customWidth="1"/>
    <col min="7688" max="7688" width="11.81640625" style="36" customWidth="1"/>
    <col min="7689" max="7689" width="20.54296875" style="36" customWidth="1"/>
    <col min="7690" max="7690" width="12.54296875" style="36" customWidth="1"/>
    <col min="7691" max="7691" width="14.54296875" style="36" customWidth="1"/>
    <col min="7692" max="7692" width="34.453125" style="36" customWidth="1"/>
    <col min="7693" max="7693" width="10.54296875" style="36" customWidth="1"/>
    <col min="7694" max="7694" width="9.1796875" style="36"/>
    <col min="7695" max="7695" width="26.453125" style="36" customWidth="1"/>
    <col min="7696" max="7696" width="27.453125" style="36" customWidth="1"/>
    <col min="7697" max="7936" width="9.1796875" style="36"/>
    <col min="7937" max="7937" width="17.453125" style="36" customWidth="1"/>
    <col min="7938" max="7938" width="13.81640625" style="36" customWidth="1"/>
    <col min="7939" max="7939" width="16.1796875" style="36" customWidth="1"/>
    <col min="7940" max="7940" width="13" style="36" customWidth="1"/>
    <col min="7941" max="7941" width="11.1796875" style="36" customWidth="1"/>
    <col min="7942" max="7942" width="11.81640625" style="36" customWidth="1"/>
    <col min="7943" max="7943" width="14.81640625" style="36" customWidth="1"/>
    <col min="7944" max="7944" width="11.81640625" style="36" customWidth="1"/>
    <col min="7945" max="7945" width="20.54296875" style="36" customWidth="1"/>
    <col min="7946" max="7946" width="12.54296875" style="36" customWidth="1"/>
    <col min="7947" max="7947" width="14.54296875" style="36" customWidth="1"/>
    <col min="7948" max="7948" width="34.453125" style="36" customWidth="1"/>
    <col min="7949" max="7949" width="10.54296875" style="36" customWidth="1"/>
    <col min="7950" max="7950" width="9.1796875" style="36"/>
    <col min="7951" max="7951" width="26.453125" style="36" customWidth="1"/>
    <col min="7952" max="7952" width="27.453125" style="36" customWidth="1"/>
    <col min="7953" max="8192" width="9.1796875" style="36"/>
    <col min="8193" max="8193" width="17.453125" style="36" customWidth="1"/>
    <col min="8194" max="8194" width="13.81640625" style="36" customWidth="1"/>
    <col min="8195" max="8195" width="16.1796875" style="36" customWidth="1"/>
    <col min="8196" max="8196" width="13" style="36" customWidth="1"/>
    <col min="8197" max="8197" width="11.1796875" style="36" customWidth="1"/>
    <col min="8198" max="8198" width="11.81640625" style="36" customWidth="1"/>
    <col min="8199" max="8199" width="14.81640625" style="36" customWidth="1"/>
    <col min="8200" max="8200" width="11.81640625" style="36" customWidth="1"/>
    <col min="8201" max="8201" width="20.54296875" style="36" customWidth="1"/>
    <col min="8202" max="8202" width="12.54296875" style="36" customWidth="1"/>
    <col min="8203" max="8203" width="14.54296875" style="36" customWidth="1"/>
    <col min="8204" max="8204" width="34.453125" style="36" customWidth="1"/>
    <col min="8205" max="8205" width="10.54296875" style="36" customWidth="1"/>
    <col min="8206" max="8206" width="9.1796875" style="36"/>
    <col min="8207" max="8207" width="26.453125" style="36" customWidth="1"/>
    <col min="8208" max="8208" width="27.453125" style="36" customWidth="1"/>
    <col min="8209" max="8448" width="9.1796875" style="36"/>
    <col min="8449" max="8449" width="17.453125" style="36" customWidth="1"/>
    <col min="8450" max="8450" width="13.81640625" style="36" customWidth="1"/>
    <col min="8451" max="8451" width="16.1796875" style="36" customWidth="1"/>
    <col min="8452" max="8452" width="13" style="36" customWidth="1"/>
    <col min="8453" max="8453" width="11.1796875" style="36" customWidth="1"/>
    <col min="8454" max="8454" width="11.81640625" style="36" customWidth="1"/>
    <col min="8455" max="8455" width="14.81640625" style="36" customWidth="1"/>
    <col min="8456" max="8456" width="11.81640625" style="36" customWidth="1"/>
    <col min="8457" max="8457" width="20.54296875" style="36" customWidth="1"/>
    <col min="8458" max="8458" width="12.54296875" style="36" customWidth="1"/>
    <col min="8459" max="8459" width="14.54296875" style="36" customWidth="1"/>
    <col min="8460" max="8460" width="34.453125" style="36" customWidth="1"/>
    <col min="8461" max="8461" width="10.54296875" style="36" customWidth="1"/>
    <col min="8462" max="8462" width="9.1796875" style="36"/>
    <col min="8463" max="8463" width="26.453125" style="36" customWidth="1"/>
    <col min="8464" max="8464" width="27.453125" style="36" customWidth="1"/>
    <col min="8465" max="8704" width="9.1796875" style="36"/>
    <col min="8705" max="8705" width="17.453125" style="36" customWidth="1"/>
    <col min="8706" max="8706" width="13.81640625" style="36" customWidth="1"/>
    <col min="8707" max="8707" width="16.1796875" style="36" customWidth="1"/>
    <col min="8708" max="8708" width="13" style="36" customWidth="1"/>
    <col min="8709" max="8709" width="11.1796875" style="36" customWidth="1"/>
    <col min="8710" max="8710" width="11.81640625" style="36" customWidth="1"/>
    <col min="8711" max="8711" width="14.81640625" style="36" customWidth="1"/>
    <col min="8712" max="8712" width="11.81640625" style="36" customWidth="1"/>
    <col min="8713" max="8713" width="20.54296875" style="36" customWidth="1"/>
    <col min="8714" max="8714" width="12.54296875" style="36" customWidth="1"/>
    <col min="8715" max="8715" width="14.54296875" style="36" customWidth="1"/>
    <col min="8716" max="8716" width="34.453125" style="36" customWidth="1"/>
    <col min="8717" max="8717" width="10.54296875" style="36" customWidth="1"/>
    <col min="8718" max="8718" width="9.1796875" style="36"/>
    <col min="8719" max="8719" width="26.453125" style="36" customWidth="1"/>
    <col min="8720" max="8720" width="27.453125" style="36" customWidth="1"/>
    <col min="8721" max="8960" width="9.1796875" style="36"/>
    <col min="8961" max="8961" width="17.453125" style="36" customWidth="1"/>
    <col min="8962" max="8962" width="13.81640625" style="36" customWidth="1"/>
    <col min="8963" max="8963" width="16.1796875" style="36" customWidth="1"/>
    <col min="8964" max="8964" width="13" style="36" customWidth="1"/>
    <col min="8965" max="8965" width="11.1796875" style="36" customWidth="1"/>
    <col min="8966" max="8966" width="11.81640625" style="36" customWidth="1"/>
    <col min="8967" max="8967" width="14.81640625" style="36" customWidth="1"/>
    <col min="8968" max="8968" width="11.81640625" style="36" customWidth="1"/>
    <col min="8969" max="8969" width="20.54296875" style="36" customWidth="1"/>
    <col min="8970" max="8970" width="12.54296875" style="36" customWidth="1"/>
    <col min="8971" max="8971" width="14.54296875" style="36" customWidth="1"/>
    <col min="8972" max="8972" width="34.453125" style="36" customWidth="1"/>
    <col min="8973" max="8973" width="10.54296875" style="36" customWidth="1"/>
    <col min="8974" max="8974" width="9.1796875" style="36"/>
    <col min="8975" max="8975" width="26.453125" style="36" customWidth="1"/>
    <col min="8976" max="8976" width="27.453125" style="36" customWidth="1"/>
    <col min="8977" max="9216" width="9.1796875" style="36"/>
    <col min="9217" max="9217" width="17.453125" style="36" customWidth="1"/>
    <col min="9218" max="9218" width="13.81640625" style="36" customWidth="1"/>
    <col min="9219" max="9219" width="16.1796875" style="36" customWidth="1"/>
    <col min="9220" max="9220" width="13" style="36" customWidth="1"/>
    <col min="9221" max="9221" width="11.1796875" style="36" customWidth="1"/>
    <col min="9222" max="9222" width="11.81640625" style="36" customWidth="1"/>
    <col min="9223" max="9223" width="14.81640625" style="36" customWidth="1"/>
    <col min="9224" max="9224" width="11.81640625" style="36" customWidth="1"/>
    <col min="9225" max="9225" width="20.54296875" style="36" customWidth="1"/>
    <col min="9226" max="9226" width="12.54296875" style="36" customWidth="1"/>
    <col min="9227" max="9227" width="14.54296875" style="36" customWidth="1"/>
    <col min="9228" max="9228" width="34.453125" style="36" customWidth="1"/>
    <col min="9229" max="9229" width="10.54296875" style="36" customWidth="1"/>
    <col min="9230" max="9230" width="9.1796875" style="36"/>
    <col min="9231" max="9231" width="26.453125" style="36" customWidth="1"/>
    <col min="9232" max="9232" width="27.453125" style="36" customWidth="1"/>
    <col min="9233" max="9472" width="9.1796875" style="36"/>
    <col min="9473" max="9473" width="17.453125" style="36" customWidth="1"/>
    <col min="9474" max="9474" width="13.81640625" style="36" customWidth="1"/>
    <col min="9475" max="9475" width="16.1796875" style="36" customWidth="1"/>
    <col min="9476" max="9476" width="13" style="36" customWidth="1"/>
    <col min="9477" max="9477" width="11.1796875" style="36" customWidth="1"/>
    <col min="9478" max="9478" width="11.81640625" style="36" customWidth="1"/>
    <col min="9479" max="9479" width="14.81640625" style="36" customWidth="1"/>
    <col min="9480" max="9480" width="11.81640625" style="36" customWidth="1"/>
    <col min="9481" max="9481" width="20.54296875" style="36" customWidth="1"/>
    <col min="9482" max="9482" width="12.54296875" style="36" customWidth="1"/>
    <col min="9483" max="9483" width="14.54296875" style="36" customWidth="1"/>
    <col min="9484" max="9484" width="34.453125" style="36" customWidth="1"/>
    <col min="9485" max="9485" width="10.54296875" style="36" customWidth="1"/>
    <col min="9486" max="9486" width="9.1796875" style="36"/>
    <col min="9487" max="9487" width="26.453125" style="36" customWidth="1"/>
    <col min="9488" max="9488" width="27.453125" style="36" customWidth="1"/>
    <col min="9489" max="9728" width="9.1796875" style="36"/>
    <col min="9729" max="9729" width="17.453125" style="36" customWidth="1"/>
    <col min="9730" max="9730" width="13.81640625" style="36" customWidth="1"/>
    <col min="9731" max="9731" width="16.1796875" style="36" customWidth="1"/>
    <col min="9732" max="9732" width="13" style="36" customWidth="1"/>
    <col min="9733" max="9733" width="11.1796875" style="36" customWidth="1"/>
    <col min="9734" max="9734" width="11.81640625" style="36" customWidth="1"/>
    <col min="9735" max="9735" width="14.81640625" style="36" customWidth="1"/>
    <col min="9736" max="9736" width="11.81640625" style="36" customWidth="1"/>
    <col min="9737" max="9737" width="20.54296875" style="36" customWidth="1"/>
    <col min="9738" max="9738" width="12.54296875" style="36" customWidth="1"/>
    <col min="9739" max="9739" width="14.54296875" style="36" customWidth="1"/>
    <col min="9740" max="9740" width="34.453125" style="36" customWidth="1"/>
    <col min="9741" max="9741" width="10.54296875" style="36" customWidth="1"/>
    <col min="9742" max="9742" width="9.1796875" style="36"/>
    <col min="9743" max="9743" width="26.453125" style="36" customWidth="1"/>
    <col min="9744" max="9744" width="27.453125" style="36" customWidth="1"/>
    <col min="9745" max="9984" width="9.1796875" style="36"/>
    <col min="9985" max="9985" width="17.453125" style="36" customWidth="1"/>
    <col min="9986" max="9986" width="13.81640625" style="36" customWidth="1"/>
    <col min="9987" max="9987" width="16.1796875" style="36" customWidth="1"/>
    <col min="9988" max="9988" width="13" style="36" customWidth="1"/>
    <col min="9989" max="9989" width="11.1796875" style="36" customWidth="1"/>
    <col min="9990" max="9990" width="11.81640625" style="36" customWidth="1"/>
    <col min="9991" max="9991" width="14.81640625" style="36" customWidth="1"/>
    <col min="9992" max="9992" width="11.81640625" style="36" customWidth="1"/>
    <col min="9993" max="9993" width="20.54296875" style="36" customWidth="1"/>
    <col min="9994" max="9994" width="12.54296875" style="36" customWidth="1"/>
    <col min="9995" max="9995" width="14.54296875" style="36" customWidth="1"/>
    <col min="9996" max="9996" width="34.453125" style="36" customWidth="1"/>
    <col min="9997" max="9997" width="10.54296875" style="36" customWidth="1"/>
    <col min="9998" max="9998" width="9.1796875" style="36"/>
    <col min="9999" max="9999" width="26.453125" style="36" customWidth="1"/>
    <col min="10000" max="10000" width="27.453125" style="36" customWidth="1"/>
    <col min="10001" max="10240" width="9.1796875" style="36"/>
    <col min="10241" max="10241" width="17.453125" style="36" customWidth="1"/>
    <col min="10242" max="10242" width="13.81640625" style="36" customWidth="1"/>
    <col min="10243" max="10243" width="16.1796875" style="36" customWidth="1"/>
    <col min="10244" max="10244" width="13" style="36" customWidth="1"/>
    <col min="10245" max="10245" width="11.1796875" style="36" customWidth="1"/>
    <col min="10246" max="10246" width="11.81640625" style="36" customWidth="1"/>
    <col min="10247" max="10247" width="14.81640625" style="36" customWidth="1"/>
    <col min="10248" max="10248" width="11.81640625" style="36" customWidth="1"/>
    <col min="10249" max="10249" width="20.54296875" style="36" customWidth="1"/>
    <col min="10250" max="10250" width="12.54296875" style="36" customWidth="1"/>
    <col min="10251" max="10251" width="14.54296875" style="36" customWidth="1"/>
    <col min="10252" max="10252" width="34.453125" style="36" customWidth="1"/>
    <col min="10253" max="10253" width="10.54296875" style="36" customWidth="1"/>
    <col min="10254" max="10254" width="9.1796875" style="36"/>
    <col min="10255" max="10255" width="26.453125" style="36" customWidth="1"/>
    <col min="10256" max="10256" width="27.453125" style="36" customWidth="1"/>
    <col min="10257" max="10496" width="9.1796875" style="36"/>
    <col min="10497" max="10497" width="17.453125" style="36" customWidth="1"/>
    <col min="10498" max="10498" width="13.81640625" style="36" customWidth="1"/>
    <col min="10499" max="10499" width="16.1796875" style="36" customWidth="1"/>
    <col min="10500" max="10500" width="13" style="36" customWidth="1"/>
    <col min="10501" max="10501" width="11.1796875" style="36" customWidth="1"/>
    <col min="10502" max="10502" width="11.81640625" style="36" customWidth="1"/>
    <col min="10503" max="10503" width="14.81640625" style="36" customWidth="1"/>
    <col min="10504" max="10504" width="11.81640625" style="36" customWidth="1"/>
    <col min="10505" max="10505" width="20.54296875" style="36" customWidth="1"/>
    <col min="10506" max="10506" width="12.54296875" style="36" customWidth="1"/>
    <col min="10507" max="10507" width="14.54296875" style="36" customWidth="1"/>
    <col min="10508" max="10508" width="34.453125" style="36" customWidth="1"/>
    <col min="10509" max="10509" width="10.54296875" style="36" customWidth="1"/>
    <col min="10510" max="10510" width="9.1796875" style="36"/>
    <col min="10511" max="10511" width="26.453125" style="36" customWidth="1"/>
    <col min="10512" max="10512" width="27.453125" style="36" customWidth="1"/>
    <col min="10513" max="10752" width="9.1796875" style="36"/>
    <col min="10753" max="10753" width="17.453125" style="36" customWidth="1"/>
    <col min="10754" max="10754" width="13.81640625" style="36" customWidth="1"/>
    <col min="10755" max="10755" width="16.1796875" style="36" customWidth="1"/>
    <col min="10756" max="10756" width="13" style="36" customWidth="1"/>
    <col min="10757" max="10757" width="11.1796875" style="36" customWidth="1"/>
    <col min="10758" max="10758" width="11.81640625" style="36" customWidth="1"/>
    <col min="10759" max="10759" width="14.81640625" style="36" customWidth="1"/>
    <col min="10760" max="10760" width="11.81640625" style="36" customWidth="1"/>
    <col min="10761" max="10761" width="20.54296875" style="36" customWidth="1"/>
    <col min="10762" max="10762" width="12.54296875" style="36" customWidth="1"/>
    <col min="10763" max="10763" width="14.54296875" style="36" customWidth="1"/>
    <col min="10764" max="10764" width="34.453125" style="36" customWidth="1"/>
    <col min="10765" max="10765" width="10.54296875" style="36" customWidth="1"/>
    <col min="10766" max="10766" width="9.1796875" style="36"/>
    <col min="10767" max="10767" width="26.453125" style="36" customWidth="1"/>
    <col min="10768" max="10768" width="27.453125" style="36" customWidth="1"/>
    <col min="10769" max="11008" width="9.1796875" style="36"/>
    <col min="11009" max="11009" width="17.453125" style="36" customWidth="1"/>
    <col min="11010" max="11010" width="13.81640625" style="36" customWidth="1"/>
    <col min="11011" max="11011" width="16.1796875" style="36" customWidth="1"/>
    <col min="11012" max="11012" width="13" style="36" customWidth="1"/>
    <col min="11013" max="11013" width="11.1796875" style="36" customWidth="1"/>
    <col min="11014" max="11014" width="11.81640625" style="36" customWidth="1"/>
    <col min="11015" max="11015" width="14.81640625" style="36" customWidth="1"/>
    <col min="11016" max="11016" width="11.81640625" style="36" customWidth="1"/>
    <col min="11017" max="11017" width="20.54296875" style="36" customWidth="1"/>
    <col min="11018" max="11018" width="12.54296875" style="36" customWidth="1"/>
    <col min="11019" max="11019" width="14.54296875" style="36" customWidth="1"/>
    <col min="11020" max="11020" width="34.453125" style="36" customWidth="1"/>
    <col min="11021" max="11021" width="10.54296875" style="36" customWidth="1"/>
    <col min="11022" max="11022" width="9.1796875" style="36"/>
    <col min="11023" max="11023" width="26.453125" style="36" customWidth="1"/>
    <col min="11024" max="11024" width="27.453125" style="36" customWidth="1"/>
    <col min="11025" max="11264" width="9.1796875" style="36"/>
    <col min="11265" max="11265" width="17.453125" style="36" customWidth="1"/>
    <col min="11266" max="11266" width="13.81640625" style="36" customWidth="1"/>
    <col min="11267" max="11267" width="16.1796875" style="36" customWidth="1"/>
    <col min="11268" max="11268" width="13" style="36" customWidth="1"/>
    <col min="11269" max="11269" width="11.1796875" style="36" customWidth="1"/>
    <col min="11270" max="11270" width="11.81640625" style="36" customWidth="1"/>
    <col min="11271" max="11271" width="14.81640625" style="36" customWidth="1"/>
    <col min="11272" max="11272" width="11.81640625" style="36" customWidth="1"/>
    <col min="11273" max="11273" width="20.54296875" style="36" customWidth="1"/>
    <col min="11274" max="11274" width="12.54296875" style="36" customWidth="1"/>
    <col min="11275" max="11275" width="14.54296875" style="36" customWidth="1"/>
    <col min="11276" max="11276" width="34.453125" style="36" customWidth="1"/>
    <col min="11277" max="11277" width="10.54296875" style="36" customWidth="1"/>
    <col min="11278" max="11278" width="9.1796875" style="36"/>
    <col min="11279" max="11279" width="26.453125" style="36" customWidth="1"/>
    <col min="11280" max="11280" width="27.453125" style="36" customWidth="1"/>
    <col min="11281" max="11520" width="9.1796875" style="36"/>
    <col min="11521" max="11521" width="17.453125" style="36" customWidth="1"/>
    <col min="11522" max="11522" width="13.81640625" style="36" customWidth="1"/>
    <col min="11523" max="11523" width="16.1796875" style="36" customWidth="1"/>
    <col min="11524" max="11524" width="13" style="36" customWidth="1"/>
    <col min="11525" max="11525" width="11.1796875" style="36" customWidth="1"/>
    <col min="11526" max="11526" width="11.81640625" style="36" customWidth="1"/>
    <col min="11527" max="11527" width="14.81640625" style="36" customWidth="1"/>
    <col min="11528" max="11528" width="11.81640625" style="36" customWidth="1"/>
    <col min="11529" max="11529" width="20.54296875" style="36" customWidth="1"/>
    <col min="11530" max="11530" width="12.54296875" style="36" customWidth="1"/>
    <col min="11531" max="11531" width="14.54296875" style="36" customWidth="1"/>
    <col min="11532" max="11532" width="34.453125" style="36" customWidth="1"/>
    <col min="11533" max="11533" width="10.54296875" style="36" customWidth="1"/>
    <col min="11534" max="11534" width="9.1796875" style="36"/>
    <col min="11535" max="11535" width="26.453125" style="36" customWidth="1"/>
    <col min="11536" max="11536" width="27.453125" style="36" customWidth="1"/>
    <col min="11537" max="11776" width="9.1796875" style="36"/>
    <col min="11777" max="11777" width="17.453125" style="36" customWidth="1"/>
    <col min="11778" max="11778" width="13.81640625" style="36" customWidth="1"/>
    <col min="11779" max="11779" width="16.1796875" style="36" customWidth="1"/>
    <col min="11780" max="11780" width="13" style="36" customWidth="1"/>
    <col min="11781" max="11781" width="11.1796875" style="36" customWidth="1"/>
    <col min="11782" max="11782" width="11.81640625" style="36" customWidth="1"/>
    <col min="11783" max="11783" width="14.81640625" style="36" customWidth="1"/>
    <col min="11784" max="11784" width="11.81640625" style="36" customWidth="1"/>
    <col min="11785" max="11785" width="20.54296875" style="36" customWidth="1"/>
    <col min="11786" max="11786" width="12.54296875" style="36" customWidth="1"/>
    <col min="11787" max="11787" width="14.54296875" style="36" customWidth="1"/>
    <col min="11788" max="11788" width="34.453125" style="36" customWidth="1"/>
    <col min="11789" max="11789" width="10.54296875" style="36" customWidth="1"/>
    <col min="11790" max="11790" width="9.1796875" style="36"/>
    <col min="11791" max="11791" width="26.453125" style="36" customWidth="1"/>
    <col min="11792" max="11792" width="27.453125" style="36" customWidth="1"/>
    <col min="11793" max="12032" width="9.1796875" style="36"/>
    <col min="12033" max="12033" width="17.453125" style="36" customWidth="1"/>
    <col min="12034" max="12034" width="13.81640625" style="36" customWidth="1"/>
    <col min="12035" max="12035" width="16.1796875" style="36" customWidth="1"/>
    <col min="12036" max="12036" width="13" style="36" customWidth="1"/>
    <col min="12037" max="12037" width="11.1796875" style="36" customWidth="1"/>
    <col min="12038" max="12038" width="11.81640625" style="36" customWidth="1"/>
    <col min="12039" max="12039" width="14.81640625" style="36" customWidth="1"/>
    <col min="12040" max="12040" width="11.81640625" style="36" customWidth="1"/>
    <col min="12041" max="12041" width="20.54296875" style="36" customWidth="1"/>
    <col min="12042" max="12042" width="12.54296875" style="36" customWidth="1"/>
    <col min="12043" max="12043" width="14.54296875" style="36" customWidth="1"/>
    <col min="12044" max="12044" width="34.453125" style="36" customWidth="1"/>
    <col min="12045" max="12045" width="10.54296875" style="36" customWidth="1"/>
    <col min="12046" max="12046" width="9.1796875" style="36"/>
    <col min="12047" max="12047" width="26.453125" style="36" customWidth="1"/>
    <col min="12048" max="12048" width="27.453125" style="36" customWidth="1"/>
    <col min="12049" max="12288" width="9.1796875" style="36"/>
    <col min="12289" max="12289" width="17.453125" style="36" customWidth="1"/>
    <col min="12290" max="12290" width="13.81640625" style="36" customWidth="1"/>
    <col min="12291" max="12291" width="16.1796875" style="36" customWidth="1"/>
    <col min="12292" max="12292" width="13" style="36" customWidth="1"/>
    <col min="12293" max="12293" width="11.1796875" style="36" customWidth="1"/>
    <col min="12294" max="12294" width="11.81640625" style="36" customWidth="1"/>
    <col min="12295" max="12295" width="14.81640625" style="36" customWidth="1"/>
    <col min="12296" max="12296" width="11.81640625" style="36" customWidth="1"/>
    <col min="12297" max="12297" width="20.54296875" style="36" customWidth="1"/>
    <col min="12298" max="12298" width="12.54296875" style="36" customWidth="1"/>
    <col min="12299" max="12299" width="14.54296875" style="36" customWidth="1"/>
    <col min="12300" max="12300" width="34.453125" style="36" customWidth="1"/>
    <col min="12301" max="12301" width="10.54296875" style="36" customWidth="1"/>
    <col min="12302" max="12302" width="9.1796875" style="36"/>
    <col min="12303" max="12303" width="26.453125" style="36" customWidth="1"/>
    <col min="12304" max="12304" width="27.453125" style="36" customWidth="1"/>
    <col min="12305" max="12544" width="9.1796875" style="36"/>
    <col min="12545" max="12545" width="17.453125" style="36" customWidth="1"/>
    <col min="12546" max="12546" width="13.81640625" style="36" customWidth="1"/>
    <col min="12547" max="12547" width="16.1796875" style="36" customWidth="1"/>
    <col min="12548" max="12548" width="13" style="36" customWidth="1"/>
    <col min="12549" max="12549" width="11.1796875" style="36" customWidth="1"/>
    <col min="12550" max="12550" width="11.81640625" style="36" customWidth="1"/>
    <col min="12551" max="12551" width="14.81640625" style="36" customWidth="1"/>
    <col min="12552" max="12552" width="11.81640625" style="36" customWidth="1"/>
    <col min="12553" max="12553" width="20.54296875" style="36" customWidth="1"/>
    <col min="12554" max="12554" width="12.54296875" style="36" customWidth="1"/>
    <col min="12555" max="12555" width="14.54296875" style="36" customWidth="1"/>
    <col min="12556" max="12556" width="34.453125" style="36" customWidth="1"/>
    <col min="12557" max="12557" width="10.54296875" style="36" customWidth="1"/>
    <col min="12558" max="12558" width="9.1796875" style="36"/>
    <col min="12559" max="12559" width="26.453125" style="36" customWidth="1"/>
    <col min="12560" max="12560" width="27.453125" style="36" customWidth="1"/>
    <col min="12561" max="12800" width="9.1796875" style="36"/>
    <col min="12801" max="12801" width="17.453125" style="36" customWidth="1"/>
    <col min="12802" max="12802" width="13.81640625" style="36" customWidth="1"/>
    <col min="12803" max="12803" width="16.1796875" style="36" customWidth="1"/>
    <col min="12804" max="12804" width="13" style="36" customWidth="1"/>
    <col min="12805" max="12805" width="11.1796875" style="36" customWidth="1"/>
    <col min="12806" max="12806" width="11.81640625" style="36" customWidth="1"/>
    <col min="12807" max="12807" width="14.81640625" style="36" customWidth="1"/>
    <col min="12808" max="12808" width="11.81640625" style="36" customWidth="1"/>
    <col min="12809" max="12809" width="20.54296875" style="36" customWidth="1"/>
    <col min="12810" max="12810" width="12.54296875" style="36" customWidth="1"/>
    <col min="12811" max="12811" width="14.54296875" style="36" customWidth="1"/>
    <col min="12812" max="12812" width="34.453125" style="36" customWidth="1"/>
    <col min="12813" max="12813" width="10.54296875" style="36" customWidth="1"/>
    <col min="12814" max="12814" width="9.1796875" style="36"/>
    <col min="12815" max="12815" width="26.453125" style="36" customWidth="1"/>
    <col min="12816" max="12816" width="27.453125" style="36" customWidth="1"/>
    <col min="12817" max="13056" width="9.1796875" style="36"/>
    <col min="13057" max="13057" width="17.453125" style="36" customWidth="1"/>
    <col min="13058" max="13058" width="13.81640625" style="36" customWidth="1"/>
    <col min="13059" max="13059" width="16.1796875" style="36" customWidth="1"/>
    <col min="13060" max="13060" width="13" style="36" customWidth="1"/>
    <col min="13061" max="13061" width="11.1796875" style="36" customWidth="1"/>
    <col min="13062" max="13062" width="11.81640625" style="36" customWidth="1"/>
    <col min="13063" max="13063" width="14.81640625" style="36" customWidth="1"/>
    <col min="13064" max="13064" width="11.81640625" style="36" customWidth="1"/>
    <col min="13065" max="13065" width="20.54296875" style="36" customWidth="1"/>
    <col min="13066" max="13066" width="12.54296875" style="36" customWidth="1"/>
    <col min="13067" max="13067" width="14.54296875" style="36" customWidth="1"/>
    <col min="13068" max="13068" width="34.453125" style="36" customWidth="1"/>
    <col min="13069" max="13069" width="10.54296875" style="36" customWidth="1"/>
    <col min="13070" max="13070" width="9.1796875" style="36"/>
    <col min="13071" max="13071" width="26.453125" style="36" customWidth="1"/>
    <col min="13072" max="13072" width="27.453125" style="36" customWidth="1"/>
    <col min="13073" max="13312" width="9.1796875" style="36"/>
    <col min="13313" max="13313" width="17.453125" style="36" customWidth="1"/>
    <col min="13314" max="13314" width="13.81640625" style="36" customWidth="1"/>
    <col min="13315" max="13315" width="16.1796875" style="36" customWidth="1"/>
    <col min="13316" max="13316" width="13" style="36" customWidth="1"/>
    <col min="13317" max="13317" width="11.1796875" style="36" customWidth="1"/>
    <col min="13318" max="13318" width="11.81640625" style="36" customWidth="1"/>
    <col min="13319" max="13319" width="14.81640625" style="36" customWidth="1"/>
    <col min="13320" max="13320" width="11.81640625" style="36" customWidth="1"/>
    <col min="13321" max="13321" width="20.54296875" style="36" customWidth="1"/>
    <col min="13322" max="13322" width="12.54296875" style="36" customWidth="1"/>
    <col min="13323" max="13323" width="14.54296875" style="36" customWidth="1"/>
    <col min="13324" max="13324" width="34.453125" style="36" customWidth="1"/>
    <col min="13325" max="13325" width="10.54296875" style="36" customWidth="1"/>
    <col min="13326" max="13326" width="9.1796875" style="36"/>
    <col min="13327" max="13327" width="26.453125" style="36" customWidth="1"/>
    <col min="13328" max="13328" width="27.453125" style="36" customWidth="1"/>
    <col min="13329" max="13568" width="9.1796875" style="36"/>
    <col min="13569" max="13569" width="17.453125" style="36" customWidth="1"/>
    <col min="13570" max="13570" width="13.81640625" style="36" customWidth="1"/>
    <col min="13571" max="13571" width="16.1796875" style="36" customWidth="1"/>
    <col min="13572" max="13572" width="13" style="36" customWidth="1"/>
    <col min="13573" max="13573" width="11.1796875" style="36" customWidth="1"/>
    <col min="13574" max="13574" width="11.81640625" style="36" customWidth="1"/>
    <col min="13575" max="13575" width="14.81640625" style="36" customWidth="1"/>
    <col min="13576" max="13576" width="11.81640625" style="36" customWidth="1"/>
    <col min="13577" max="13577" width="20.54296875" style="36" customWidth="1"/>
    <col min="13578" max="13578" width="12.54296875" style="36" customWidth="1"/>
    <col min="13579" max="13579" width="14.54296875" style="36" customWidth="1"/>
    <col min="13580" max="13580" width="34.453125" style="36" customWidth="1"/>
    <col min="13581" max="13581" width="10.54296875" style="36" customWidth="1"/>
    <col min="13582" max="13582" width="9.1796875" style="36"/>
    <col min="13583" max="13583" width="26.453125" style="36" customWidth="1"/>
    <col min="13584" max="13584" width="27.453125" style="36" customWidth="1"/>
    <col min="13585" max="13824" width="9.1796875" style="36"/>
    <col min="13825" max="13825" width="17.453125" style="36" customWidth="1"/>
    <col min="13826" max="13826" width="13.81640625" style="36" customWidth="1"/>
    <col min="13827" max="13827" width="16.1796875" style="36" customWidth="1"/>
    <col min="13828" max="13828" width="13" style="36" customWidth="1"/>
    <col min="13829" max="13829" width="11.1796875" style="36" customWidth="1"/>
    <col min="13830" max="13830" width="11.81640625" style="36" customWidth="1"/>
    <col min="13831" max="13831" width="14.81640625" style="36" customWidth="1"/>
    <col min="13832" max="13832" width="11.81640625" style="36" customWidth="1"/>
    <col min="13833" max="13833" width="20.54296875" style="36" customWidth="1"/>
    <col min="13834" max="13834" width="12.54296875" style="36" customWidth="1"/>
    <col min="13835" max="13835" width="14.54296875" style="36" customWidth="1"/>
    <col min="13836" max="13836" width="34.453125" style="36" customWidth="1"/>
    <col min="13837" max="13837" width="10.54296875" style="36" customWidth="1"/>
    <col min="13838" max="13838" width="9.1796875" style="36"/>
    <col min="13839" max="13839" width="26.453125" style="36" customWidth="1"/>
    <col min="13840" max="13840" width="27.453125" style="36" customWidth="1"/>
    <col min="13841" max="14080" width="9.1796875" style="36"/>
    <col min="14081" max="14081" width="17.453125" style="36" customWidth="1"/>
    <col min="14082" max="14082" width="13.81640625" style="36" customWidth="1"/>
    <col min="14083" max="14083" width="16.1796875" style="36" customWidth="1"/>
    <col min="14084" max="14084" width="13" style="36" customWidth="1"/>
    <col min="14085" max="14085" width="11.1796875" style="36" customWidth="1"/>
    <col min="14086" max="14086" width="11.81640625" style="36" customWidth="1"/>
    <col min="14087" max="14087" width="14.81640625" style="36" customWidth="1"/>
    <col min="14088" max="14088" width="11.81640625" style="36" customWidth="1"/>
    <col min="14089" max="14089" width="20.54296875" style="36" customWidth="1"/>
    <col min="14090" max="14090" width="12.54296875" style="36" customWidth="1"/>
    <col min="14091" max="14091" width="14.54296875" style="36" customWidth="1"/>
    <col min="14092" max="14092" width="34.453125" style="36" customWidth="1"/>
    <col min="14093" max="14093" width="10.54296875" style="36" customWidth="1"/>
    <col min="14094" max="14094" width="9.1796875" style="36"/>
    <col min="14095" max="14095" width="26.453125" style="36" customWidth="1"/>
    <col min="14096" max="14096" width="27.453125" style="36" customWidth="1"/>
    <col min="14097" max="14336" width="9.1796875" style="36"/>
    <col min="14337" max="14337" width="17.453125" style="36" customWidth="1"/>
    <col min="14338" max="14338" width="13.81640625" style="36" customWidth="1"/>
    <col min="14339" max="14339" width="16.1796875" style="36" customWidth="1"/>
    <col min="14340" max="14340" width="13" style="36" customWidth="1"/>
    <col min="14341" max="14341" width="11.1796875" style="36" customWidth="1"/>
    <col min="14342" max="14342" width="11.81640625" style="36" customWidth="1"/>
    <col min="14343" max="14343" width="14.81640625" style="36" customWidth="1"/>
    <col min="14344" max="14344" width="11.81640625" style="36" customWidth="1"/>
    <col min="14345" max="14345" width="20.54296875" style="36" customWidth="1"/>
    <col min="14346" max="14346" width="12.54296875" style="36" customWidth="1"/>
    <col min="14347" max="14347" width="14.54296875" style="36" customWidth="1"/>
    <col min="14348" max="14348" width="34.453125" style="36" customWidth="1"/>
    <col min="14349" max="14349" width="10.54296875" style="36" customWidth="1"/>
    <col min="14350" max="14350" width="9.1796875" style="36"/>
    <col min="14351" max="14351" width="26.453125" style="36" customWidth="1"/>
    <col min="14352" max="14352" width="27.453125" style="36" customWidth="1"/>
    <col min="14353" max="14592" width="9.1796875" style="36"/>
    <col min="14593" max="14593" width="17.453125" style="36" customWidth="1"/>
    <col min="14594" max="14594" width="13.81640625" style="36" customWidth="1"/>
    <col min="14595" max="14595" width="16.1796875" style="36" customWidth="1"/>
    <col min="14596" max="14596" width="13" style="36" customWidth="1"/>
    <col min="14597" max="14597" width="11.1796875" style="36" customWidth="1"/>
    <col min="14598" max="14598" width="11.81640625" style="36" customWidth="1"/>
    <col min="14599" max="14599" width="14.81640625" style="36" customWidth="1"/>
    <col min="14600" max="14600" width="11.81640625" style="36" customWidth="1"/>
    <col min="14601" max="14601" width="20.54296875" style="36" customWidth="1"/>
    <col min="14602" max="14602" width="12.54296875" style="36" customWidth="1"/>
    <col min="14603" max="14603" width="14.54296875" style="36" customWidth="1"/>
    <col min="14604" max="14604" width="34.453125" style="36" customWidth="1"/>
    <col min="14605" max="14605" width="10.54296875" style="36" customWidth="1"/>
    <col min="14606" max="14606" width="9.1796875" style="36"/>
    <col min="14607" max="14607" width="26.453125" style="36" customWidth="1"/>
    <col min="14608" max="14608" width="27.453125" style="36" customWidth="1"/>
    <col min="14609" max="14848" width="9.1796875" style="36"/>
    <col min="14849" max="14849" width="17.453125" style="36" customWidth="1"/>
    <col min="14850" max="14850" width="13.81640625" style="36" customWidth="1"/>
    <col min="14851" max="14851" width="16.1796875" style="36" customWidth="1"/>
    <col min="14852" max="14852" width="13" style="36" customWidth="1"/>
    <col min="14853" max="14853" width="11.1796875" style="36" customWidth="1"/>
    <col min="14854" max="14854" width="11.81640625" style="36" customWidth="1"/>
    <col min="14855" max="14855" width="14.81640625" style="36" customWidth="1"/>
    <col min="14856" max="14856" width="11.81640625" style="36" customWidth="1"/>
    <col min="14857" max="14857" width="20.54296875" style="36" customWidth="1"/>
    <col min="14858" max="14858" width="12.54296875" style="36" customWidth="1"/>
    <col min="14859" max="14859" width="14.54296875" style="36" customWidth="1"/>
    <col min="14860" max="14860" width="34.453125" style="36" customWidth="1"/>
    <col min="14861" max="14861" width="10.54296875" style="36" customWidth="1"/>
    <col min="14862" max="14862" width="9.1796875" style="36"/>
    <col min="14863" max="14863" width="26.453125" style="36" customWidth="1"/>
    <col min="14864" max="14864" width="27.453125" style="36" customWidth="1"/>
    <col min="14865" max="15104" width="9.1796875" style="36"/>
    <col min="15105" max="15105" width="17.453125" style="36" customWidth="1"/>
    <col min="15106" max="15106" width="13.81640625" style="36" customWidth="1"/>
    <col min="15107" max="15107" width="16.1796875" style="36" customWidth="1"/>
    <col min="15108" max="15108" width="13" style="36" customWidth="1"/>
    <col min="15109" max="15109" width="11.1796875" style="36" customWidth="1"/>
    <col min="15110" max="15110" width="11.81640625" style="36" customWidth="1"/>
    <col min="15111" max="15111" width="14.81640625" style="36" customWidth="1"/>
    <col min="15112" max="15112" width="11.81640625" style="36" customWidth="1"/>
    <col min="15113" max="15113" width="20.54296875" style="36" customWidth="1"/>
    <col min="15114" max="15114" width="12.54296875" style="36" customWidth="1"/>
    <col min="15115" max="15115" width="14.54296875" style="36" customWidth="1"/>
    <col min="15116" max="15116" width="34.453125" style="36" customWidth="1"/>
    <col min="15117" max="15117" width="10.54296875" style="36" customWidth="1"/>
    <col min="15118" max="15118" width="9.1796875" style="36"/>
    <col min="15119" max="15119" width="26.453125" style="36" customWidth="1"/>
    <col min="15120" max="15120" width="27.453125" style="36" customWidth="1"/>
    <col min="15121" max="15360" width="9.1796875" style="36"/>
    <col min="15361" max="15361" width="17.453125" style="36" customWidth="1"/>
    <col min="15362" max="15362" width="13.81640625" style="36" customWidth="1"/>
    <col min="15363" max="15363" width="16.1796875" style="36" customWidth="1"/>
    <col min="15364" max="15364" width="13" style="36" customWidth="1"/>
    <col min="15365" max="15365" width="11.1796875" style="36" customWidth="1"/>
    <col min="15366" max="15366" width="11.81640625" style="36" customWidth="1"/>
    <col min="15367" max="15367" width="14.81640625" style="36" customWidth="1"/>
    <col min="15368" max="15368" width="11.81640625" style="36" customWidth="1"/>
    <col min="15369" max="15369" width="20.54296875" style="36" customWidth="1"/>
    <col min="15370" max="15370" width="12.54296875" style="36" customWidth="1"/>
    <col min="15371" max="15371" width="14.54296875" style="36" customWidth="1"/>
    <col min="15372" max="15372" width="34.453125" style="36" customWidth="1"/>
    <col min="15373" max="15373" width="10.54296875" style="36" customWidth="1"/>
    <col min="15374" max="15374" width="9.1796875" style="36"/>
    <col min="15375" max="15375" width="26.453125" style="36" customWidth="1"/>
    <col min="15376" max="15376" width="27.453125" style="36" customWidth="1"/>
    <col min="15377" max="15616" width="9.1796875" style="36"/>
    <col min="15617" max="15617" width="17.453125" style="36" customWidth="1"/>
    <col min="15618" max="15618" width="13.81640625" style="36" customWidth="1"/>
    <col min="15619" max="15619" width="16.1796875" style="36" customWidth="1"/>
    <col min="15620" max="15620" width="13" style="36" customWidth="1"/>
    <col min="15621" max="15621" width="11.1796875" style="36" customWidth="1"/>
    <col min="15622" max="15622" width="11.81640625" style="36" customWidth="1"/>
    <col min="15623" max="15623" width="14.81640625" style="36" customWidth="1"/>
    <col min="15624" max="15624" width="11.81640625" style="36" customWidth="1"/>
    <col min="15625" max="15625" width="20.54296875" style="36" customWidth="1"/>
    <col min="15626" max="15626" width="12.54296875" style="36" customWidth="1"/>
    <col min="15627" max="15627" width="14.54296875" style="36" customWidth="1"/>
    <col min="15628" max="15628" width="34.453125" style="36" customWidth="1"/>
    <col min="15629" max="15629" width="10.54296875" style="36" customWidth="1"/>
    <col min="15630" max="15630" width="9.1796875" style="36"/>
    <col min="15631" max="15631" width="26.453125" style="36" customWidth="1"/>
    <col min="15632" max="15632" width="27.453125" style="36" customWidth="1"/>
    <col min="15633" max="15872" width="9.1796875" style="36"/>
    <col min="15873" max="15873" width="17.453125" style="36" customWidth="1"/>
    <col min="15874" max="15874" width="13.81640625" style="36" customWidth="1"/>
    <col min="15875" max="15875" width="16.1796875" style="36" customWidth="1"/>
    <col min="15876" max="15876" width="13" style="36" customWidth="1"/>
    <col min="15877" max="15877" width="11.1796875" style="36" customWidth="1"/>
    <col min="15878" max="15878" width="11.81640625" style="36" customWidth="1"/>
    <col min="15879" max="15879" width="14.81640625" style="36" customWidth="1"/>
    <col min="15880" max="15880" width="11.81640625" style="36" customWidth="1"/>
    <col min="15881" max="15881" width="20.54296875" style="36" customWidth="1"/>
    <col min="15882" max="15882" width="12.54296875" style="36" customWidth="1"/>
    <col min="15883" max="15883" width="14.54296875" style="36" customWidth="1"/>
    <col min="15884" max="15884" width="34.453125" style="36" customWidth="1"/>
    <col min="15885" max="15885" width="10.54296875" style="36" customWidth="1"/>
    <col min="15886" max="15886" width="9.1796875" style="36"/>
    <col min="15887" max="15887" width="26.453125" style="36" customWidth="1"/>
    <col min="15888" max="15888" width="27.453125" style="36" customWidth="1"/>
    <col min="15889" max="16128" width="9.1796875" style="36"/>
    <col min="16129" max="16129" width="17.453125" style="36" customWidth="1"/>
    <col min="16130" max="16130" width="13.81640625" style="36" customWidth="1"/>
    <col min="16131" max="16131" width="16.1796875" style="36" customWidth="1"/>
    <col min="16132" max="16132" width="13" style="36" customWidth="1"/>
    <col min="16133" max="16133" width="11.1796875" style="36" customWidth="1"/>
    <col min="16134" max="16134" width="11.81640625" style="36" customWidth="1"/>
    <col min="16135" max="16135" width="14.81640625" style="36" customWidth="1"/>
    <col min="16136" max="16136" width="11.81640625" style="36" customWidth="1"/>
    <col min="16137" max="16137" width="20.54296875" style="36" customWidth="1"/>
    <col min="16138" max="16138" width="12.54296875" style="36" customWidth="1"/>
    <col min="16139" max="16139" width="14.54296875" style="36" customWidth="1"/>
    <col min="16140" max="16140" width="34.453125" style="36" customWidth="1"/>
    <col min="16141" max="16141" width="10.54296875" style="36" customWidth="1"/>
    <col min="16142" max="16142" width="9.1796875" style="36"/>
    <col min="16143" max="16143" width="26.453125" style="36" customWidth="1"/>
    <col min="16144" max="16144" width="27.453125" style="36" customWidth="1"/>
    <col min="16145" max="16384" width="9.1796875" style="36"/>
  </cols>
  <sheetData>
    <row r="1" spans="1:16" ht="30.65" customHeight="1" thickTop="1" thickBot="1">
      <c r="A1" s="483" t="s">
        <v>268</v>
      </c>
      <c r="B1" s="45" t="s">
        <v>201</v>
      </c>
      <c r="C1" s="46" t="s">
        <v>417</v>
      </c>
      <c r="D1" s="47" t="s">
        <v>202</v>
      </c>
      <c r="E1" s="48">
        <v>45936</v>
      </c>
      <c r="F1" s="45"/>
      <c r="G1" s="44"/>
      <c r="H1" s="45" t="s">
        <v>203</v>
      </c>
      <c r="I1" s="49" t="s">
        <v>204</v>
      </c>
    </row>
    <row r="2" spans="1:16" ht="30.65" customHeight="1" thickTop="1" thickBot="1">
      <c r="A2" s="484"/>
      <c r="B2" s="45" t="s">
        <v>205</v>
      </c>
      <c r="C2" s="486" t="s">
        <v>416</v>
      </c>
      <c r="D2" s="487"/>
      <c r="E2" s="488"/>
      <c r="F2" s="45" t="s">
        <v>251</v>
      </c>
      <c r="G2" s="49" t="s">
        <v>418</v>
      </c>
      <c r="H2" s="45" t="s">
        <v>206</v>
      </c>
      <c r="I2" s="49" t="s">
        <v>420</v>
      </c>
      <c r="M2" s="37"/>
      <c r="N2" s="37"/>
      <c r="O2" s="37"/>
    </row>
    <row r="3" spans="1:16" ht="32.15" customHeight="1" thickTop="1" thickBot="1">
      <c r="A3" s="484"/>
      <c r="B3" s="45" t="s">
        <v>207</v>
      </c>
      <c r="C3" s="486" t="s">
        <v>208</v>
      </c>
      <c r="D3" s="487"/>
      <c r="E3" s="488"/>
      <c r="F3" s="45" t="s">
        <v>252</v>
      </c>
      <c r="G3" s="49" t="s">
        <v>419</v>
      </c>
      <c r="H3" s="45" t="s">
        <v>210</v>
      </c>
      <c r="I3" s="49" t="s">
        <v>421</v>
      </c>
      <c r="M3" s="37"/>
      <c r="N3" s="37"/>
      <c r="O3" s="37"/>
    </row>
    <row r="4" spans="1:16" ht="32" thickTop="1" thickBot="1">
      <c r="A4" s="485"/>
      <c r="B4" s="45" t="s">
        <v>192</v>
      </c>
      <c r="C4" s="489" t="s">
        <v>209</v>
      </c>
      <c r="D4" s="490"/>
      <c r="E4" s="491"/>
      <c r="F4" s="45" t="s">
        <v>422</v>
      </c>
      <c r="G4" s="49" t="s">
        <v>411</v>
      </c>
      <c r="H4" s="45" t="s">
        <v>211</v>
      </c>
      <c r="I4" s="49" t="s">
        <v>414</v>
      </c>
      <c r="K4" s="38"/>
      <c r="M4" s="37"/>
      <c r="N4" s="37"/>
      <c r="O4" s="37"/>
    </row>
    <row r="5" spans="1:16" ht="15" thickTop="1">
      <c r="M5" s="50"/>
      <c r="O5" s="39"/>
      <c r="P5" s="39"/>
    </row>
    <row r="6" spans="1:16" ht="21">
      <c r="A6" s="163"/>
      <c r="B6" s="162"/>
      <c r="M6" s="50"/>
      <c r="O6" s="39"/>
      <c r="P6" s="39"/>
    </row>
    <row r="7" spans="1:16" ht="15" thickBot="1">
      <c r="O7" s="39"/>
      <c r="P7" s="39"/>
    </row>
    <row r="8" spans="1:16" ht="22.4" customHeight="1" thickTop="1" thickBot="1">
      <c r="A8" s="495" t="s">
        <v>165</v>
      </c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7"/>
      <c r="O8" s="39"/>
      <c r="P8" s="39"/>
    </row>
    <row r="9" spans="1:16" ht="50.25" customHeight="1" thickTop="1" thickBot="1">
      <c r="A9" s="45" t="s">
        <v>166</v>
      </c>
      <c r="B9" s="45" t="s">
        <v>167</v>
      </c>
      <c r="C9" s="45" t="s">
        <v>168</v>
      </c>
      <c r="D9" s="45" t="s">
        <v>169</v>
      </c>
      <c r="E9" s="45" t="s">
        <v>170</v>
      </c>
      <c r="F9" s="45" t="s">
        <v>274</v>
      </c>
      <c r="G9" s="45" t="s">
        <v>171</v>
      </c>
      <c r="H9" s="45" t="s">
        <v>172</v>
      </c>
      <c r="I9" s="45" t="s">
        <v>173</v>
      </c>
      <c r="J9" s="45" t="s">
        <v>174</v>
      </c>
      <c r="K9" s="45" t="s">
        <v>175</v>
      </c>
      <c r="L9" s="45" t="s">
        <v>73</v>
      </c>
      <c r="O9" s="102"/>
      <c r="P9" s="39"/>
    </row>
    <row r="10" spans="1:16" ht="33" customHeight="1" thickTop="1" thickBot="1">
      <c r="A10" s="100" t="s">
        <v>176</v>
      </c>
      <c r="B10" s="100" t="s">
        <v>177</v>
      </c>
      <c r="C10" s="191">
        <v>302</v>
      </c>
      <c r="D10" s="191">
        <v>302</v>
      </c>
      <c r="E10" s="191">
        <v>302</v>
      </c>
      <c r="F10" s="191">
        <f>C10-D10</f>
        <v>0</v>
      </c>
      <c r="G10" s="191">
        <v>0</v>
      </c>
      <c r="H10" s="191">
        <v>0</v>
      </c>
      <c r="I10" s="191">
        <v>0</v>
      </c>
      <c r="J10" s="191">
        <f>E10+I10</f>
        <v>302</v>
      </c>
      <c r="K10" s="191">
        <f>D10+G10-J10</f>
        <v>0</v>
      </c>
      <c r="L10" s="147"/>
      <c r="M10" s="50"/>
      <c r="O10" s="39"/>
      <c r="P10" s="39"/>
    </row>
    <row r="11" spans="1:16" ht="45.65" customHeight="1" thickTop="1" thickBot="1">
      <c r="A11" s="100" t="s">
        <v>10</v>
      </c>
      <c r="B11" s="100" t="s">
        <v>177</v>
      </c>
      <c r="C11" s="191">
        <v>302</v>
      </c>
      <c r="D11" s="191">
        <v>302</v>
      </c>
      <c r="E11" s="191">
        <v>302</v>
      </c>
      <c r="F11" s="191">
        <f>C11-D11</f>
        <v>0</v>
      </c>
      <c r="G11" s="191">
        <v>0</v>
      </c>
      <c r="H11" s="191">
        <v>0</v>
      </c>
      <c r="I11" s="191">
        <v>3</v>
      </c>
      <c r="J11" s="191">
        <v>302</v>
      </c>
      <c r="K11" s="191">
        <f>D11+G11-J11</f>
        <v>0</v>
      </c>
      <c r="L11" s="147"/>
      <c r="M11" s="50"/>
      <c r="O11" s="39"/>
      <c r="P11" s="39"/>
    </row>
    <row r="12" spans="1:16" ht="15" thickTop="1">
      <c r="M12" s="50"/>
      <c r="O12" s="39"/>
      <c r="P12" s="39"/>
    </row>
    <row r="13" spans="1:16" ht="15" thickBot="1">
      <c r="O13" s="39"/>
      <c r="P13" s="39"/>
    </row>
    <row r="14" spans="1:16" ht="22.4" customHeight="1" thickBot="1">
      <c r="A14" s="492" t="s">
        <v>178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3"/>
      <c r="N14" s="494"/>
      <c r="O14" s="39"/>
      <c r="P14" s="39"/>
    </row>
    <row r="15" spans="1:16" ht="47.5" customHeight="1" thickBot="1">
      <c r="A15" s="154" t="s">
        <v>166</v>
      </c>
      <c r="B15" s="155" t="s">
        <v>167</v>
      </c>
      <c r="C15" s="155" t="s">
        <v>168</v>
      </c>
      <c r="D15" s="155" t="s">
        <v>169</v>
      </c>
      <c r="E15" s="155" t="s">
        <v>179</v>
      </c>
      <c r="F15" s="155" t="s">
        <v>180</v>
      </c>
      <c r="G15" s="155" t="s">
        <v>181</v>
      </c>
      <c r="H15" s="155" t="s">
        <v>182</v>
      </c>
      <c r="I15" s="155" t="s">
        <v>183</v>
      </c>
      <c r="J15" s="155" t="s">
        <v>184</v>
      </c>
      <c r="K15" s="155" t="s">
        <v>185</v>
      </c>
      <c r="L15" s="156" t="s">
        <v>186</v>
      </c>
      <c r="M15" s="470" t="s">
        <v>73</v>
      </c>
      <c r="N15" s="471"/>
      <c r="O15" s="39"/>
      <c r="P15" s="39"/>
    </row>
    <row r="16" spans="1:16" ht="66.650000000000006" customHeight="1" thickBot="1">
      <c r="A16" s="150" t="s">
        <v>187</v>
      </c>
      <c r="B16" s="150" t="s">
        <v>188</v>
      </c>
      <c r="C16" s="151">
        <v>115.134</v>
      </c>
      <c r="D16" s="151">
        <v>115.134</v>
      </c>
      <c r="E16" s="151">
        <v>115.134</v>
      </c>
      <c r="F16" s="151">
        <v>115.134</v>
      </c>
      <c r="G16" s="151">
        <v>0</v>
      </c>
      <c r="H16" s="151">
        <v>0</v>
      </c>
      <c r="I16" s="151">
        <v>0</v>
      </c>
      <c r="J16" s="152">
        <v>0</v>
      </c>
      <c r="K16" s="153">
        <v>0</v>
      </c>
      <c r="L16" s="153">
        <f>E16+K16</f>
        <v>115.134</v>
      </c>
      <c r="M16" s="476"/>
      <c r="N16" s="477"/>
      <c r="O16" s="38"/>
    </row>
    <row r="17" spans="1:16" ht="39.65" customHeight="1" thickTop="1" thickBot="1">
      <c r="A17" s="96" t="s">
        <v>161</v>
      </c>
      <c r="B17" s="96" t="s">
        <v>188</v>
      </c>
      <c r="C17" s="97">
        <v>115.134</v>
      </c>
      <c r="D17" s="97">
        <v>115.134</v>
      </c>
      <c r="E17" s="97">
        <v>115.134</v>
      </c>
      <c r="F17" s="97">
        <v>115.134</v>
      </c>
      <c r="G17" s="97">
        <v>0</v>
      </c>
      <c r="H17" s="97">
        <v>0</v>
      </c>
      <c r="I17" s="97">
        <v>0</v>
      </c>
      <c r="J17" s="98">
        <v>0</v>
      </c>
      <c r="K17" s="99">
        <v>0</v>
      </c>
      <c r="L17" s="99">
        <f>E17+K17</f>
        <v>115.134</v>
      </c>
      <c r="M17" s="478"/>
      <c r="N17" s="479"/>
    </row>
    <row r="18" spans="1:16" ht="15.5" thickTop="1" thickBot="1">
      <c r="P18" s="40"/>
    </row>
    <row r="19" spans="1:16" s="41" customFormat="1" ht="22.4" customHeight="1" thickTop="1" thickBot="1">
      <c r="A19" s="466" t="s">
        <v>212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8"/>
    </row>
    <row r="20" spans="1:16" s="41" customFormat="1" ht="40" thickTop="1" thickBot="1">
      <c r="A20" s="45" t="s">
        <v>166</v>
      </c>
      <c r="B20" s="45" t="s">
        <v>167</v>
      </c>
      <c r="C20" s="45" t="s">
        <v>213</v>
      </c>
      <c r="D20" s="45" t="s">
        <v>214</v>
      </c>
      <c r="E20" s="45" t="s">
        <v>215</v>
      </c>
      <c r="F20" s="45" t="s">
        <v>216</v>
      </c>
      <c r="G20" s="45" t="s">
        <v>217</v>
      </c>
      <c r="H20" s="45" t="s">
        <v>160</v>
      </c>
      <c r="I20" s="45" t="s">
        <v>218</v>
      </c>
      <c r="J20" s="45" t="s">
        <v>219</v>
      </c>
      <c r="K20" s="45" t="s">
        <v>220</v>
      </c>
      <c r="L20" s="45" t="s">
        <v>221</v>
      </c>
      <c r="M20" s="45" t="s">
        <v>222</v>
      </c>
      <c r="N20" s="45" t="s">
        <v>223</v>
      </c>
      <c r="O20" s="45" t="s">
        <v>73</v>
      </c>
      <c r="P20" s="36"/>
    </row>
    <row r="21" spans="1:16" s="94" customFormat="1" ht="37.4" customHeight="1" thickTop="1" thickBot="1">
      <c r="A21" s="90" t="s">
        <v>62</v>
      </c>
      <c r="B21" s="90" t="s">
        <v>68</v>
      </c>
      <c r="C21" s="90">
        <v>302</v>
      </c>
      <c r="D21" s="90">
        <v>302</v>
      </c>
      <c r="E21" s="91">
        <v>302</v>
      </c>
      <c r="F21" s="90">
        <v>0</v>
      </c>
      <c r="G21" s="90">
        <v>0</v>
      </c>
      <c r="H21" s="92">
        <v>0</v>
      </c>
      <c r="I21" s="92">
        <v>0</v>
      </c>
      <c r="J21" s="90">
        <f>D21+F21</f>
        <v>302</v>
      </c>
      <c r="K21" s="91">
        <f>E21+I21</f>
        <v>302</v>
      </c>
      <c r="L21" s="90">
        <f>+C21-K21</f>
        <v>0</v>
      </c>
      <c r="M21" s="90">
        <v>0</v>
      </c>
      <c r="N21" s="90">
        <v>0</v>
      </c>
      <c r="O21" s="136" t="s">
        <v>386</v>
      </c>
      <c r="P21" s="93"/>
    </row>
    <row r="22" spans="1:16" s="93" customFormat="1" ht="37.4" customHeight="1" thickTop="1" thickBot="1">
      <c r="A22" s="90" t="s">
        <v>63</v>
      </c>
      <c r="B22" s="90" t="s">
        <v>68</v>
      </c>
      <c r="C22" s="90">
        <v>302</v>
      </c>
      <c r="D22" s="90">
        <v>302</v>
      </c>
      <c r="E22" s="91">
        <v>302</v>
      </c>
      <c r="F22" s="90">
        <v>0</v>
      </c>
      <c r="G22" s="90">
        <v>0</v>
      </c>
      <c r="H22" s="92">
        <v>0</v>
      </c>
      <c r="I22" s="92">
        <v>0</v>
      </c>
      <c r="J22" s="90">
        <f>D22+F22</f>
        <v>302</v>
      </c>
      <c r="K22" s="91">
        <f>E22+I22</f>
        <v>302</v>
      </c>
      <c r="L22" s="90">
        <f t="shared" ref="L22:L23" si="0">+C22-K22</f>
        <v>0</v>
      </c>
      <c r="M22" s="90">
        <v>0</v>
      </c>
      <c r="N22" s="90">
        <v>0</v>
      </c>
      <c r="O22" s="95"/>
    </row>
    <row r="23" spans="1:16" s="93" customFormat="1" ht="45.65" customHeight="1" thickTop="1" thickBot="1">
      <c r="A23" s="90" t="s">
        <v>66</v>
      </c>
      <c r="B23" s="90" t="s">
        <v>68</v>
      </c>
      <c r="C23" s="90">
        <v>302</v>
      </c>
      <c r="D23" s="90">
        <v>302</v>
      </c>
      <c r="E23" s="91">
        <v>260</v>
      </c>
      <c r="F23" s="90">
        <v>0</v>
      </c>
      <c r="G23" s="90">
        <v>32</v>
      </c>
      <c r="H23" s="92">
        <v>2</v>
      </c>
      <c r="I23" s="92">
        <v>2</v>
      </c>
      <c r="J23" s="90">
        <v>302</v>
      </c>
      <c r="K23" s="91">
        <v>263</v>
      </c>
      <c r="L23" s="90">
        <f t="shared" si="0"/>
        <v>39</v>
      </c>
      <c r="M23" s="90">
        <v>14</v>
      </c>
      <c r="N23" s="90">
        <v>14</v>
      </c>
      <c r="O23" s="182"/>
    </row>
    <row r="24" spans="1:16" s="93" customFormat="1" ht="42" customHeight="1" thickTop="1" thickBot="1">
      <c r="A24" s="90" t="s">
        <v>65</v>
      </c>
      <c r="B24" s="90" t="s">
        <v>271</v>
      </c>
      <c r="C24" s="90">
        <v>115.134</v>
      </c>
      <c r="D24" s="90">
        <v>107</v>
      </c>
      <c r="E24" s="91">
        <v>49</v>
      </c>
      <c r="F24" s="90">
        <v>8</v>
      </c>
      <c r="G24" s="90">
        <v>30</v>
      </c>
      <c r="H24" s="92">
        <v>0</v>
      </c>
      <c r="I24" s="92">
        <v>0</v>
      </c>
      <c r="J24" s="90">
        <v>115</v>
      </c>
      <c r="K24" s="90">
        <f>+I24+E24</f>
        <v>49</v>
      </c>
      <c r="L24" s="90">
        <f t="shared" ref="L24" si="1">+C24-K24</f>
        <v>66.134</v>
      </c>
      <c r="M24" s="90">
        <v>3.919</v>
      </c>
      <c r="N24" s="90">
        <v>3</v>
      </c>
      <c r="O24" s="182"/>
    </row>
    <row r="25" spans="1:16" ht="15" thickTop="1">
      <c r="A25" s="42"/>
      <c r="N25" s="480"/>
      <c r="O25" s="480"/>
    </row>
    <row r="26" spans="1:16" ht="15" thickBot="1">
      <c r="A26" s="42"/>
    </row>
    <row r="27" spans="1:16" ht="42.65" customHeight="1" thickBot="1">
      <c r="A27" s="195" t="s">
        <v>12</v>
      </c>
      <c r="B27" s="174" t="s">
        <v>370</v>
      </c>
      <c r="C27" s="175" t="s">
        <v>371</v>
      </c>
      <c r="D27" s="506" t="s">
        <v>372</v>
      </c>
      <c r="E27" s="507"/>
      <c r="F27" s="501" t="s">
        <v>380</v>
      </c>
      <c r="G27" s="501"/>
      <c r="H27" s="481" t="s">
        <v>357</v>
      </c>
      <c r="I27" s="482"/>
    </row>
    <row r="28" spans="1:16" ht="42.65" customHeight="1">
      <c r="A28" s="196"/>
      <c r="B28" s="197" t="s">
        <v>423</v>
      </c>
      <c r="C28" s="192" t="s">
        <v>424</v>
      </c>
      <c r="D28" s="502" t="s">
        <v>425</v>
      </c>
      <c r="E28" s="503"/>
      <c r="F28" s="508" t="s">
        <v>446</v>
      </c>
      <c r="G28" s="509"/>
      <c r="H28" s="193"/>
      <c r="I28" s="194"/>
    </row>
    <row r="29" spans="1:16" ht="42.65" customHeight="1">
      <c r="A29" s="196"/>
      <c r="B29" s="197" t="s">
        <v>423</v>
      </c>
      <c r="C29" s="192" t="s">
        <v>426</v>
      </c>
      <c r="D29" s="472" t="s">
        <v>428</v>
      </c>
      <c r="E29" s="473"/>
      <c r="F29" s="474" t="s">
        <v>447</v>
      </c>
      <c r="G29" s="475"/>
      <c r="H29" s="193"/>
      <c r="I29" s="194"/>
    </row>
    <row r="30" spans="1:16" ht="42.65" customHeight="1">
      <c r="A30" s="196"/>
      <c r="B30" s="197" t="s">
        <v>423</v>
      </c>
      <c r="C30" s="192" t="s">
        <v>427</v>
      </c>
      <c r="D30" s="472" t="s">
        <v>429</v>
      </c>
      <c r="E30" s="473"/>
      <c r="F30" s="474"/>
      <c r="G30" s="475"/>
      <c r="H30" s="193"/>
      <c r="I30" s="194"/>
    </row>
    <row r="31" spans="1:16" ht="42.65" customHeight="1">
      <c r="A31" s="196"/>
      <c r="B31" s="197" t="s">
        <v>423</v>
      </c>
      <c r="C31" s="192" t="s">
        <v>430</v>
      </c>
      <c r="D31" s="472" t="s">
        <v>290</v>
      </c>
      <c r="E31" s="473"/>
      <c r="F31" s="474"/>
      <c r="G31" s="475"/>
      <c r="H31" s="193"/>
      <c r="I31" s="194"/>
    </row>
    <row r="32" spans="1:16" ht="42.65" customHeight="1">
      <c r="A32" s="196"/>
      <c r="B32" s="197" t="s">
        <v>423</v>
      </c>
      <c r="C32" s="192" t="s">
        <v>431</v>
      </c>
      <c r="D32" s="472" t="s">
        <v>432</v>
      </c>
      <c r="E32" s="473"/>
      <c r="F32" s="474"/>
      <c r="G32" s="475"/>
      <c r="H32" s="193"/>
      <c r="I32" s="194"/>
    </row>
    <row r="33" spans="1:9" ht="42.65" customHeight="1">
      <c r="A33" s="196"/>
      <c r="B33" s="197" t="s">
        <v>423</v>
      </c>
      <c r="C33" s="192" t="s">
        <v>442</v>
      </c>
      <c r="D33" s="472" t="s">
        <v>318</v>
      </c>
      <c r="E33" s="473"/>
      <c r="F33" s="474"/>
      <c r="G33" s="475"/>
      <c r="H33" s="193"/>
      <c r="I33" s="194"/>
    </row>
    <row r="34" spans="1:9" ht="42.65" customHeight="1">
      <c r="A34" s="196"/>
      <c r="B34" s="197" t="s">
        <v>423</v>
      </c>
      <c r="C34" s="192" t="s">
        <v>433</v>
      </c>
      <c r="D34" s="472" t="s">
        <v>276</v>
      </c>
      <c r="E34" s="473"/>
      <c r="F34" s="474"/>
      <c r="G34" s="475"/>
      <c r="H34" s="193"/>
      <c r="I34" s="194"/>
    </row>
    <row r="35" spans="1:9" ht="42.65" customHeight="1">
      <c r="A35" s="196"/>
      <c r="B35" s="197" t="s">
        <v>423</v>
      </c>
      <c r="C35" s="192" t="s">
        <v>434</v>
      </c>
      <c r="D35" s="472" t="s">
        <v>435</v>
      </c>
      <c r="E35" s="473"/>
      <c r="F35" s="474" t="s">
        <v>292</v>
      </c>
      <c r="G35" s="475"/>
      <c r="H35" s="193"/>
      <c r="I35" s="194"/>
    </row>
    <row r="36" spans="1:9" ht="42.65" customHeight="1">
      <c r="A36" s="196"/>
      <c r="B36" s="197" t="s">
        <v>423</v>
      </c>
      <c r="C36" s="192" t="s">
        <v>436</v>
      </c>
      <c r="D36" s="472" t="s">
        <v>375</v>
      </c>
      <c r="E36" s="473"/>
      <c r="F36" s="474" t="s">
        <v>449</v>
      </c>
      <c r="G36" s="475"/>
      <c r="H36" s="193"/>
      <c r="I36" s="194"/>
    </row>
    <row r="37" spans="1:9" ht="42.65" customHeight="1">
      <c r="A37" s="196"/>
      <c r="B37" s="197" t="s">
        <v>423</v>
      </c>
      <c r="C37" s="192" t="s">
        <v>437</v>
      </c>
      <c r="D37" s="472" t="s">
        <v>438</v>
      </c>
      <c r="E37" s="473"/>
      <c r="F37" s="474" t="s">
        <v>450</v>
      </c>
      <c r="G37" s="475"/>
      <c r="H37" s="193"/>
      <c r="I37" s="194"/>
    </row>
    <row r="38" spans="1:9" ht="42.65" customHeight="1">
      <c r="A38" s="196"/>
      <c r="B38" s="197" t="s">
        <v>423</v>
      </c>
      <c r="C38" s="192" t="s">
        <v>439</v>
      </c>
      <c r="D38" s="472" t="s">
        <v>131</v>
      </c>
      <c r="E38" s="473"/>
      <c r="F38" s="474" t="s">
        <v>319</v>
      </c>
      <c r="G38" s="475"/>
      <c r="H38" s="193"/>
      <c r="I38" s="194"/>
    </row>
    <row r="39" spans="1:9" ht="42.65" customHeight="1">
      <c r="A39" s="196"/>
      <c r="B39" s="197" t="s">
        <v>423</v>
      </c>
      <c r="C39" s="192" t="s">
        <v>441</v>
      </c>
      <c r="D39" s="472" t="s">
        <v>440</v>
      </c>
      <c r="E39" s="473"/>
      <c r="F39" s="474" t="s">
        <v>451</v>
      </c>
      <c r="G39" s="475"/>
      <c r="H39" s="193"/>
      <c r="I39" s="194"/>
    </row>
    <row r="40" spans="1:9" ht="42.65" customHeight="1">
      <c r="A40" s="196"/>
      <c r="B40" s="197" t="s">
        <v>423</v>
      </c>
      <c r="C40" s="192" t="s">
        <v>443</v>
      </c>
      <c r="D40" s="472" t="s">
        <v>331</v>
      </c>
      <c r="E40" s="473"/>
      <c r="F40" s="474" t="s">
        <v>301</v>
      </c>
      <c r="G40" s="475"/>
      <c r="H40" s="193"/>
      <c r="I40" s="194"/>
    </row>
    <row r="41" spans="1:9" ht="42.65" customHeight="1">
      <c r="A41" s="196"/>
      <c r="B41" s="197" t="s">
        <v>423</v>
      </c>
      <c r="C41" s="192" t="s">
        <v>444</v>
      </c>
      <c r="D41" s="472" t="s">
        <v>452</v>
      </c>
      <c r="E41" s="473"/>
      <c r="F41" s="474" t="s">
        <v>709</v>
      </c>
      <c r="G41" s="475"/>
      <c r="H41" s="193"/>
      <c r="I41" s="194"/>
    </row>
    <row r="42" spans="1:9" ht="42.65" customHeight="1">
      <c r="A42" s="196"/>
      <c r="B42" s="197" t="s">
        <v>423</v>
      </c>
      <c r="C42" s="192"/>
      <c r="D42" s="472"/>
      <c r="E42" s="473"/>
      <c r="F42" s="474"/>
      <c r="G42" s="475"/>
      <c r="H42" s="193"/>
      <c r="I42" s="194"/>
    </row>
    <row r="43" spans="1:9" ht="42.65" customHeight="1" thickBot="1">
      <c r="A43" s="196"/>
      <c r="B43" s="198"/>
      <c r="C43" s="170"/>
      <c r="D43" s="199"/>
      <c r="E43" s="199"/>
      <c r="F43" s="185"/>
      <c r="G43" s="186"/>
      <c r="H43" s="200"/>
      <c r="I43" s="201"/>
    </row>
    <row r="45" spans="1:9" ht="6" customHeight="1">
      <c r="A45" s="42"/>
    </row>
    <row r="46" spans="1:9" ht="6" customHeight="1">
      <c r="A46" s="42"/>
    </row>
    <row r="47" spans="1:9" s="168" customFormat="1" ht="28.4" customHeight="1">
      <c r="A47" s="167" t="s">
        <v>368</v>
      </c>
    </row>
    <row r="48" spans="1:9" s="165" customFormat="1" ht="9" customHeight="1">
      <c r="A48" s="166"/>
      <c r="B48" s="500"/>
      <c r="C48" s="500"/>
      <c r="D48" s="500"/>
      <c r="E48" s="500"/>
      <c r="F48" s="500"/>
      <c r="G48" s="500"/>
    </row>
    <row r="49" spans="1:15" s="165" customFormat="1" ht="9" customHeight="1">
      <c r="A49" s="166"/>
      <c r="B49" s="500"/>
      <c r="C49" s="500"/>
      <c r="D49" s="500"/>
      <c r="E49" s="500"/>
      <c r="F49" s="500"/>
      <c r="G49" s="500"/>
    </row>
    <row r="50" spans="1:15" s="165" customFormat="1" ht="10.4" customHeight="1">
      <c r="A50" s="166"/>
      <c r="B50" s="500"/>
      <c r="C50" s="500"/>
      <c r="D50" s="500"/>
      <c r="E50" s="500"/>
      <c r="F50" s="500"/>
      <c r="G50" s="500"/>
    </row>
    <row r="51" spans="1:15" s="165" customFormat="1" ht="24.65" customHeight="1">
      <c r="A51" s="166" t="s">
        <v>369</v>
      </c>
      <c r="B51" s="500" t="s">
        <v>376</v>
      </c>
      <c r="C51" s="500"/>
      <c r="D51" s="500"/>
      <c r="E51" s="500"/>
      <c r="F51" s="500"/>
      <c r="G51" s="500"/>
      <c r="H51" s="500"/>
      <c r="I51" s="500"/>
      <c r="J51" s="500"/>
      <c r="K51" s="164"/>
      <c r="L51" s="164"/>
      <c r="M51" s="469"/>
      <c r="N51" s="469"/>
      <c r="O51" s="469"/>
    </row>
    <row r="52" spans="1:15" s="165" customFormat="1" ht="24.65" customHeight="1">
      <c r="A52" s="166" t="s">
        <v>369</v>
      </c>
      <c r="B52" s="500" t="s">
        <v>377</v>
      </c>
      <c r="C52" s="500"/>
      <c r="D52" s="500"/>
      <c r="E52" s="500"/>
      <c r="F52" s="500"/>
      <c r="G52" s="500"/>
      <c r="H52" s="500"/>
      <c r="I52" s="500"/>
      <c r="J52" s="500"/>
      <c r="K52" s="164"/>
      <c r="L52" s="164"/>
      <c r="M52" s="171"/>
      <c r="N52" s="171"/>
      <c r="O52" s="171"/>
    </row>
    <row r="53" spans="1:15" s="165" customFormat="1" ht="24.65" customHeight="1">
      <c r="A53" s="166" t="s">
        <v>369</v>
      </c>
      <c r="B53" s="500" t="s">
        <v>384</v>
      </c>
      <c r="C53" s="500"/>
      <c r="D53" s="500"/>
      <c r="E53" s="500"/>
      <c r="F53" s="500"/>
      <c r="G53" s="500"/>
      <c r="H53" s="500"/>
      <c r="I53" s="500"/>
      <c r="J53" s="500"/>
      <c r="K53" s="164"/>
      <c r="L53" s="164"/>
      <c r="M53" s="171"/>
      <c r="N53" s="171"/>
      <c r="O53" s="171"/>
    </row>
    <row r="54" spans="1:15" s="63" customFormat="1" ht="17.5" customHeight="1">
      <c r="A54" s="164"/>
      <c r="B54" s="36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1"/>
      <c r="N54" s="161"/>
      <c r="O54" s="161"/>
    </row>
    <row r="56" spans="1:15" ht="18.5">
      <c r="A56" s="12"/>
      <c r="B56" s="464" t="s">
        <v>253</v>
      </c>
      <c r="C56" s="465"/>
      <c r="D56"/>
      <c r="E56"/>
      <c r="F56"/>
      <c r="G56"/>
      <c r="H56"/>
      <c r="I56"/>
      <c r="J56"/>
    </row>
    <row r="57" spans="1:15" ht="26">
      <c r="A57" s="64" t="s">
        <v>224</v>
      </c>
      <c r="B57" s="498" t="s">
        <v>254</v>
      </c>
      <c r="C57" s="499"/>
      <c r="D57" s="64" t="s">
        <v>255</v>
      </c>
      <c r="E57" s="64" t="s">
        <v>256</v>
      </c>
      <c r="F57" s="64" t="s">
        <v>382</v>
      </c>
      <c r="G57" s="158" t="s">
        <v>269</v>
      </c>
      <c r="H57" s="64" t="s">
        <v>257</v>
      </c>
      <c r="I57" s="64" t="s">
        <v>258</v>
      </c>
      <c r="J57" s="504" t="s">
        <v>73</v>
      </c>
      <c r="K57" s="505"/>
    </row>
    <row r="58" spans="1:15" ht="36" customHeight="1">
      <c r="A58" s="135">
        <v>1</v>
      </c>
      <c r="B58" s="456" t="s">
        <v>259</v>
      </c>
      <c r="C58" s="457"/>
      <c r="D58" s="131" t="s">
        <v>260</v>
      </c>
      <c r="E58" s="132">
        <v>302</v>
      </c>
      <c r="F58" s="132">
        <v>302</v>
      </c>
      <c r="G58" s="159">
        <v>302</v>
      </c>
      <c r="H58" s="133">
        <f t="shared" ref="H58:H77" si="2">F58-G58</f>
        <v>0</v>
      </c>
      <c r="I58" s="134">
        <f t="shared" ref="I58:I77" si="3">E58-G58</f>
        <v>0</v>
      </c>
      <c r="J58" s="458"/>
      <c r="K58" s="459"/>
    </row>
    <row r="59" spans="1:15" ht="36" customHeight="1">
      <c r="A59" s="135">
        <v>2</v>
      </c>
      <c r="B59" s="456" t="s">
        <v>261</v>
      </c>
      <c r="C59" s="457"/>
      <c r="D59" s="131" t="s">
        <v>260</v>
      </c>
      <c r="E59" s="132">
        <v>302</v>
      </c>
      <c r="F59" s="132">
        <v>302</v>
      </c>
      <c r="G59" s="159">
        <v>302</v>
      </c>
      <c r="H59" s="133">
        <f t="shared" si="2"/>
        <v>0</v>
      </c>
      <c r="I59" s="134">
        <f t="shared" si="3"/>
        <v>0</v>
      </c>
      <c r="J59" s="458"/>
      <c r="K59" s="459"/>
      <c r="L59" s="148"/>
    </row>
    <row r="60" spans="1:15" ht="36" customHeight="1">
      <c r="A60" s="135">
        <v>3</v>
      </c>
      <c r="B60" s="456" t="s">
        <v>262</v>
      </c>
      <c r="C60" s="457"/>
      <c r="D60" s="131" t="s">
        <v>263</v>
      </c>
      <c r="E60" s="132">
        <v>302</v>
      </c>
      <c r="F60" s="132">
        <v>302</v>
      </c>
      <c r="G60" s="159">
        <v>302</v>
      </c>
      <c r="H60" s="133">
        <f t="shared" si="2"/>
        <v>0</v>
      </c>
      <c r="I60" s="134">
        <f t="shared" si="3"/>
        <v>0</v>
      </c>
      <c r="J60" s="460"/>
      <c r="K60" s="461"/>
    </row>
    <row r="61" spans="1:15" ht="36" customHeight="1">
      <c r="A61" s="135">
        <v>4</v>
      </c>
      <c r="B61" s="456" t="s">
        <v>264</v>
      </c>
      <c r="C61" s="457"/>
      <c r="D61" s="131" t="s">
        <v>72</v>
      </c>
      <c r="E61" s="132">
        <v>116</v>
      </c>
      <c r="F61" s="132">
        <v>116</v>
      </c>
      <c r="G61" s="160">
        <v>116</v>
      </c>
      <c r="H61" s="133">
        <f t="shared" si="2"/>
        <v>0</v>
      </c>
      <c r="I61" s="134">
        <f t="shared" si="3"/>
        <v>0</v>
      </c>
      <c r="J61" s="458"/>
      <c r="K61" s="459"/>
    </row>
    <row r="62" spans="1:15" ht="36" customHeight="1">
      <c r="A62" s="135">
        <v>5</v>
      </c>
      <c r="B62" s="456" t="s">
        <v>265</v>
      </c>
      <c r="C62" s="457"/>
      <c r="D62" s="131" t="s">
        <v>72</v>
      </c>
      <c r="E62" s="132">
        <v>4186</v>
      </c>
      <c r="F62" s="132">
        <v>4186</v>
      </c>
      <c r="G62" s="160">
        <v>4186</v>
      </c>
      <c r="H62" s="133">
        <f t="shared" si="2"/>
        <v>0</v>
      </c>
      <c r="I62" s="134">
        <f t="shared" si="3"/>
        <v>0</v>
      </c>
      <c r="J62" s="458"/>
      <c r="K62" s="459"/>
      <c r="M62" s="43"/>
    </row>
    <row r="63" spans="1:15" ht="37.4" customHeight="1">
      <c r="A63" s="135">
        <v>6</v>
      </c>
      <c r="B63" s="456" t="s">
        <v>266</v>
      </c>
      <c r="C63" s="457"/>
      <c r="D63" s="131" t="s">
        <v>68</v>
      </c>
      <c r="E63" s="132">
        <v>5784</v>
      </c>
      <c r="F63" s="132">
        <v>5784</v>
      </c>
      <c r="G63" s="159">
        <v>5784</v>
      </c>
      <c r="H63" s="133">
        <f t="shared" si="2"/>
        <v>0</v>
      </c>
      <c r="I63" s="134">
        <f t="shared" si="3"/>
        <v>0</v>
      </c>
      <c r="J63" s="460"/>
      <c r="K63" s="461"/>
    </row>
    <row r="64" spans="1:15" ht="37.4" customHeight="1">
      <c r="A64" s="135">
        <f>A63+1</f>
        <v>7</v>
      </c>
      <c r="B64" s="456" t="s">
        <v>267</v>
      </c>
      <c r="C64" s="457"/>
      <c r="D64" s="131" t="s">
        <v>68</v>
      </c>
      <c r="E64" s="132">
        <v>7440</v>
      </c>
      <c r="F64" s="132">
        <v>7440</v>
      </c>
      <c r="G64" s="159">
        <v>7440</v>
      </c>
      <c r="H64" s="133">
        <f t="shared" si="2"/>
        <v>0</v>
      </c>
      <c r="I64" s="134">
        <f t="shared" si="3"/>
        <v>0</v>
      </c>
      <c r="J64" s="460"/>
      <c r="K64" s="461"/>
    </row>
    <row r="65" spans="1:13" ht="37.4" customHeight="1">
      <c r="A65" s="135">
        <f t="shared" ref="A65:A77" si="4">A64+1</f>
        <v>8</v>
      </c>
      <c r="B65" s="456" t="s">
        <v>360</v>
      </c>
      <c r="C65" s="457"/>
      <c r="D65" s="131" t="s">
        <v>72</v>
      </c>
      <c r="E65" s="132">
        <v>121</v>
      </c>
      <c r="F65" s="132">
        <v>121</v>
      </c>
      <c r="G65" s="160">
        <v>121</v>
      </c>
      <c r="H65" s="133">
        <f t="shared" si="2"/>
        <v>0</v>
      </c>
      <c r="I65" s="134">
        <f t="shared" si="3"/>
        <v>0</v>
      </c>
      <c r="J65" s="458"/>
      <c r="K65" s="459"/>
    </row>
    <row r="66" spans="1:13" ht="35.5" customHeight="1">
      <c r="A66" s="135">
        <f t="shared" si="4"/>
        <v>9</v>
      </c>
      <c r="B66" s="456" t="s">
        <v>341</v>
      </c>
      <c r="C66" s="457"/>
      <c r="D66" s="131" t="s">
        <v>340</v>
      </c>
      <c r="E66" s="132">
        <v>936</v>
      </c>
      <c r="F66" s="131">
        <f>E66</f>
        <v>936</v>
      </c>
      <c r="G66" s="159">
        <v>921</v>
      </c>
      <c r="H66" s="133">
        <f t="shared" si="2"/>
        <v>15</v>
      </c>
      <c r="I66" s="134">
        <f t="shared" si="3"/>
        <v>15</v>
      </c>
      <c r="J66" s="460"/>
      <c r="K66" s="461"/>
      <c r="L66" s="139"/>
      <c r="M66" s="140"/>
    </row>
    <row r="67" spans="1:13" ht="37.4" customHeight="1">
      <c r="A67" s="135">
        <f t="shared" si="4"/>
        <v>10</v>
      </c>
      <c r="B67" s="456" t="s">
        <v>342</v>
      </c>
      <c r="C67" s="457"/>
      <c r="D67" s="131" t="s">
        <v>340</v>
      </c>
      <c r="E67" s="132">
        <v>1350</v>
      </c>
      <c r="F67" s="131">
        <f t="shared" ref="F67:F77" si="5">E67</f>
        <v>1350</v>
      </c>
      <c r="G67" s="159">
        <v>1350</v>
      </c>
      <c r="H67" s="133">
        <f t="shared" si="2"/>
        <v>0</v>
      </c>
      <c r="I67" s="134">
        <f t="shared" si="3"/>
        <v>0</v>
      </c>
      <c r="J67" s="458"/>
      <c r="K67" s="459"/>
      <c r="L67" s="139"/>
      <c r="M67" s="140"/>
    </row>
    <row r="68" spans="1:13" ht="36.65" customHeight="1">
      <c r="A68" s="135">
        <f t="shared" si="4"/>
        <v>11</v>
      </c>
      <c r="B68" s="456" t="s">
        <v>345</v>
      </c>
      <c r="C68" s="457"/>
      <c r="D68" s="131" t="s">
        <v>340</v>
      </c>
      <c r="E68" s="132">
        <v>2870</v>
      </c>
      <c r="F68" s="131">
        <f t="shared" si="5"/>
        <v>2870</v>
      </c>
      <c r="G68" s="159">
        <v>2760</v>
      </c>
      <c r="H68" s="133">
        <f t="shared" ref="H68" si="6">F68-G68</f>
        <v>110</v>
      </c>
      <c r="I68" s="134">
        <f t="shared" ref="I68" si="7">E68-G68</f>
        <v>110</v>
      </c>
      <c r="J68" s="460"/>
      <c r="K68" s="461"/>
      <c r="L68" s="139"/>
      <c r="M68" s="140"/>
    </row>
    <row r="69" spans="1:13" ht="35.5" customHeight="1">
      <c r="A69" s="135">
        <f t="shared" si="4"/>
        <v>12</v>
      </c>
      <c r="B69" s="456" t="s">
        <v>343</v>
      </c>
      <c r="C69" s="457"/>
      <c r="D69" s="131" t="s">
        <v>340</v>
      </c>
      <c r="E69" s="132">
        <v>196</v>
      </c>
      <c r="F69" s="131">
        <f t="shared" si="5"/>
        <v>196</v>
      </c>
      <c r="G69" s="159">
        <v>190</v>
      </c>
      <c r="H69" s="133">
        <f t="shared" si="2"/>
        <v>6</v>
      </c>
      <c r="I69" s="134">
        <f t="shared" si="3"/>
        <v>6</v>
      </c>
      <c r="J69" s="460"/>
      <c r="K69" s="461"/>
      <c r="L69" s="139"/>
      <c r="M69" s="140"/>
    </row>
    <row r="70" spans="1:13" ht="28.4" customHeight="1">
      <c r="A70" s="135">
        <f t="shared" si="4"/>
        <v>13</v>
      </c>
      <c r="B70" s="456" t="s">
        <v>350</v>
      </c>
      <c r="C70" s="457"/>
      <c r="D70" s="131" t="s">
        <v>340</v>
      </c>
      <c r="E70" s="132">
        <v>2100</v>
      </c>
      <c r="F70" s="131">
        <f t="shared" si="5"/>
        <v>2100</v>
      </c>
      <c r="G70" s="159">
        <v>2100</v>
      </c>
      <c r="H70" s="133">
        <f t="shared" si="2"/>
        <v>0</v>
      </c>
      <c r="I70" s="134">
        <f t="shared" si="3"/>
        <v>0</v>
      </c>
      <c r="J70" s="460"/>
      <c r="K70" s="461"/>
      <c r="L70" s="139"/>
      <c r="M70" s="140"/>
    </row>
    <row r="71" spans="1:13" ht="28.4" customHeight="1">
      <c r="A71" s="135">
        <f t="shared" si="4"/>
        <v>14</v>
      </c>
      <c r="B71" s="456" t="s">
        <v>339</v>
      </c>
      <c r="C71" s="457"/>
      <c r="D71" s="131" t="s">
        <v>340</v>
      </c>
      <c r="E71" s="132">
        <v>12726</v>
      </c>
      <c r="F71" s="131">
        <f t="shared" si="5"/>
        <v>12726</v>
      </c>
      <c r="G71" s="159">
        <v>12726</v>
      </c>
      <c r="H71" s="133">
        <f t="shared" si="2"/>
        <v>0</v>
      </c>
      <c r="I71" s="134">
        <f t="shared" si="3"/>
        <v>0</v>
      </c>
      <c r="J71" s="458" t="s">
        <v>388</v>
      </c>
      <c r="K71" s="459"/>
      <c r="L71" s="139"/>
      <c r="M71" s="140"/>
    </row>
    <row r="72" spans="1:13" ht="37.4" customHeight="1">
      <c r="A72" s="135">
        <f t="shared" si="4"/>
        <v>15</v>
      </c>
      <c r="B72" s="456" t="s">
        <v>344</v>
      </c>
      <c r="C72" s="457"/>
      <c r="D72" s="131" t="s">
        <v>340</v>
      </c>
      <c r="E72" s="132">
        <v>700</v>
      </c>
      <c r="F72" s="131">
        <v>700</v>
      </c>
      <c r="G72" s="159">
        <v>700</v>
      </c>
      <c r="H72" s="133">
        <f t="shared" si="2"/>
        <v>0</v>
      </c>
      <c r="I72" s="134">
        <f t="shared" si="3"/>
        <v>0</v>
      </c>
      <c r="J72" s="460"/>
      <c r="K72" s="461"/>
      <c r="L72" s="139"/>
      <c r="M72" s="140"/>
    </row>
    <row r="73" spans="1:13" ht="28.4" customHeight="1">
      <c r="A73" s="135">
        <f t="shared" si="4"/>
        <v>16</v>
      </c>
      <c r="B73" s="456" t="s">
        <v>346</v>
      </c>
      <c r="C73" s="457"/>
      <c r="D73" s="131" t="s">
        <v>340</v>
      </c>
      <c r="E73" s="132">
        <v>381</v>
      </c>
      <c r="F73" s="131">
        <f t="shared" si="5"/>
        <v>381</v>
      </c>
      <c r="G73" s="159">
        <v>379</v>
      </c>
      <c r="H73" s="133">
        <f t="shared" si="2"/>
        <v>2</v>
      </c>
      <c r="I73" s="134">
        <f t="shared" si="3"/>
        <v>2</v>
      </c>
      <c r="J73" s="462"/>
      <c r="K73" s="463"/>
      <c r="L73" s="139"/>
      <c r="M73" s="140"/>
    </row>
    <row r="74" spans="1:13" ht="28.4" customHeight="1">
      <c r="A74" s="135">
        <f t="shared" si="4"/>
        <v>17</v>
      </c>
      <c r="B74" s="456" t="s">
        <v>338</v>
      </c>
      <c r="C74" s="457"/>
      <c r="D74" s="131" t="s">
        <v>340</v>
      </c>
      <c r="E74" s="132">
        <v>225</v>
      </c>
      <c r="F74" s="131">
        <f t="shared" si="5"/>
        <v>225</v>
      </c>
      <c r="G74" s="159">
        <v>225</v>
      </c>
      <c r="H74" s="133">
        <f t="shared" ref="H74" si="8">F74-G74</f>
        <v>0</v>
      </c>
      <c r="I74" s="134">
        <f t="shared" ref="I74" si="9">E74-G74</f>
        <v>0</v>
      </c>
      <c r="J74" s="462"/>
      <c r="K74" s="463"/>
    </row>
    <row r="75" spans="1:13" ht="28.4" customHeight="1">
      <c r="A75" s="135">
        <f t="shared" si="4"/>
        <v>18</v>
      </c>
      <c r="B75" s="456" t="s">
        <v>347</v>
      </c>
      <c r="C75" s="457"/>
      <c r="D75" s="131" t="s">
        <v>340</v>
      </c>
      <c r="E75" s="132">
        <v>760</v>
      </c>
      <c r="F75" s="131">
        <f t="shared" si="5"/>
        <v>760</v>
      </c>
      <c r="G75" s="159">
        <v>756</v>
      </c>
      <c r="H75" s="133">
        <f t="shared" si="2"/>
        <v>4</v>
      </c>
      <c r="I75" s="134">
        <f t="shared" si="3"/>
        <v>4</v>
      </c>
      <c r="J75" s="462"/>
      <c r="K75" s="463"/>
    </row>
    <row r="76" spans="1:13" ht="28.4" customHeight="1">
      <c r="A76" s="135">
        <f t="shared" si="4"/>
        <v>19</v>
      </c>
      <c r="B76" s="456" t="s">
        <v>348</v>
      </c>
      <c r="C76" s="457"/>
      <c r="D76" s="131" t="s">
        <v>340</v>
      </c>
      <c r="E76" s="132">
        <v>156</v>
      </c>
      <c r="F76" s="131">
        <f t="shared" ref="F76" si="10">E76</f>
        <v>156</v>
      </c>
      <c r="G76" s="159">
        <v>154</v>
      </c>
      <c r="H76" s="133">
        <f t="shared" si="2"/>
        <v>2</v>
      </c>
      <c r="I76" s="134">
        <f t="shared" si="3"/>
        <v>2</v>
      </c>
      <c r="J76" s="462"/>
      <c r="K76" s="463"/>
    </row>
    <row r="77" spans="1:13" ht="28.4" customHeight="1">
      <c r="A77" s="135">
        <f t="shared" si="4"/>
        <v>20</v>
      </c>
      <c r="B77" s="456" t="s">
        <v>349</v>
      </c>
      <c r="C77" s="457"/>
      <c r="D77" s="131" t="s">
        <v>340</v>
      </c>
      <c r="E77" s="132">
        <v>64</v>
      </c>
      <c r="F77" s="131">
        <f t="shared" si="5"/>
        <v>64</v>
      </c>
      <c r="G77" s="159">
        <v>64</v>
      </c>
      <c r="H77" s="133">
        <f t="shared" si="2"/>
        <v>0</v>
      </c>
      <c r="I77" s="134">
        <f t="shared" si="3"/>
        <v>0</v>
      </c>
      <c r="J77" s="462"/>
      <c r="K77" s="463"/>
    </row>
  </sheetData>
  <mergeCells count="94">
    <mergeCell ref="F34:G34"/>
    <mergeCell ref="F35:G35"/>
    <mergeCell ref="F36:G36"/>
    <mergeCell ref="F37:G37"/>
    <mergeCell ref="F38:G38"/>
    <mergeCell ref="F28:G28"/>
    <mergeCell ref="F29:G29"/>
    <mergeCell ref="F31:G31"/>
    <mergeCell ref="F32:G32"/>
    <mergeCell ref="F33:G33"/>
    <mergeCell ref="D38:E38"/>
    <mergeCell ref="D39:E39"/>
    <mergeCell ref="D42:E42"/>
    <mergeCell ref="F42:G42"/>
    <mergeCell ref="D40:E40"/>
    <mergeCell ref="D41:E41"/>
    <mergeCell ref="F39:G39"/>
    <mergeCell ref="F40:G40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A1:A4"/>
    <mergeCell ref="C2:E2"/>
    <mergeCell ref="C3:E3"/>
    <mergeCell ref="C4:E4"/>
    <mergeCell ref="A14:N14"/>
    <mergeCell ref="A8:L8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</mergeCells>
  <phoneticPr fontId="83" type="noConversion"/>
  <conditionalFormatting sqref="C10:K11 D45:D47">
    <cfRule type="cellIs" dxfId="588" priority="6" stopIfTrue="1" operator="greaterThan">
      <formula>600</formula>
    </cfRule>
  </conditionalFormatting>
  <conditionalFormatting sqref="D13">
    <cfRule type="cellIs" dxfId="587" priority="7" stopIfTrue="1" operator="greaterThan">
      <formula>600</formula>
    </cfRule>
  </conditionalFormatting>
  <conditionalFormatting sqref="D18">
    <cfRule type="cellIs" dxfId="586" priority="3" stopIfTrue="1" operator="greaterThan">
      <formula>600</formula>
    </cfRule>
  </conditionalFormatting>
  <conditionalFormatting sqref="D25:D26 D55:D56 D78:D187">
    <cfRule type="cellIs" dxfId="585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403"/>
  <sheetViews>
    <sheetView tabSelected="1" workbookViewId="0">
      <selection activeCell="O261" sqref="O261"/>
    </sheetView>
  </sheetViews>
  <sheetFormatPr defaultRowHeight="14.5"/>
  <cols>
    <col min="3" max="3" width="13" customWidth="1"/>
    <col min="5" max="5" width="10.453125" bestFit="1" customWidth="1"/>
    <col min="11" max="11" width="11.81640625" bestFit="1" customWidth="1"/>
    <col min="12" max="12" width="32.81640625" bestFit="1" customWidth="1"/>
  </cols>
  <sheetData>
    <row r="1" spans="1:47" ht="26.5" thickBot="1">
      <c r="A1" s="35" t="s">
        <v>198</v>
      </c>
      <c r="B1" s="35" t="s">
        <v>59</v>
      </c>
      <c r="C1" s="35" t="s">
        <v>57</v>
      </c>
      <c r="D1" s="35" t="s">
        <v>162</v>
      </c>
      <c r="E1" s="35" t="s">
        <v>389</v>
      </c>
      <c r="F1" s="35" t="s">
        <v>390</v>
      </c>
      <c r="G1" s="521" t="s">
        <v>71</v>
      </c>
      <c r="H1" s="522"/>
      <c r="I1" s="522"/>
      <c r="J1" s="523"/>
      <c r="K1" s="35" t="s">
        <v>391</v>
      </c>
      <c r="L1" s="35" t="s">
        <v>193</v>
      </c>
      <c r="M1" s="35" t="s">
        <v>194</v>
      </c>
      <c r="N1" s="521" t="s">
        <v>195</v>
      </c>
      <c r="O1" s="522"/>
      <c r="P1" s="523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205" t="s">
        <v>453</v>
      </c>
      <c r="C2" s="206" t="s">
        <v>196</v>
      </c>
      <c r="D2" s="10"/>
      <c r="E2" s="218">
        <v>45536</v>
      </c>
      <c r="F2" s="24">
        <v>43.775756000000008</v>
      </c>
      <c r="G2" s="510" t="s">
        <v>197</v>
      </c>
      <c r="H2" s="510"/>
      <c r="I2" s="510"/>
      <c r="J2" s="510"/>
      <c r="K2" s="218">
        <v>45551</v>
      </c>
      <c r="L2" s="219" t="s">
        <v>676</v>
      </c>
      <c r="M2" s="10"/>
      <c r="N2" s="519"/>
      <c r="O2" s="519"/>
      <c r="P2" s="519"/>
    </row>
    <row r="3" spans="1:47" ht="18.5">
      <c r="A3" s="10">
        <v>2</v>
      </c>
      <c r="B3" s="205" t="s">
        <v>454</v>
      </c>
      <c r="C3" s="206" t="s">
        <v>196</v>
      </c>
      <c r="D3" s="10"/>
      <c r="E3" s="218">
        <v>45551</v>
      </c>
      <c r="F3" s="24">
        <v>43.775756000000008</v>
      </c>
      <c r="G3" s="510" t="s">
        <v>197</v>
      </c>
      <c r="H3" s="510"/>
      <c r="I3" s="510"/>
      <c r="J3" s="510"/>
      <c r="K3" s="218">
        <v>45564</v>
      </c>
      <c r="L3" s="219" t="s">
        <v>676</v>
      </c>
      <c r="M3" s="10"/>
      <c r="N3" s="519"/>
      <c r="O3" s="519"/>
      <c r="P3" s="519"/>
    </row>
    <row r="4" spans="1:47" ht="18.5">
      <c r="A4" s="10">
        <v>3</v>
      </c>
      <c r="B4" s="29" t="s">
        <v>455</v>
      </c>
      <c r="C4" s="206" t="s">
        <v>196</v>
      </c>
      <c r="D4" s="10"/>
      <c r="E4" s="218">
        <v>45551</v>
      </c>
      <c r="F4" s="24">
        <v>43.775756000000008</v>
      </c>
      <c r="G4" s="510" t="s">
        <v>197</v>
      </c>
      <c r="H4" s="510"/>
      <c r="I4" s="510"/>
      <c r="J4" s="510"/>
      <c r="K4" s="218">
        <v>45566</v>
      </c>
      <c r="L4" s="219" t="s">
        <v>677</v>
      </c>
      <c r="M4" s="10"/>
      <c r="N4" s="519"/>
      <c r="O4" s="519"/>
      <c r="P4" s="519"/>
    </row>
    <row r="5" spans="1:47" ht="18.5">
      <c r="A5" s="10">
        <v>4</v>
      </c>
      <c r="B5" s="29" t="s">
        <v>456</v>
      </c>
      <c r="C5" s="206" t="s">
        <v>196</v>
      </c>
      <c r="D5" s="10"/>
      <c r="E5" s="218">
        <v>45566</v>
      </c>
      <c r="F5" s="24">
        <v>43.775756000000008</v>
      </c>
      <c r="G5" s="510" t="s">
        <v>197</v>
      </c>
      <c r="H5" s="510"/>
      <c r="I5" s="510"/>
      <c r="J5" s="510"/>
      <c r="K5" s="218">
        <v>45572</v>
      </c>
      <c r="L5" s="219" t="s">
        <v>676</v>
      </c>
      <c r="M5" s="10"/>
      <c r="N5" s="519"/>
      <c r="O5" s="519"/>
      <c r="P5" s="519"/>
    </row>
    <row r="6" spans="1:47" ht="18.5">
      <c r="A6" s="10">
        <v>5</v>
      </c>
      <c r="B6" s="29" t="s">
        <v>457</v>
      </c>
      <c r="C6" s="206" t="s">
        <v>196</v>
      </c>
      <c r="D6" s="10"/>
      <c r="E6" s="218">
        <v>45568</v>
      </c>
      <c r="F6" s="24">
        <v>43.775756000000008</v>
      </c>
      <c r="G6" s="510" t="s">
        <v>197</v>
      </c>
      <c r="H6" s="510"/>
      <c r="I6" s="510"/>
      <c r="J6" s="510"/>
      <c r="K6" s="218">
        <v>45580</v>
      </c>
      <c r="L6" s="219" t="s">
        <v>677</v>
      </c>
      <c r="M6" s="10"/>
      <c r="N6" s="519"/>
      <c r="O6" s="519"/>
      <c r="P6" s="519"/>
    </row>
    <row r="7" spans="1:47" ht="18.5">
      <c r="A7" s="10">
        <v>6</v>
      </c>
      <c r="B7" s="29" t="s">
        <v>458</v>
      </c>
      <c r="C7" s="206" t="s">
        <v>196</v>
      </c>
      <c r="D7" s="10"/>
      <c r="E7" s="218">
        <v>45573</v>
      </c>
      <c r="F7" s="24">
        <v>43.775756000000008</v>
      </c>
      <c r="G7" s="510" t="s">
        <v>197</v>
      </c>
      <c r="H7" s="510"/>
      <c r="I7" s="510"/>
      <c r="J7" s="510"/>
      <c r="K7" s="218">
        <v>45578</v>
      </c>
      <c r="L7" s="219" t="s">
        <v>676</v>
      </c>
      <c r="M7" s="10"/>
      <c r="N7" s="519"/>
      <c r="O7" s="519"/>
      <c r="P7" s="519"/>
    </row>
    <row r="8" spans="1:47" ht="18.5">
      <c r="A8" s="10">
        <v>7</v>
      </c>
      <c r="B8" s="29" t="s">
        <v>459</v>
      </c>
      <c r="C8" s="206" t="s">
        <v>226</v>
      </c>
      <c r="D8" s="10"/>
      <c r="E8" s="218">
        <v>45579</v>
      </c>
      <c r="F8" s="24">
        <v>46.049156000000004</v>
      </c>
      <c r="G8" s="510" t="s">
        <v>197</v>
      </c>
      <c r="H8" s="510"/>
      <c r="I8" s="510"/>
      <c r="J8" s="510"/>
      <c r="K8" s="218">
        <v>45584</v>
      </c>
      <c r="L8" s="219" t="s">
        <v>676</v>
      </c>
      <c r="M8" s="10"/>
      <c r="N8" s="519"/>
      <c r="O8" s="519"/>
      <c r="P8" s="519"/>
    </row>
    <row r="9" spans="1:47" ht="18.5">
      <c r="A9" s="10">
        <v>8</v>
      </c>
      <c r="B9" s="29" t="s">
        <v>460</v>
      </c>
      <c r="C9" s="206" t="s">
        <v>226</v>
      </c>
      <c r="D9" s="10"/>
      <c r="E9" s="218">
        <v>45580</v>
      </c>
      <c r="F9" s="24">
        <v>46.049156000000004</v>
      </c>
      <c r="G9" s="510" t="s">
        <v>197</v>
      </c>
      <c r="H9" s="510"/>
      <c r="I9" s="510"/>
      <c r="J9" s="510"/>
      <c r="K9" s="218">
        <v>45589</v>
      </c>
      <c r="L9" s="219" t="s">
        <v>677</v>
      </c>
      <c r="M9" s="10"/>
      <c r="N9" s="519"/>
      <c r="O9" s="519"/>
      <c r="P9" s="519"/>
    </row>
    <row r="10" spans="1:47" ht="18.5">
      <c r="A10" s="10">
        <v>9</v>
      </c>
      <c r="B10" s="29" t="s">
        <v>461</v>
      </c>
      <c r="C10" s="206" t="s">
        <v>226</v>
      </c>
      <c r="D10" s="10"/>
      <c r="E10" s="218">
        <v>45585</v>
      </c>
      <c r="F10" s="24">
        <v>46.049156000000004</v>
      </c>
      <c r="G10" s="510" t="s">
        <v>197</v>
      </c>
      <c r="H10" s="510"/>
      <c r="I10" s="510"/>
      <c r="J10" s="510"/>
      <c r="K10" s="218">
        <v>45589</v>
      </c>
      <c r="L10" s="219" t="s">
        <v>676</v>
      </c>
      <c r="M10" s="10"/>
      <c r="N10" s="519"/>
      <c r="O10" s="519"/>
      <c r="P10" s="519"/>
    </row>
    <row r="11" spans="1:47" ht="18.5">
      <c r="A11" s="10">
        <v>10</v>
      </c>
      <c r="B11" s="29" t="s">
        <v>462</v>
      </c>
      <c r="C11" s="206" t="s">
        <v>227</v>
      </c>
      <c r="D11" s="10"/>
      <c r="E11" s="218">
        <v>45589</v>
      </c>
      <c r="F11" s="24">
        <v>42.374236000000003</v>
      </c>
      <c r="G11" s="510" t="s">
        <v>197</v>
      </c>
      <c r="H11" s="510"/>
      <c r="I11" s="510"/>
      <c r="J11" s="510"/>
      <c r="K11" s="218">
        <v>45594</v>
      </c>
      <c r="L11" s="219" t="s">
        <v>676</v>
      </c>
      <c r="M11" s="10"/>
      <c r="N11" s="519"/>
      <c r="O11" s="519"/>
      <c r="P11" s="519"/>
    </row>
    <row r="12" spans="1:47" ht="18.5">
      <c r="A12" s="10">
        <v>11</v>
      </c>
      <c r="B12" s="29" t="s">
        <v>463</v>
      </c>
      <c r="C12" s="206" t="s">
        <v>226</v>
      </c>
      <c r="D12" s="10"/>
      <c r="E12" s="218">
        <v>45589</v>
      </c>
      <c r="F12" s="24">
        <v>46.049156000000004</v>
      </c>
      <c r="G12" s="510" t="s">
        <v>197</v>
      </c>
      <c r="H12" s="510"/>
      <c r="I12" s="510"/>
      <c r="J12" s="510"/>
      <c r="K12" s="218">
        <v>45596</v>
      </c>
      <c r="L12" s="219" t="s">
        <v>677</v>
      </c>
      <c r="M12" s="10"/>
      <c r="N12" s="519"/>
      <c r="O12" s="519"/>
      <c r="P12" s="519"/>
    </row>
    <row r="13" spans="1:47" ht="18.5">
      <c r="A13" s="10">
        <v>12</v>
      </c>
      <c r="B13" s="29" t="s">
        <v>464</v>
      </c>
      <c r="C13" s="206" t="s">
        <v>227</v>
      </c>
      <c r="D13" s="10"/>
      <c r="E13" s="218">
        <v>45597</v>
      </c>
      <c r="F13" s="24">
        <v>42.374236000000003</v>
      </c>
      <c r="G13" s="510" t="s">
        <v>197</v>
      </c>
      <c r="H13" s="510"/>
      <c r="I13" s="510"/>
      <c r="J13" s="510"/>
      <c r="K13" s="218">
        <v>45600</v>
      </c>
      <c r="L13" s="219" t="s">
        <v>676</v>
      </c>
      <c r="M13" s="10"/>
      <c r="N13" s="519"/>
      <c r="O13" s="519"/>
      <c r="P13" s="519"/>
    </row>
    <row r="14" spans="1:47" ht="18.5">
      <c r="A14" s="10">
        <v>13</v>
      </c>
      <c r="B14" s="29" t="s">
        <v>465</v>
      </c>
      <c r="C14" s="206" t="s">
        <v>226</v>
      </c>
      <c r="D14" s="10"/>
      <c r="E14" s="218">
        <v>45601</v>
      </c>
      <c r="F14" s="24">
        <v>46.049156000000004</v>
      </c>
      <c r="G14" s="510" t="s">
        <v>197</v>
      </c>
      <c r="H14" s="510"/>
      <c r="I14" s="510"/>
      <c r="J14" s="510"/>
      <c r="K14" s="218">
        <v>45606</v>
      </c>
      <c r="L14" s="219" t="s">
        <v>676</v>
      </c>
      <c r="M14" s="10"/>
      <c r="N14" s="519"/>
      <c r="O14" s="519"/>
      <c r="P14" s="519"/>
    </row>
    <row r="15" spans="1:47" ht="18.5">
      <c r="A15" s="10">
        <v>14</v>
      </c>
      <c r="B15" s="29" t="s">
        <v>466</v>
      </c>
      <c r="C15" s="206" t="s">
        <v>226</v>
      </c>
      <c r="D15" s="10"/>
      <c r="E15" s="218">
        <v>45597</v>
      </c>
      <c r="F15" s="24">
        <v>46.049156000000004</v>
      </c>
      <c r="G15" s="510" t="s">
        <v>197</v>
      </c>
      <c r="H15" s="510"/>
      <c r="I15" s="510"/>
      <c r="J15" s="510"/>
      <c r="K15" s="218" t="s">
        <v>675</v>
      </c>
      <c r="L15" s="219" t="s">
        <v>677</v>
      </c>
      <c r="M15" s="10"/>
      <c r="N15" s="519"/>
      <c r="O15" s="519"/>
      <c r="P15" s="519"/>
    </row>
    <row r="16" spans="1:47" ht="18.5">
      <c r="A16" s="10">
        <v>15</v>
      </c>
      <c r="B16" s="29" t="s">
        <v>467</v>
      </c>
      <c r="C16" s="206" t="s">
        <v>226</v>
      </c>
      <c r="D16" s="10"/>
      <c r="E16" s="218">
        <v>45606</v>
      </c>
      <c r="F16" s="24">
        <v>46.049156000000004</v>
      </c>
      <c r="G16" s="510" t="s">
        <v>197</v>
      </c>
      <c r="H16" s="510"/>
      <c r="I16" s="510"/>
      <c r="J16" s="510"/>
      <c r="K16" s="218">
        <v>45613</v>
      </c>
      <c r="L16" s="219" t="s">
        <v>676</v>
      </c>
      <c r="M16" s="10"/>
      <c r="N16" s="519"/>
      <c r="O16" s="519"/>
      <c r="P16" s="519"/>
    </row>
    <row r="17" spans="1:16" ht="18.5">
      <c r="A17" s="10">
        <v>16</v>
      </c>
      <c r="B17" s="29" t="s">
        <v>468</v>
      </c>
      <c r="C17" s="206" t="s">
        <v>226</v>
      </c>
      <c r="D17" s="10"/>
      <c r="E17" s="218">
        <v>45613</v>
      </c>
      <c r="F17" s="24">
        <v>46.049156000000004</v>
      </c>
      <c r="G17" s="510" t="s">
        <v>197</v>
      </c>
      <c r="H17" s="510"/>
      <c r="I17" s="510"/>
      <c r="J17" s="510"/>
      <c r="K17" s="218">
        <v>45618</v>
      </c>
      <c r="L17" s="219" t="s">
        <v>676</v>
      </c>
      <c r="M17" s="10"/>
      <c r="N17" s="519"/>
      <c r="O17" s="519"/>
      <c r="P17" s="519"/>
    </row>
    <row r="18" spans="1:16" ht="18.5">
      <c r="A18" s="10">
        <v>17</v>
      </c>
      <c r="B18" s="29" t="s">
        <v>469</v>
      </c>
      <c r="C18" s="206" t="s">
        <v>226</v>
      </c>
      <c r="D18" s="10"/>
      <c r="E18" s="218">
        <v>45606</v>
      </c>
      <c r="F18" s="24">
        <v>46.049156000000004</v>
      </c>
      <c r="G18" s="510" t="s">
        <v>197</v>
      </c>
      <c r="H18" s="510"/>
      <c r="I18" s="510"/>
      <c r="J18" s="510"/>
      <c r="K18" s="218">
        <v>45620</v>
      </c>
      <c r="L18" s="219" t="s">
        <v>678</v>
      </c>
      <c r="M18" s="10"/>
      <c r="N18" s="519"/>
      <c r="O18" s="519"/>
      <c r="P18" s="519"/>
    </row>
    <row r="19" spans="1:16" ht="18.5">
      <c r="A19" s="10">
        <v>18</v>
      </c>
      <c r="B19" s="29" t="s">
        <v>470</v>
      </c>
      <c r="C19" s="206" t="s">
        <v>226</v>
      </c>
      <c r="D19" s="10"/>
      <c r="E19" s="218">
        <v>45606</v>
      </c>
      <c r="F19" s="24">
        <v>46.049156000000004</v>
      </c>
      <c r="G19" s="510" t="s">
        <v>197</v>
      </c>
      <c r="H19" s="510"/>
      <c r="I19" s="510"/>
      <c r="J19" s="510"/>
      <c r="K19" s="218">
        <v>45622</v>
      </c>
      <c r="L19" s="219" t="s">
        <v>427</v>
      </c>
      <c r="M19" s="10"/>
      <c r="N19" s="519"/>
      <c r="O19" s="519"/>
      <c r="P19" s="519"/>
    </row>
    <row r="20" spans="1:16" ht="18.5">
      <c r="A20" s="10">
        <v>19</v>
      </c>
      <c r="B20" s="29" t="s">
        <v>471</v>
      </c>
      <c r="C20" s="206" t="s">
        <v>226</v>
      </c>
      <c r="D20" s="10"/>
      <c r="E20" s="218">
        <v>45610</v>
      </c>
      <c r="F20" s="24">
        <v>46.049156000000004</v>
      </c>
      <c r="G20" s="510" t="s">
        <v>197</v>
      </c>
      <c r="H20" s="510"/>
      <c r="I20" s="510"/>
      <c r="J20" s="510"/>
      <c r="K20" s="218">
        <v>46351</v>
      </c>
      <c r="L20" s="219" t="s">
        <v>679</v>
      </c>
      <c r="M20" s="10"/>
      <c r="N20" s="519"/>
      <c r="O20" s="519"/>
      <c r="P20" s="519"/>
    </row>
    <row r="21" spans="1:16" ht="18.5">
      <c r="A21" s="10">
        <v>20</v>
      </c>
      <c r="B21" s="29" t="s">
        <v>472</v>
      </c>
      <c r="C21" s="206" t="s">
        <v>226</v>
      </c>
      <c r="D21" s="10"/>
      <c r="E21" s="218">
        <v>45606</v>
      </c>
      <c r="F21" s="24">
        <v>46.049156000000004</v>
      </c>
      <c r="G21" s="510" t="s">
        <v>197</v>
      </c>
      <c r="H21" s="510"/>
      <c r="I21" s="510"/>
      <c r="J21" s="510"/>
      <c r="K21" s="218">
        <v>46351</v>
      </c>
      <c r="L21" s="219" t="s">
        <v>677</v>
      </c>
      <c r="M21" s="10"/>
      <c r="N21" s="519"/>
      <c r="O21" s="519"/>
      <c r="P21" s="519"/>
    </row>
    <row r="22" spans="1:16" ht="18.5">
      <c r="A22" s="10">
        <v>21</v>
      </c>
      <c r="B22" s="29" t="s">
        <v>473</v>
      </c>
      <c r="C22" s="206" t="s">
        <v>226</v>
      </c>
      <c r="D22" s="10"/>
      <c r="E22" s="218">
        <v>45618</v>
      </c>
      <c r="F22" s="24">
        <v>46.049156000000004</v>
      </c>
      <c r="G22" s="510" t="s">
        <v>197</v>
      </c>
      <c r="H22" s="510"/>
      <c r="I22" s="510"/>
      <c r="J22" s="510"/>
      <c r="K22" s="218">
        <v>45624</v>
      </c>
      <c r="L22" s="219" t="s">
        <v>676</v>
      </c>
      <c r="M22" s="10"/>
      <c r="N22" s="517"/>
      <c r="O22" s="517"/>
      <c r="P22" s="517"/>
    </row>
    <row r="23" spans="1:16" ht="18.5">
      <c r="A23" s="10">
        <v>22</v>
      </c>
      <c r="B23" s="29" t="s">
        <v>102</v>
      </c>
      <c r="C23" s="206" t="s">
        <v>196</v>
      </c>
      <c r="D23" s="10"/>
      <c r="E23" s="218">
        <v>45606</v>
      </c>
      <c r="F23" s="24">
        <v>43.775756000000008</v>
      </c>
      <c r="G23" s="510" t="s">
        <v>197</v>
      </c>
      <c r="H23" s="510"/>
      <c r="I23" s="510"/>
      <c r="J23" s="510"/>
      <c r="K23" s="218">
        <v>45625</v>
      </c>
      <c r="L23" s="219" t="s">
        <v>680</v>
      </c>
      <c r="M23" s="10"/>
      <c r="N23" s="520"/>
      <c r="O23" s="520"/>
      <c r="P23" s="520"/>
    </row>
    <row r="24" spans="1:16" ht="18.5">
      <c r="A24" s="10">
        <v>23</v>
      </c>
      <c r="B24" s="29" t="s">
        <v>474</v>
      </c>
      <c r="C24" s="206" t="s">
        <v>226</v>
      </c>
      <c r="D24" s="10"/>
      <c r="E24" s="218">
        <v>45622</v>
      </c>
      <c r="F24" s="24">
        <v>46.049156000000004</v>
      </c>
      <c r="G24" s="510" t="s">
        <v>197</v>
      </c>
      <c r="H24" s="510"/>
      <c r="I24" s="510"/>
      <c r="J24" s="510"/>
      <c r="K24" s="218">
        <v>45629</v>
      </c>
      <c r="L24" s="219" t="s">
        <v>678</v>
      </c>
      <c r="M24" s="10"/>
      <c r="N24" s="519"/>
      <c r="O24" s="519"/>
      <c r="P24" s="519"/>
    </row>
    <row r="25" spans="1:16" ht="18.5">
      <c r="A25" s="10">
        <v>24</v>
      </c>
      <c r="B25" s="29" t="s">
        <v>475</v>
      </c>
      <c r="C25" s="206" t="s">
        <v>196</v>
      </c>
      <c r="D25" s="10"/>
      <c r="E25" s="218">
        <v>45624</v>
      </c>
      <c r="F25" s="24">
        <v>43.775756000000008</v>
      </c>
      <c r="G25" s="510" t="s">
        <v>197</v>
      </c>
      <c r="H25" s="510"/>
      <c r="I25" s="510"/>
      <c r="J25" s="510"/>
      <c r="K25" s="218">
        <v>45631</v>
      </c>
      <c r="L25" s="219" t="s">
        <v>427</v>
      </c>
      <c r="M25" s="10"/>
      <c r="N25" s="519"/>
      <c r="O25" s="519"/>
      <c r="P25" s="519"/>
    </row>
    <row r="26" spans="1:16" ht="18.5">
      <c r="A26" s="10">
        <v>25</v>
      </c>
      <c r="B26" s="29" t="s">
        <v>476</v>
      </c>
      <c r="C26" s="206" t="s">
        <v>196</v>
      </c>
      <c r="D26" s="10"/>
      <c r="E26" s="218">
        <v>45625</v>
      </c>
      <c r="F26" s="24">
        <v>43.775756000000008</v>
      </c>
      <c r="G26" s="510" t="s">
        <v>197</v>
      </c>
      <c r="H26" s="510"/>
      <c r="I26" s="510"/>
      <c r="J26" s="510"/>
      <c r="K26" s="218">
        <v>45631</v>
      </c>
      <c r="L26" s="219" t="s">
        <v>676</v>
      </c>
      <c r="M26" s="10"/>
      <c r="N26" s="517"/>
      <c r="O26" s="517"/>
      <c r="P26" s="517"/>
    </row>
    <row r="27" spans="1:16" ht="18.5">
      <c r="A27" s="10">
        <v>26</v>
      </c>
      <c r="B27" s="29" t="s">
        <v>477</v>
      </c>
      <c r="C27" s="206" t="s">
        <v>226</v>
      </c>
      <c r="D27" s="10"/>
      <c r="E27" s="218">
        <v>45624</v>
      </c>
      <c r="F27" s="24">
        <v>46.049156000000004</v>
      </c>
      <c r="G27" s="510" t="s">
        <v>197</v>
      </c>
      <c r="H27" s="510"/>
      <c r="I27" s="510"/>
      <c r="J27" s="510"/>
      <c r="K27" s="218">
        <v>45631</v>
      </c>
      <c r="L27" s="219" t="s">
        <v>679</v>
      </c>
      <c r="M27" s="10"/>
      <c r="N27" s="517"/>
      <c r="O27" s="517"/>
      <c r="P27" s="517"/>
    </row>
    <row r="28" spans="1:16" ht="18.5">
      <c r="A28" s="10">
        <v>27</v>
      </c>
      <c r="B28" s="29" t="s">
        <v>478</v>
      </c>
      <c r="C28" s="206" t="s">
        <v>196</v>
      </c>
      <c r="D28" s="10"/>
      <c r="E28" s="218">
        <v>45625</v>
      </c>
      <c r="F28" s="24">
        <v>43.775756000000008</v>
      </c>
      <c r="G28" s="510" t="s">
        <v>197</v>
      </c>
      <c r="H28" s="510"/>
      <c r="I28" s="510"/>
      <c r="J28" s="510"/>
      <c r="K28" s="218">
        <v>45632</v>
      </c>
      <c r="L28" s="219" t="s">
        <v>677</v>
      </c>
      <c r="M28" s="10"/>
      <c r="N28" s="517"/>
      <c r="O28" s="517"/>
      <c r="P28" s="517"/>
    </row>
    <row r="29" spans="1:16" ht="18.5">
      <c r="A29" s="10">
        <v>28</v>
      </c>
      <c r="B29" s="29" t="s">
        <v>479</v>
      </c>
      <c r="C29" s="206" t="s">
        <v>196</v>
      </c>
      <c r="D29" s="10"/>
      <c r="E29" s="218">
        <v>45627</v>
      </c>
      <c r="F29" s="24">
        <v>43.775756000000008</v>
      </c>
      <c r="G29" s="510" t="s">
        <v>197</v>
      </c>
      <c r="H29" s="510"/>
      <c r="I29" s="510"/>
      <c r="J29" s="510"/>
      <c r="K29" s="218">
        <v>45635</v>
      </c>
      <c r="L29" s="219" t="s">
        <v>678</v>
      </c>
      <c r="M29" s="10"/>
      <c r="N29" s="517"/>
      <c r="O29" s="517"/>
      <c r="P29" s="517"/>
    </row>
    <row r="30" spans="1:16" ht="18.5">
      <c r="A30" s="10">
        <v>29</v>
      </c>
      <c r="B30" s="29" t="s">
        <v>103</v>
      </c>
      <c r="C30" s="206" t="s">
        <v>226</v>
      </c>
      <c r="D30" s="10"/>
      <c r="E30" s="218">
        <v>45626</v>
      </c>
      <c r="F30" s="24">
        <v>46.049156000000004</v>
      </c>
      <c r="G30" s="510" t="s">
        <v>197</v>
      </c>
      <c r="H30" s="510"/>
      <c r="I30" s="510"/>
      <c r="J30" s="510"/>
      <c r="K30" s="218">
        <v>45636</v>
      </c>
      <c r="L30" s="219" t="s">
        <v>680</v>
      </c>
      <c r="M30" s="10"/>
      <c r="N30" s="517"/>
      <c r="O30" s="517"/>
      <c r="P30" s="517"/>
    </row>
    <row r="31" spans="1:16" ht="18.5">
      <c r="A31" s="10">
        <v>30</v>
      </c>
      <c r="B31" s="29" t="s">
        <v>480</v>
      </c>
      <c r="C31" s="206" t="s">
        <v>196</v>
      </c>
      <c r="D31" s="10"/>
      <c r="E31" s="218">
        <v>45632</v>
      </c>
      <c r="F31" s="24">
        <v>43.775756000000008</v>
      </c>
      <c r="G31" s="510" t="s">
        <v>197</v>
      </c>
      <c r="H31" s="510"/>
      <c r="I31" s="510"/>
      <c r="J31" s="510"/>
      <c r="K31" s="218">
        <v>45638</v>
      </c>
      <c r="L31" s="219" t="s">
        <v>676</v>
      </c>
      <c r="M31" s="10"/>
      <c r="N31" s="517"/>
      <c r="O31" s="517"/>
      <c r="P31" s="517"/>
    </row>
    <row r="32" spans="1:16" ht="18.5">
      <c r="A32" s="10">
        <v>31</v>
      </c>
      <c r="B32" s="29" t="s">
        <v>481</v>
      </c>
      <c r="C32" s="206" t="s">
        <v>196</v>
      </c>
      <c r="D32" s="10"/>
      <c r="E32" s="218">
        <v>45632</v>
      </c>
      <c r="F32" s="24">
        <v>43.775756000000008</v>
      </c>
      <c r="G32" s="510" t="s">
        <v>197</v>
      </c>
      <c r="H32" s="510"/>
      <c r="I32" s="510"/>
      <c r="J32" s="510"/>
      <c r="K32" s="218">
        <v>45638</v>
      </c>
      <c r="L32" s="219" t="s">
        <v>679</v>
      </c>
      <c r="M32" s="10"/>
      <c r="N32" s="517"/>
      <c r="O32" s="517"/>
      <c r="P32" s="517"/>
    </row>
    <row r="33" spans="1:16" ht="18.5">
      <c r="A33" s="10">
        <v>32</v>
      </c>
      <c r="B33" s="29" t="s">
        <v>482</v>
      </c>
      <c r="C33" s="206" t="s">
        <v>196</v>
      </c>
      <c r="D33" s="10"/>
      <c r="E33" s="218">
        <v>45632</v>
      </c>
      <c r="F33" s="24">
        <v>43.775756000000008</v>
      </c>
      <c r="G33" s="510" t="s">
        <v>197</v>
      </c>
      <c r="H33" s="510"/>
      <c r="I33" s="510"/>
      <c r="J33" s="510"/>
      <c r="K33" s="218">
        <v>45639</v>
      </c>
      <c r="L33" s="219" t="s">
        <v>427</v>
      </c>
      <c r="M33" s="10"/>
      <c r="N33" s="517"/>
      <c r="O33" s="517"/>
      <c r="P33" s="517"/>
    </row>
    <row r="34" spans="1:16" ht="18.5">
      <c r="A34" s="10">
        <v>33</v>
      </c>
      <c r="B34" s="29" t="s">
        <v>483</v>
      </c>
      <c r="C34" s="206" t="s">
        <v>226</v>
      </c>
      <c r="D34" s="10"/>
      <c r="E34" s="218">
        <v>45636</v>
      </c>
      <c r="F34" s="24">
        <v>46.049156000000004</v>
      </c>
      <c r="G34" s="510" t="s">
        <v>197</v>
      </c>
      <c r="H34" s="510"/>
      <c r="I34" s="510"/>
      <c r="J34" s="510"/>
      <c r="K34" s="218">
        <v>45642</v>
      </c>
      <c r="L34" s="219" t="s">
        <v>678</v>
      </c>
      <c r="M34" s="10"/>
      <c r="N34" s="517"/>
      <c r="O34" s="517"/>
      <c r="P34" s="517"/>
    </row>
    <row r="35" spans="1:16" ht="18.5">
      <c r="A35" s="10">
        <v>34</v>
      </c>
      <c r="B35" s="29" t="s">
        <v>484</v>
      </c>
      <c r="C35" s="206" t="s">
        <v>227</v>
      </c>
      <c r="D35" s="10"/>
      <c r="E35" s="218">
        <v>45638</v>
      </c>
      <c r="F35" s="24">
        <v>42.374236000000003</v>
      </c>
      <c r="G35" s="510" t="s">
        <v>197</v>
      </c>
      <c r="H35" s="510"/>
      <c r="I35" s="510"/>
      <c r="J35" s="510"/>
      <c r="K35" s="218">
        <v>45642</v>
      </c>
      <c r="L35" s="219" t="s">
        <v>679</v>
      </c>
      <c r="M35" s="10"/>
      <c r="N35" s="517"/>
      <c r="O35" s="517"/>
      <c r="P35" s="517"/>
    </row>
    <row r="36" spans="1:16" ht="18.5">
      <c r="A36" s="10">
        <v>35</v>
      </c>
      <c r="B36" s="29" t="s">
        <v>485</v>
      </c>
      <c r="C36" s="206" t="s">
        <v>196</v>
      </c>
      <c r="D36" s="10"/>
      <c r="E36" s="218">
        <v>45638</v>
      </c>
      <c r="F36" s="24">
        <v>43.775756000000008</v>
      </c>
      <c r="G36" s="510" t="s">
        <v>197</v>
      </c>
      <c r="H36" s="510"/>
      <c r="I36" s="510"/>
      <c r="J36" s="510"/>
      <c r="K36" s="218">
        <v>45643</v>
      </c>
      <c r="L36" s="219" t="s">
        <v>676</v>
      </c>
      <c r="M36" s="10"/>
      <c r="N36" s="517"/>
      <c r="O36" s="517"/>
      <c r="P36" s="517"/>
    </row>
    <row r="37" spans="1:16" ht="18.5">
      <c r="A37" s="10">
        <v>36</v>
      </c>
      <c r="B37" s="29" t="s">
        <v>333</v>
      </c>
      <c r="C37" s="206" t="s">
        <v>226</v>
      </c>
      <c r="D37" s="10"/>
      <c r="E37" s="218">
        <v>45632</v>
      </c>
      <c r="F37" s="24">
        <v>46.049156000000004</v>
      </c>
      <c r="G37" s="510" t="s">
        <v>197</v>
      </c>
      <c r="H37" s="510"/>
      <c r="I37" s="510"/>
      <c r="J37" s="510"/>
      <c r="K37" s="218">
        <v>45645</v>
      </c>
      <c r="L37" s="219" t="s">
        <v>677</v>
      </c>
      <c r="M37" s="10"/>
      <c r="N37" s="517"/>
      <c r="O37" s="517"/>
      <c r="P37" s="517"/>
    </row>
    <row r="38" spans="1:16" ht="18.5">
      <c r="A38" s="10">
        <v>37</v>
      </c>
      <c r="B38" s="29" t="s">
        <v>111</v>
      </c>
      <c r="C38" s="206" t="s">
        <v>227</v>
      </c>
      <c r="D38" s="10"/>
      <c r="E38" s="218">
        <v>45636</v>
      </c>
      <c r="F38" s="24">
        <v>42.374236000000003</v>
      </c>
      <c r="G38" s="510" t="s">
        <v>197</v>
      </c>
      <c r="H38" s="510"/>
      <c r="I38" s="510"/>
      <c r="J38" s="510"/>
      <c r="K38" s="218">
        <v>45646</v>
      </c>
      <c r="L38" s="219" t="s">
        <v>680</v>
      </c>
      <c r="M38" s="10"/>
      <c r="N38" s="517"/>
      <c r="O38" s="517"/>
      <c r="P38" s="517"/>
    </row>
    <row r="39" spans="1:16" ht="18.5">
      <c r="A39" s="10">
        <v>38</v>
      </c>
      <c r="B39" s="29" t="s">
        <v>486</v>
      </c>
      <c r="C39" s="206" t="s">
        <v>196</v>
      </c>
      <c r="D39" s="10"/>
      <c r="E39" s="218">
        <v>45639</v>
      </c>
      <c r="F39" s="24">
        <v>43.775756000000008</v>
      </c>
      <c r="G39" s="510" t="s">
        <v>197</v>
      </c>
      <c r="H39" s="510"/>
      <c r="I39" s="510"/>
      <c r="J39" s="510"/>
      <c r="K39" s="218">
        <v>45647</v>
      </c>
      <c r="L39" s="219" t="s">
        <v>427</v>
      </c>
      <c r="M39" s="10"/>
      <c r="N39" s="517"/>
      <c r="O39" s="517"/>
      <c r="P39" s="517"/>
    </row>
    <row r="40" spans="1:16" ht="18.5">
      <c r="A40" s="10">
        <v>39</v>
      </c>
      <c r="B40" s="29" t="s">
        <v>487</v>
      </c>
      <c r="C40" s="206" t="s">
        <v>196</v>
      </c>
      <c r="D40" s="10"/>
      <c r="E40" s="218">
        <v>45643</v>
      </c>
      <c r="F40" s="24">
        <v>43.775756000000008</v>
      </c>
      <c r="G40" s="510" t="s">
        <v>197</v>
      </c>
      <c r="H40" s="510"/>
      <c r="I40" s="510"/>
      <c r="J40" s="510"/>
      <c r="K40" s="218">
        <v>45648</v>
      </c>
      <c r="L40" s="219" t="s">
        <v>679</v>
      </c>
      <c r="M40" s="10"/>
      <c r="N40" s="517"/>
      <c r="O40" s="517"/>
      <c r="P40" s="517"/>
    </row>
    <row r="41" spans="1:16" ht="18.5">
      <c r="A41" s="10">
        <v>40</v>
      </c>
      <c r="B41" s="29" t="s">
        <v>488</v>
      </c>
      <c r="C41" s="206" t="s">
        <v>196</v>
      </c>
      <c r="D41" s="10"/>
      <c r="E41" s="218">
        <v>45644</v>
      </c>
      <c r="F41" s="24">
        <v>43.775756000000008</v>
      </c>
      <c r="G41" s="510" t="s">
        <v>197</v>
      </c>
      <c r="H41" s="510"/>
      <c r="I41" s="510"/>
      <c r="J41" s="510"/>
      <c r="K41" s="218">
        <v>45649</v>
      </c>
      <c r="L41" s="220" t="s">
        <v>676</v>
      </c>
      <c r="M41" s="10"/>
      <c r="N41" s="518"/>
      <c r="O41" s="518"/>
      <c r="P41" s="518"/>
    </row>
    <row r="42" spans="1:16" ht="28.5">
      <c r="A42" s="10">
        <v>41</v>
      </c>
      <c r="B42" s="29" t="s">
        <v>489</v>
      </c>
      <c r="C42" s="206" t="s">
        <v>226</v>
      </c>
      <c r="D42" s="10"/>
      <c r="E42" s="218">
        <v>45644</v>
      </c>
      <c r="F42" s="24">
        <v>46.049156000000004</v>
      </c>
      <c r="G42" s="510" t="s">
        <v>197</v>
      </c>
      <c r="H42" s="510"/>
      <c r="I42" s="510"/>
      <c r="J42" s="510"/>
      <c r="K42" s="218">
        <v>45649</v>
      </c>
      <c r="L42" s="219" t="s">
        <v>678</v>
      </c>
      <c r="M42" s="10"/>
      <c r="N42" s="516"/>
      <c r="O42" s="516"/>
      <c r="P42" s="516"/>
    </row>
    <row r="43" spans="1:16" ht="28.5">
      <c r="A43" s="10">
        <v>42</v>
      </c>
      <c r="B43" s="29" t="s">
        <v>5</v>
      </c>
      <c r="C43" s="206" t="s">
        <v>226</v>
      </c>
      <c r="D43" s="10"/>
      <c r="E43" s="218">
        <v>45647</v>
      </c>
      <c r="F43" s="24">
        <v>46.049156000000004</v>
      </c>
      <c r="G43" s="510" t="s">
        <v>197</v>
      </c>
      <c r="H43" s="510"/>
      <c r="I43" s="510"/>
      <c r="J43" s="510"/>
      <c r="K43" s="218">
        <v>45653</v>
      </c>
      <c r="L43" s="219" t="s">
        <v>680</v>
      </c>
      <c r="M43" s="10"/>
      <c r="N43" s="516"/>
      <c r="O43" s="516"/>
      <c r="P43" s="516"/>
    </row>
    <row r="44" spans="1:16" ht="28.5">
      <c r="A44" s="10">
        <v>43</v>
      </c>
      <c r="B44" s="29" t="s">
        <v>490</v>
      </c>
      <c r="C44" s="206" t="s">
        <v>227</v>
      </c>
      <c r="D44" s="10"/>
      <c r="E44" s="218">
        <v>45648</v>
      </c>
      <c r="F44" s="24">
        <v>42.374236000000003</v>
      </c>
      <c r="G44" s="510" t="s">
        <v>197</v>
      </c>
      <c r="H44" s="510"/>
      <c r="I44" s="510"/>
      <c r="J44" s="510"/>
      <c r="K44" s="218">
        <v>45653</v>
      </c>
      <c r="L44" s="219" t="s">
        <v>427</v>
      </c>
      <c r="M44" s="10"/>
      <c r="N44" s="516"/>
      <c r="O44" s="516"/>
      <c r="P44" s="516"/>
    </row>
    <row r="45" spans="1:16" ht="21">
      <c r="A45" s="10">
        <v>44</v>
      </c>
      <c r="B45" s="29" t="s">
        <v>491</v>
      </c>
      <c r="C45" s="206" t="s">
        <v>226</v>
      </c>
      <c r="D45" s="10"/>
      <c r="E45" s="218">
        <v>45650</v>
      </c>
      <c r="F45" s="24">
        <v>46.049156000000004</v>
      </c>
      <c r="G45" s="510" t="s">
        <v>197</v>
      </c>
      <c r="H45" s="510"/>
      <c r="I45" s="510"/>
      <c r="J45" s="510"/>
      <c r="K45" s="218">
        <v>45653</v>
      </c>
      <c r="L45" s="219" t="s">
        <v>679</v>
      </c>
      <c r="M45" s="10"/>
      <c r="N45" s="515"/>
      <c r="O45" s="515"/>
      <c r="P45" s="515"/>
    </row>
    <row r="46" spans="1:16" ht="21">
      <c r="A46" s="10">
        <v>45</v>
      </c>
      <c r="B46" s="29" t="s">
        <v>492</v>
      </c>
      <c r="C46" s="206" t="s">
        <v>196</v>
      </c>
      <c r="D46" s="10"/>
      <c r="E46" s="218">
        <v>45650</v>
      </c>
      <c r="F46" s="24">
        <v>43.775756000000008</v>
      </c>
      <c r="G46" s="510" t="s">
        <v>197</v>
      </c>
      <c r="H46" s="510"/>
      <c r="I46" s="510"/>
      <c r="J46" s="510"/>
      <c r="K46" s="218">
        <v>45656</v>
      </c>
      <c r="L46" s="219" t="s">
        <v>678</v>
      </c>
      <c r="M46" s="10"/>
      <c r="N46" s="515"/>
      <c r="O46" s="515"/>
      <c r="P46" s="515"/>
    </row>
    <row r="47" spans="1:16" ht="21">
      <c r="A47" s="10">
        <v>46</v>
      </c>
      <c r="B47" s="29" t="s">
        <v>493</v>
      </c>
      <c r="C47" s="206" t="s">
        <v>226</v>
      </c>
      <c r="D47" s="10"/>
      <c r="E47" s="218">
        <v>45646</v>
      </c>
      <c r="F47" s="24">
        <v>46.049156000000004</v>
      </c>
      <c r="G47" s="510" t="s">
        <v>197</v>
      </c>
      <c r="H47" s="510"/>
      <c r="I47" s="510"/>
      <c r="J47" s="510"/>
      <c r="K47" s="218">
        <v>45657</v>
      </c>
      <c r="L47" s="219" t="s">
        <v>677</v>
      </c>
      <c r="M47" s="10"/>
      <c r="N47" s="515"/>
      <c r="O47" s="515"/>
      <c r="P47" s="515"/>
    </row>
    <row r="48" spans="1:16" ht="21">
      <c r="A48" s="10">
        <v>47</v>
      </c>
      <c r="B48" s="29" t="s">
        <v>494</v>
      </c>
      <c r="C48" s="206" t="s">
        <v>227</v>
      </c>
      <c r="D48" s="10"/>
      <c r="E48" s="218">
        <v>45650</v>
      </c>
      <c r="F48" s="24">
        <v>42.374236000000003</v>
      </c>
      <c r="G48" s="510" t="s">
        <v>197</v>
      </c>
      <c r="H48" s="510"/>
      <c r="I48" s="510"/>
      <c r="J48" s="510"/>
      <c r="K48" s="218">
        <v>45657</v>
      </c>
      <c r="L48" s="219" t="s">
        <v>676</v>
      </c>
      <c r="M48" s="10"/>
      <c r="N48" s="515"/>
      <c r="O48" s="515"/>
      <c r="P48" s="515"/>
    </row>
    <row r="49" spans="1:16" ht="21">
      <c r="A49" s="10">
        <v>48</v>
      </c>
      <c r="B49" s="29" t="s">
        <v>495</v>
      </c>
      <c r="C49" s="206" t="s">
        <v>226</v>
      </c>
      <c r="D49" s="10"/>
      <c r="E49" s="218">
        <v>45650</v>
      </c>
      <c r="F49" s="24">
        <v>46.049156000000004</v>
      </c>
      <c r="G49" s="510" t="s">
        <v>197</v>
      </c>
      <c r="H49" s="510"/>
      <c r="I49" s="510"/>
      <c r="J49" s="510"/>
      <c r="K49" s="218">
        <v>45660</v>
      </c>
      <c r="L49" s="219" t="s">
        <v>681</v>
      </c>
      <c r="M49" s="10"/>
      <c r="N49" s="515"/>
      <c r="O49" s="515"/>
      <c r="P49" s="515"/>
    </row>
    <row r="50" spans="1:16" ht="26">
      <c r="A50" s="10">
        <v>49</v>
      </c>
      <c r="B50" s="29" t="s">
        <v>496</v>
      </c>
      <c r="C50" s="206" t="s">
        <v>226</v>
      </c>
      <c r="D50" s="10"/>
      <c r="E50" s="218">
        <v>45654</v>
      </c>
      <c r="F50" s="24">
        <v>46.049156000000004</v>
      </c>
      <c r="G50" s="510" t="s">
        <v>197</v>
      </c>
      <c r="H50" s="510"/>
      <c r="I50" s="510"/>
      <c r="J50" s="510"/>
      <c r="K50" s="218">
        <v>45660</v>
      </c>
      <c r="L50" s="219" t="s">
        <v>679</v>
      </c>
      <c r="M50" s="10"/>
      <c r="N50" s="513"/>
      <c r="O50" s="513"/>
      <c r="P50" s="513"/>
    </row>
    <row r="51" spans="1:16" ht="26">
      <c r="A51" s="10">
        <v>50</v>
      </c>
      <c r="B51" s="29" t="s">
        <v>6</v>
      </c>
      <c r="C51" s="206" t="s">
        <v>196</v>
      </c>
      <c r="D51" s="10"/>
      <c r="E51" s="218">
        <v>45654</v>
      </c>
      <c r="F51" s="24">
        <v>43.775756000000008</v>
      </c>
      <c r="G51" s="510" t="s">
        <v>197</v>
      </c>
      <c r="H51" s="510"/>
      <c r="I51" s="510"/>
      <c r="J51" s="510"/>
      <c r="K51" s="218">
        <v>45661</v>
      </c>
      <c r="L51" s="219" t="s">
        <v>680</v>
      </c>
      <c r="M51" s="10"/>
      <c r="N51" s="513"/>
      <c r="O51" s="513"/>
      <c r="P51" s="513"/>
    </row>
    <row r="52" spans="1:16" ht="26">
      <c r="A52" s="10">
        <v>51</v>
      </c>
      <c r="B52" s="29" t="s">
        <v>497</v>
      </c>
      <c r="C52" s="206" t="s">
        <v>226</v>
      </c>
      <c r="D52" s="10"/>
      <c r="E52" s="218">
        <v>45657</v>
      </c>
      <c r="F52" s="24">
        <v>46.049156000000004</v>
      </c>
      <c r="G52" s="510" t="s">
        <v>197</v>
      </c>
      <c r="H52" s="510"/>
      <c r="I52" s="510"/>
      <c r="J52" s="510"/>
      <c r="K52" s="218">
        <v>45664</v>
      </c>
      <c r="L52" s="219" t="s">
        <v>678</v>
      </c>
      <c r="M52" s="10"/>
      <c r="N52" s="513"/>
      <c r="O52" s="513"/>
      <c r="P52" s="513"/>
    </row>
    <row r="53" spans="1:16" ht="26">
      <c r="A53" s="10">
        <v>52</v>
      </c>
      <c r="B53" s="29" t="s">
        <v>498</v>
      </c>
      <c r="C53" s="206" t="s">
        <v>196</v>
      </c>
      <c r="D53" s="10"/>
      <c r="E53" s="218">
        <v>45654</v>
      </c>
      <c r="F53" s="24">
        <v>43.775756000000008</v>
      </c>
      <c r="G53" s="510" t="s">
        <v>197</v>
      </c>
      <c r="H53" s="510"/>
      <c r="I53" s="510"/>
      <c r="J53" s="510"/>
      <c r="K53" s="218">
        <v>45665</v>
      </c>
      <c r="L53" s="219" t="s">
        <v>427</v>
      </c>
      <c r="M53" s="10"/>
      <c r="N53" s="513"/>
      <c r="O53" s="513"/>
      <c r="P53" s="513"/>
    </row>
    <row r="54" spans="1:16" ht="26">
      <c r="A54" s="10">
        <v>53</v>
      </c>
      <c r="B54" s="29" t="s">
        <v>499</v>
      </c>
      <c r="C54" s="206" t="s">
        <v>226</v>
      </c>
      <c r="D54" s="10"/>
      <c r="E54" s="218">
        <v>45658</v>
      </c>
      <c r="F54" s="24">
        <v>46.049156000000004</v>
      </c>
      <c r="G54" s="510" t="s">
        <v>197</v>
      </c>
      <c r="H54" s="510"/>
      <c r="I54" s="510"/>
      <c r="J54" s="510"/>
      <c r="K54" s="218">
        <v>45667</v>
      </c>
      <c r="L54" s="219" t="s">
        <v>676</v>
      </c>
      <c r="M54" s="10"/>
      <c r="N54" s="513"/>
      <c r="O54" s="513"/>
      <c r="P54" s="513"/>
    </row>
    <row r="55" spans="1:16" ht="26">
      <c r="A55" s="10">
        <v>54</v>
      </c>
      <c r="B55" s="209" t="s">
        <v>500</v>
      </c>
      <c r="C55" s="206" t="s">
        <v>227</v>
      </c>
      <c r="D55" s="10"/>
      <c r="E55" s="218">
        <v>45661</v>
      </c>
      <c r="F55" s="24">
        <v>42.374236000000003</v>
      </c>
      <c r="G55" s="510" t="s">
        <v>197</v>
      </c>
      <c r="H55" s="510"/>
      <c r="I55" s="510"/>
      <c r="J55" s="510"/>
      <c r="K55" s="218">
        <v>45668</v>
      </c>
      <c r="L55" s="219" t="s">
        <v>681</v>
      </c>
      <c r="M55" s="10"/>
      <c r="N55" s="513"/>
      <c r="O55" s="513"/>
      <c r="P55" s="513"/>
    </row>
    <row r="56" spans="1:16" ht="26">
      <c r="A56" s="10">
        <v>55</v>
      </c>
      <c r="B56" s="209" t="s">
        <v>501</v>
      </c>
      <c r="C56" s="206" t="s">
        <v>226</v>
      </c>
      <c r="D56" s="10"/>
      <c r="E56" s="218">
        <v>45660</v>
      </c>
      <c r="F56" s="24">
        <v>46.049156000000004</v>
      </c>
      <c r="G56" s="510" t="s">
        <v>197</v>
      </c>
      <c r="H56" s="510"/>
      <c r="I56" s="510"/>
      <c r="J56" s="510"/>
      <c r="K56" s="218">
        <v>45668</v>
      </c>
      <c r="L56" s="219" t="s">
        <v>679</v>
      </c>
      <c r="M56" s="10"/>
      <c r="N56" s="513"/>
      <c r="O56" s="513"/>
      <c r="P56" s="513"/>
    </row>
    <row r="57" spans="1:16" ht="26">
      <c r="A57" s="10">
        <v>56</v>
      </c>
      <c r="B57" s="209" t="s">
        <v>502</v>
      </c>
      <c r="C57" s="206" t="s">
        <v>226</v>
      </c>
      <c r="D57" s="10"/>
      <c r="E57" s="218">
        <v>45665</v>
      </c>
      <c r="F57" s="24">
        <v>46.049156000000004</v>
      </c>
      <c r="G57" s="510" t="s">
        <v>197</v>
      </c>
      <c r="H57" s="510"/>
      <c r="I57" s="510"/>
      <c r="J57" s="510"/>
      <c r="K57" s="218">
        <v>45671</v>
      </c>
      <c r="L57" s="219" t="s">
        <v>678</v>
      </c>
      <c r="M57" s="10"/>
      <c r="N57" s="513"/>
      <c r="O57" s="513"/>
      <c r="P57" s="513"/>
    </row>
    <row r="58" spans="1:16" ht="26">
      <c r="A58" s="10">
        <v>57</v>
      </c>
      <c r="B58" s="209" t="s">
        <v>503</v>
      </c>
      <c r="C58" s="206" t="s">
        <v>226</v>
      </c>
      <c r="D58" s="10"/>
      <c r="E58" s="218">
        <v>45664</v>
      </c>
      <c r="F58" s="24">
        <v>46.049156000000004</v>
      </c>
      <c r="G58" s="510" t="s">
        <v>197</v>
      </c>
      <c r="H58" s="510"/>
      <c r="I58" s="510"/>
      <c r="J58" s="510"/>
      <c r="K58" s="218">
        <v>45672</v>
      </c>
      <c r="L58" s="219" t="s">
        <v>680</v>
      </c>
      <c r="M58" s="10"/>
      <c r="N58" s="513"/>
      <c r="O58" s="513"/>
      <c r="P58" s="513"/>
    </row>
    <row r="59" spans="1:16" ht="26">
      <c r="A59" s="10">
        <v>58</v>
      </c>
      <c r="B59" s="209" t="s">
        <v>99</v>
      </c>
      <c r="C59" s="206" t="s">
        <v>226</v>
      </c>
      <c r="D59" s="10"/>
      <c r="E59" s="218">
        <v>45664</v>
      </c>
      <c r="F59" s="24">
        <v>46.049156000000004</v>
      </c>
      <c r="G59" s="510" t="s">
        <v>197</v>
      </c>
      <c r="H59" s="510"/>
      <c r="I59" s="510"/>
      <c r="J59" s="510"/>
      <c r="K59" s="218">
        <v>45674</v>
      </c>
      <c r="L59" s="219" t="s">
        <v>677</v>
      </c>
      <c r="M59" s="10"/>
      <c r="N59" s="513"/>
      <c r="O59" s="513"/>
      <c r="P59" s="513"/>
    </row>
    <row r="60" spans="1:16" ht="26">
      <c r="A60" s="10">
        <v>59</v>
      </c>
      <c r="B60" s="209" t="s">
        <v>504</v>
      </c>
      <c r="C60" s="206" t="s">
        <v>226</v>
      </c>
      <c r="D60" s="10"/>
      <c r="E60" s="218">
        <v>45666</v>
      </c>
      <c r="F60" s="24">
        <v>46.049156000000004</v>
      </c>
      <c r="G60" s="510" t="s">
        <v>197</v>
      </c>
      <c r="H60" s="510"/>
      <c r="I60" s="510"/>
      <c r="J60" s="510"/>
      <c r="K60" s="218">
        <v>45674</v>
      </c>
      <c r="L60" s="219" t="s">
        <v>427</v>
      </c>
      <c r="M60" s="10"/>
      <c r="N60" s="513"/>
      <c r="O60" s="513"/>
      <c r="P60" s="513"/>
    </row>
    <row r="61" spans="1:16" ht="26">
      <c r="A61" s="10">
        <v>60</v>
      </c>
      <c r="B61" s="209" t="s">
        <v>505</v>
      </c>
      <c r="C61" s="206" t="s">
        <v>196</v>
      </c>
      <c r="D61" s="10"/>
      <c r="E61" s="218">
        <v>45667</v>
      </c>
      <c r="F61" s="24">
        <v>43.775756000000008</v>
      </c>
      <c r="G61" s="510" t="s">
        <v>197</v>
      </c>
      <c r="H61" s="510"/>
      <c r="I61" s="510"/>
      <c r="J61" s="510"/>
      <c r="K61" s="218">
        <v>45674</v>
      </c>
      <c r="L61" s="219" t="s">
        <v>676</v>
      </c>
      <c r="M61" s="10"/>
      <c r="N61" s="513"/>
      <c r="O61" s="513"/>
      <c r="P61" s="513"/>
    </row>
    <row r="62" spans="1:16" ht="26">
      <c r="A62" s="10">
        <v>61</v>
      </c>
      <c r="B62" s="209" t="s">
        <v>506</v>
      </c>
      <c r="C62" s="206" t="s">
        <v>196</v>
      </c>
      <c r="D62" s="10"/>
      <c r="E62" s="218">
        <v>45668</v>
      </c>
      <c r="F62" s="24">
        <v>43.775756000000008</v>
      </c>
      <c r="G62" s="510" t="s">
        <v>197</v>
      </c>
      <c r="H62" s="510"/>
      <c r="I62" s="510"/>
      <c r="J62" s="510"/>
      <c r="K62" s="218">
        <v>45676</v>
      </c>
      <c r="L62" s="219" t="s">
        <v>681</v>
      </c>
      <c r="M62" s="10"/>
      <c r="N62" s="513"/>
      <c r="O62" s="513"/>
      <c r="P62" s="513"/>
    </row>
    <row r="63" spans="1:16" ht="26">
      <c r="A63" s="10">
        <v>62</v>
      </c>
      <c r="B63" s="209" t="s">
        <v>507</v>
      </c>
      <c r="C63" s="206" t="s">
        <v>226</v>
      </c>
      <c r="D63" s="10"/>
      <c r="E63" s="218">
        <v>45669</v>
      </c>
      <c r="F63" s="24">
        <v>46.049156000000004</v>
      </c>
      <c r="G63" s="510" t="s">
        <v>197</v>
      </c>
      <c r="H63" s="510"/>
      <c r="I63" s="510"/>
      <c r="J63" s="510"/>
      <c r="K63" s="218">
        <v>45678</v>
      </c>
      <c r="L63" s="219" t="s">
        <v>679</v>
      </c>
      <c r="M63" s="10"/>
      <c r="N63" s="513"/>
      <c r="O63" s="513"/>
      <c r="P63" s="513"/>
    </row>
    <row r="64" spans="1:16" ht="26">
      <c r="A64" s="10">
        <v>63</v>
      </c>
      <c r="B64" s="209" t="s">
        <v>508</v>
      </c>
      <c r="C64" s="206" t="s">
        <v>196</v>
      </c>
      <c r="D64" s="10"/>
      <c r="E64" s="218">
        <v>45672</v>
      </c>
      <c r="F64" s="24">
        <v>43.775756000000008</v>
      </c>
      <c r="G64" s="510" t="s">
        <v>197</v>
      </c>
      <c r="H64" s="510"/>
      <c r="I64" s="510"/>
      <c r="J64" s="510"/>
      <c r="K64" s="218">
        <v>45679</v>
      </c>
      <c r="L64" s="219" t="s">
        <v>678</v>
      </c>
      <c r="M64" s="10"/>
      <c r="N64" s="513"/>
      <c r="O64" s="513"/>
      <c r="P64" s="513"/>
    </row>
    <row r="65" spans="1:47" ht="18.5">
      <c r="A65" s="10">
        <v>64</v>
      </c>
      <c r="B65" s="209" t="s">
        <v>509</v>
      </c>
      <c r="C65" s="206" t="s">
        <v>196</v>
      </c>
      <c r="D65" s="10"/>
      <c r="E65" s="218">
        <v>45674</v>
      </c>
      <c r="F65" s="24">
        <v>43.775756000000008</v>
      </c>
      <c r="G65" s="510" t="s">
        <v>197</v>
      </c>
      <c r="H65" s="510"/>
      <c r="I65" s="510"/>
      <c r="J65" s="510"/>
      <c r="K65" s="218">
        <v>45680</v>
      </c>
      <c r="L65" s="219" t="s">
        <v>676</v>
      </c>
      <c r="M65" s="10"/>
      <c r="N65" s="514"/>
      <c r="O65" s="514"/>
      <c r="P65" s="514"/>
    </row>
    <row r="66" spans="1:47" ht="18.5">
      <c r="A66" s="10">
        <v>65</v>
      </c>
      <c r="B66" s="209" t="s">
        <v>510</v>
      </c>
      <c r="C66" s="206" t="s">
        <v>196</v>
      </c>
      <c r="D66" s="10"/>
      <c r="E66" s="218">
        <v>45672</v>
      </c>
      <c r="F66" s="24">
        <v>43.775756000000008</v>
      </c>
      <c r="G66" s="510" t="s">
        <v>197</v>
      </c>
      <c r="H66" s="510"/>
      <c r="I66" s="510"/>
      <c r="J66" s="510"/>
      <c r="K66" s="218">
        <v>45681</v>
      </c>
      <c r="L66" s="219" t="s">
        <v>680</v>
      </c>
      <c r="M66" s="10"/>
      <c r="N66" s="514"/>
      <c r="O66" s="514"/>
      <c r="P66" s="514"/>
    </row>
    <row r="67" spans="1:47" ht="26">
      <c r="A67" s="10">
        <v>66</v>
      </c>
      <c r="B67" s="209" t="s">
        <v>511</v>
      </c>
      <c r="C67" s="210" t="s">
        <v>226</v>
      </c>
      <c r="D67" s="10"/>
      <c r="E67" s="218">
        <v>45677</v>
      </c>
      <c r="F67" s="24">
        <v>46.049156000000004</v>
      </c>
      <c r="G67" s="510" t="s">
        <v>197</v>
      </c>
      <c r="H67" s="510"/>
      <c r="I67" s="510"/>
      <c r="J67" s="510"/>
      <c r="K67" s="218">
        <v>45682</v>
      </c>
      <c r="L67" s="219" t="s">
        <v>681</v>
      </c>
      <c r="M67" s="10"/>
      <c r="N67" s="513"/>
      <c r="O67" s="513"/>
      <c r="P67" s="513"/>
    </row>
    <row r="68" spans="1:47" ht="26">
      <c r="A68" s="10">
        <v>67</v>
      </c>
      <c r="B68" s="209" t="s">
        <v>512</v>
      </c>
      <c r="C68" s="206" t="s">
        <v>226</v>
      </c>
      <c r="D68" s="10"/>
      <c r="E68" s="218">
        <v>45678</v>
      </c>
      <c r="F68" s="24">
        <v>46.049156000000004</v>
      </c>
      <c r="G68" s="510" t="s">
        <v>197</v>
      </c>
      <c r="H68" s="510"/>
      <c r="I68" s="510"/>
      <c r="J68" s="510"/>
      <c r="K68" s="218">
        <v>45682</v>
      </c>
      <c r="L68" s="219" t="s">
        <v>679</v>
      </c>
      <c r="M68" s="10"/>
      <c r="N68" s="513"/>
      <c r="O68" s="513"/>
      <c r="P68" s="513"/>
    </row>
    <row r="69" spans="1:47" ht="26">
      <c r="A69" s="10">
        <v>68</v>
      </c>
      <c r="B69" s="209" t="s">
        <v>513</v>
      </c>
      <c r="C69" s="206" t="s">
        <v>226</v>
      </c>
      <c r="D69" s="10"/>
      <c r="E69" s="218">
        <v>45673</v>
      </c>
      <c r="F69" s="24">
        <v>46.049156000000004</v>
      </c>
      <c r="G69" s="510" t="s">
        <v>197</v>
      </c>
      <c r="H69" s="510"/>
      <c r="I69" s="510"/>
      <c r="J69" s="510"/>
      <c r="K69" s="218">
        <v>45684</v>
      </c>
      <c r="L69" s="219" t="s">
        <v>427</v>
      </c>
      <c r="M69" s="10"/>
      <c r="N69" s="513"/>
      <c r="O69" s="513"/>
      <c r="P69" s="513"/>
    </row>
    <row r="70" spans="1:47" ht="26">
      <c r="A70" s="10">
        <v>69</v>
      </c>
      <c r="B70" s="209" t="s">
        <v>87</v>
      </c>
      <c r="C70" s="206" t="s">
        <v>226</v>
      </c>
      <c r="D70" s="10"/>
      <c r="E70" s="218">
        <v>45673</v>
      </c>
      <c r="F70" s="24">
        <v>46.049156000000004</v>
      </c>
      <c r="G70" s="510" t="s">
        <v>197</v>
      </c>
      <c r="H70" s="510"/>
      <c r="I70" s="510"/>
      <c r="J70" s="510"/>
      <c r="K70" s="218">
        <v>45685</v>
      </c>
      <c r="L70" s="219" t="s">
        <v>677</v>
      </c>
      <c r="M70" s="10"/>
      <c r="N70" s="513"/>
      <c r="O70" s="513"/>
      <c r="P70" s="513"/>
    </row>
    <row r="71" spans="1:47" ht="26">
      <c r="A71" s="10">
        <v>70</v>
      </c>
      <c r="B71" s="209" t="s">
        <v>514</v>
      </c>
      <c r="C71" s="206" t="s">
        <v>226</v>
      </c>
      <c r="D71" s="10"/>
      <c r="E71" s="218">
        <v>45681</v>
      </c>
      <c r="F71" s="24">
        <v>46.049156000000004</v>
      </c>
      <c r="G71" s="510" t="s">
        <v>197</v>
      </c>
      <c r="H71" s="510"/>
      <c r="I71" s="510"/>
      <c r="J71" s="510"/>
      <c r="K71" s="218">
        <v>45686</v>
      </c>
      <c r="L71" s="219" t="s">
        <v>676</v>
      </c>
      <c r="M71" s="10"/>
      <c r="N71" s="211"/>
      <c r="O71" s="211"/>
      <c r="P71" s="211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209" t="s">
        <v>515</v>
      </c>
      <c r="C72" s="206" t="s">
        <v>196</v>
      </c>
      <c r="D72" s="10"/>
      <c r="E72" s="218">
        <v>45678</v>
      </c>
      <c r="F72" s="24">
        <v>43.775756000000008</v>
      </c>
      <c r="G72" s="510" t="s">
        <v>197</v>
      </c>
      <c r="H72" s="510"/>
      <c r="I72" s="510"/>
      <c r="J72" s="510"/>
      <c r="K72" s="218">
        <v>45687</v>
      </c>
      <c r="L72" s="219" t="s">
        <v>678</v>
      </c>
      <c r="M72" s="10"/>
      <c r="N72" s="211"/>
      <c r="O72" s="211"/>
      <c r="P72" s="211"/>
    </row>
    <row r="73" spans="1:47" ht="26">
      <c r="A73" s="10">
        <v>72</v>
      </c>
      <c r="B73" s="209" t="s">
        <v>19</v>
      </c>
      <c r="C73" s="206" t="s">
        <v>226</v>
      </c>
      <c r="D73" s="10"/>
      <c r="E73" s="218">
        <v>45682</v>
      </c>
      <c r="F73" s="24">
        <v>46.049156000000004</v>
      </c>
      <c r="G73" s="510" t="s">
        <v>197</v>
      </c>
      <c r="H73" s="510"/>
      <c r="I73" s="510"/>
      <c r="J73" s="510"/>
      <c r="K73" s="218">
        <v>45687</v>
      </c>
      <c r="L73" s="219" t="s">
        <v>680</v>
      </c>
      <c r="M73" s="10"/>
      <c r="N73" s="513"/>
      <c r="O73" s="513"/>
      <c r="P73" s="513"/>
    </row>
    <row r="74" spans="1:47" ht="26">
      <c r="A74" s="10">
        <v>73</v>
      </c>
      <c r="B74" s="209" t="s">
        <v>83</v>
      </c>
      <c r="C74" s="206" t="s">
        <v>226</v>
      </c>
      <c r="D74" s="10"/>
      <c r="E74" s="218">
        <v>45678</v>
      </c>
      <c r="F74" s="24">
        <v>46.049156000000004</v>
      </c>
      <c r="G74" s="510" t="s">
        <v>197</v>
      </c>
      <c r="H74" s="510"/>
      <c r="I74" s="510"/>
      <c r="J74" s="510"/>
      <c r="K74" s="218">
        <v>45688</v>
      </c>
      <c r="L74" s="219" t="s">
        <v>682</v>
      </c>
      <c r="M74" s="10"/>
      <c r="N74" s="513"/>
      <c r="O74" s="513"/>
      <c r="P74" s="513"/>
    </row>
    <row r="75" spans="1:47" ht="28.5" customHeight="1">
      <c r="A75" s="10">
        <v>74</v>
      </c>
      <c r="B75" s="209" t="s">
        <v>516</v>
      </c>
      <c r="C75" s="206" t="s">
        <v>226</v>
      </c>
      <c r="D75" s="10"/>
      <c r="E75" s="218">
        <v>45682</v>
      </c>
      <c r="F75" s="24">
        <v>46.049156000000004</v>
      </c>
      <c r="G75" s="510" t="s">
        <v>197</v>
      </c>
      <c r="H75" s="510"/>
      <c r="I75" s="510"/>
      <c r="J75" s="510"/>
      <c r="K75" s="218">
        <v>45689</v>
      </c>
      <c r="L75" s="219" t="s">
        <v>679</v>
      </c>
      <c r="M75" s="10"/>
      <c r="N75" s="211"/>
      <c r="O75" s="211"/>
      <c r="P75" s="211"/>
    </row>
    <row r="76" spans="1:47" ht="26.25" customHeight="1">
      <c r="A76" s="10">
        <v>75</v>
      </c>
      <c r="B76" s="209" t="s">
        <v>517</v>
      </c>
      <c r="C76" s="206" t="s">
        <v>196</v>
      </c>
      <c r="D76" s="10"/>
      <c r="E76" s="218">
        <v>45682</v>
      </c>
      <c r="F76" s="24">
        <v>43.775756000000008</v>
      </c>
      <c r="G76" s="510" t="s">
        <v>197</v>
      </c>
      <c r="H76" s="510"/>
      <c r="I76" s="510"/>
      <c r="J76" s="510"/>
      <c r="K76" s="218">
        <v>45690</v>
      </c>
      <c r="L76" s="219" t="s">
        <v>681</v>
      </c>
      <c r="M76" s="10"/>
      <c r="N76" s="211"/>
      <c r="O76" s="211"/>
      <c r="P76" s="211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209" t="s">
        <v>518</v>
      </c>
      <c r="C77" s="206" t="s">
        <v>226</v>
      </c>
      <c r="D77" s="10"/>
      <c r="E77" s="218">
        <v>45687</v>
      </c>
      <c r="F77" s="24">
        <v>46.049156000000004</v>
      </c>
      <c r="G77" s="510" t="s">
        <v>197</v>
      </c>
      <c r="H77" s="510"/>
      <c r="I77" s="510"/>
      <c r="J77" s="510"/>
      <c r="K77" s="218">
        <v>45693</v>
      </c>
      <c r="L77" s="219" t="s">
        <v>676</v>
      </c>
      <c r="M77" s="10"/>
      <c r="N77" s="211"/>
      <c r="O77" s="211"/>
      <c r="P77" s="211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209" t="s">
        <v>519</v>
      </c>
      <c r="C78" s="206" t="s">
        <v>520</v>
      </c>
      <c r="D78" s="10"/>
      <c r="E78" s="218">
        <v>45685</v>
      </c>
      <c r="F78" s="24">
        <v>64.481662</v>
      </c>
      <c r="G78" s="510" t="s">
        <v>197</v>
      </c>
      <c r="H78" s="510"/>
      <c r="I78" s="510"/>
      <c r="J78" s="510"/>
      <c r="K78" s="218">
        <v>45694</v>
      </c>
      <c r="L78" s="219" t="s">
        <v>427</v>
      </c>
      <c r="M78" s="10"/>
      <c r="N78" s="211"/>
      <c r="O78" s="211"/>
      <c r="P78" s="211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209" t="s">
        <v>521</v>
      </c>
      <c r="C79" s="206" t="s">
        <v>196</v>
      </c>
      <c r="D79" s="10"/>
      <c r="E79" s="218">
        <v>45690</v>
      </c>
      <c r="F79" s="24">
        <v>43.775756000000008</v>
      </c>
      <c r="G79" s="510" t="s">
        <v>197</v>
      </c>
      <c r="H79" s="510"/>
      <c r="I79" s="510"/>
      <c r="J79" s="510"/>
      <c r="K79" s="218">
        <v>45695</v>
      </c>
      <c r="L79" s="219" t="s">
        <v>680</v>
      </c>
      <c r="M79" s="10">
        <v>27</v>
      </c>
      <c r="N79" s="511"/>
      <c r="O79" s="512"/>
      <c r="P79" s="512"/>
    </row>
    <row r="80" spans="1:47" ht="28.5" customHeight="1">
      <c r="A80" s="10">
        <v>79</v>
      </c>
      <c r="B80" s="209" t="s">
        <v>522</v>
      </c>
      <c r="C80" s="206" t="s">
        <v>226</v>
      </c>
      <c r="D80" s="10"/>
      <c r="E80" s="218">
        <v>45690</v>
      </c>
      <c r="F80" s="24">
        <v>46.049156000000004</v>
      </c>
      <c r="G80" s="510" t="s">
        <v>197</v>
      </c>
      <c r="H80" s="510"/>
      <c r="I80" s="510"/>
      <c r="J80" s="510"/>
      <c r="K80" s="218">
        <v>45696</v>
      </c>
      <c r="L80" s="219" t="s">
        <v>679</v>
      </c>
      <c r="M80" s="10"/>
      <c r="N80" s="511"/>
      <c r="O80" s="512"/>
      <c r="P80" s="512"/>
    </row>
    <row r="81" spans="1:41" ht="26.25" customHeight="1">
      <c r="A81" s="10">
        <v>80</v>
      </c>
      <c r="B81" s="209" t="s">
        <v>523</v>
      </c>
      <c r="C81" s="206" t="s">
        <v>226</v>
      </c>
      <c r="D81" s="10"/>
      <c r="E81" s="218">
        <v>45686</v>
      </c>
      <c r="F81" s="24">
        <v>46.049156000000004</v>
      </c>
      <c r="G81" s="510" t="s">
        <v>197</v>
      </c>
      <c r="H81" s="510"/>
      <c r="I81" s="510"/>
      <c r="J81" s="510"/>
      <c r="K81" s="218">
        <v>45697</v>
      </c>
      <c r="L81" s="219" t="s">
        <v>678</v>
      </c>
      <c r="M81" s="10"/>
      <c r="N81" s="211"/>
      <c r="O81" s="211"/>
      <c r="P81" s="211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209" t="s">
        <v>524</v>
      </c>
      <c r="C82" s="206" t="s">
        <v>196</v>
      </c>
      <c r="D82" s="10"/>
      <c r="E82" s="218">
        <v>45691</v>
      </c>
      <c r="F82" s="24">
        <v>43.775756000000008</v>
      </c>
      <c r="G82" s="510" t="s">
        <v>197</v>
      </c>
      <c r="H82" s="510"/>
      <c r="I82" s="510"/>
      <c r="J82" s="510"/>
      <c r="K82" s="218">
        <v>45698</v>
      </c>
      <c r="L82" s="219" t="s">
        <v>681</v>
      </c>
      <c r="M82" s="10">
        <v>23</v>
      </c>
      <c r="N82" s="211"/>
      <c r="O82" s="211"/>
      <c r="P82" s="211"/>
    </row>
    <row r="83" spans="1:41" ht="26">
      <c r="A83" s="10">
        <v>82</v>
      </c>
      <c r="B83" s="209" t="s">
        <v>284</v>
      </c>
      <c r="C83" s="206" t="s">
        <v>525</v>
      </c>
      <c r="D83" s="10"/>
      <c r="E83" s="218">
        <v>45686</v>
      </c>
      <c r="F83" s="24">
        <v>73.425832</v>
      </c>
      <c r="G83" s="510" t="s">
        <v>197</v>
      </c>
      <c r="H83" s="510"/>
      <c r="I83" s="510"/>
      <c r="J83" s="510"/>
      <c r="K83" s="218">
        <v>45699</v>
      </c>
      <c r="L83" s="219" t="s">
        <v>677</v>
      </c>
      <c r="M83" s="10"/>
      <c r="N83" s="211"/>
      <c r="O83" s="211"/>
      <c r="P83" s="211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209" t="s">
        <v>84</v>
      </c>
      <c r="C84" s="206" t="s">
        <v>226</v>
      </c>
      <c r="D84" s="10"/>
      <c r="E84" s="218">
        <v>45690</v>
      </c>
      <c r="F84" s="24">
        <v>46.049156000000004</v>
      </c>
      <c r="G84" s="510" t="s">
        <v>197</v>
      </c>
      <c r="H84" s="510"/>
      <c r="I84" s="510"/>
      <c r="J84" s="510"/>
      <c r="K84" s="218">
        <v>45700</v>
      </c>
      <c r="L84" s="219" t="s">
        <v>682</v>
      </c>
      <c r="M84" s="10"/>
      <c r="N84" s="211"/>
      <c r="O84" s="211"/>
      <c r="P84" s="211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8.5">
      <c r="A85" s="10">
        <v>84</v>
      </c>
      <c r="B85" s="209" t="s">
        <v>526</v>
      </c>
      <c r="C85" s="206" t="s">
        <v>520</v>
      </c>
      <c r="D85" s="10"/>
      <c r="E85" s="218">
        <v>45694</v>
      </c>
      <c r="F85" s="24">
        <v>64.481662</v>
      </c>
      <c r="G85" s="510" t="s">
        <v>197</v>
      </c>
      <c r="H85" s="510"/>
      <c r="I85" s="510"/>
      <c r="J85" s="510"/>
      <c r="K85" s="218">
        <v>45701</v>
      </c>
      <c r="L85" s="219" t="s">
        <v>676</v>
      </c>
      <c r="M85" s="10"/>
      <c r="N85" s="511"/>
      <c r="O85" s="512"/>
      <c r="P85" s="512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209" t="s">
        <v>527</v>
      </c>
      <c r="C86" s="206" t="s">
        <v>196</v>
      </c>
      <c r="D86" s="10"/>
      <c r="E86" s="218">
        <v>45695</v>
      </c>
      <c r="F86" s="24">
        <v>43.775756000000008</v>
      </c>
      <c r="G86" s="510" t="s">
        <v>197</v>
      </c>
      <c r="H86" s="510"/>
      <c r="I86" s="510"/>
      <c r="J86" s="510"/>
      <c r="K86" s="218">
        <v>45701</v>
      </c>
      <c r="L86" s="219" t="s">
        <v>427</v>
      </c>
      <c r="M86" s="10">
        <v>29</v>
      </c>
      <c r="N86" s="511"/>
      <c r="O86" s="512"/>
      <c r="P86" s="512"/>
    </row>
    <row r="87" spans="1:41" ht="28.5" customHeight="1">
      <c r="A87" s="10">
        <v>86</v>
      </c>
      <c r="B87" s="209" t="s">
        <v>95</v>
      </c>
      <c r="C87" s="206" t="s">
        <v>226</v>
      </c>
      <c r="D87" s="10"/>
      <c r="E87" s="218">
        <v>45696</v>
      </c>
      <c r="F87" s="24">
        <v>46.049156000000004</v>
      </c>
      <c r="G87" s="510" t="s">
        <v>197</v>
      </c>
      <c r="H87" s="510"/>
      <c r="I87" s="510"/>
      <c r="J87" s="510"/>
      <c r="K87" s="218">
        <v>45703</v>
      </c>
      <c r="L87" s="219" t="s">
        <v>680</v>
      </c>
      <c r="M87" s="10">
        <v>26</v>
      </c>
      <c r="N87" s="511"/>
      <c r="O87" s="512"/>
      <c r="P87" s="512"/>
    </row>
    <row r="88" spans="1:41" ht="28.5" customHeight="1">
      <c r="A88" s="10">
        <v>87</v>
      </c>
      <c r="B88" s="209" t="s">
        <v>528</v>
      </c>
      <c r="C88" s="206" t="s">
        <v>226</v>
      </c>
      <c r="D88" s="10"/>
      <c r="E88" s="218">
        <v>45697</v>
      </c>
      <c r="F88" s="24">
        <v>46.049156000000004</v>
      </c>
      <c r="G88" s="510" t="s">
        <v>197</v>
      </c>
      <c r="H88" s="510"/>
      <c r="I88" s="510"/>
      <c r="J88" s="510"/>
      <c r="K88" s="218">
        <v>45703</v>
      </c>
      <c r="L88" s="219" t="s">
        <v>679</v>
      </c>
      <c r="M88" s="10">
        <v>34</v>
      </c>
      <c r="N88" s="511"/>
      <c r="O88" s="512"/>
      <c r="P88" s="512"/>
    </row>
    <row r="89" spans="1:41" ht="18.5">
      <c r="A89" s="10">
        <v>88</v>
      </c>
      <c r="B89" s="209" t="s">
        <v>529</v>
      </c>
      <c r="C89" s="206" t="s">
        <v>196</v>
      </c>
      <c r="D89" s="10"/>
      <c r="E89" s="218">
        <v>45698</v>
      </c>
      <c r="F89" s="24">
        <v>43.775756000000008</v>
      </c>
      <c r="G89" s="510" t="s">
        <v>197</v>
      </c>
      <c r="H89" s="510"/>
      <c r="I89" s="510"/>
      <c r="J89" s="510"/>
      <c r="K89" s="218">
        <v>45706</v>
      </c>
      <c r="L89" s="219" t="s">
        <v>678</v>
      </c>
      <c r="M89" s="10"/>
      <c r="N89" s="213"/>
      <c r="O89" s="214"/>
      <c r="P89" s="214"/>
    </row>
    <row r="90" spans="1:41" ht="18.5">
      <c r="A90" s="10">
        <v>89</v>
      </c>
      <c r="B90" s="209" t="s">
        <v>530</v>
      </c>
      <c r="C90" s="206" t="s">
        <v>196</v>
      </c>
      <c r="D90" s="10"/>
      <c r="E90" s="218">
        <v>45700</v>
      </c>
      <c r="F90" s="24">
        <v>43.775756000000008</v>
      </c>
      <c r="G90" s="510" t="s">
        <v>197</v>
      </c>
      <c r="H90" s="510"/>
      <c r="I90" s="510"/>
      <c r="J90" s="510"/>
      <c r="K90" s="218">
        <v>45707</v>
      </c>
      <c r="L90" s="219" t="s">
        <v>427</v>
      </c>
      <c r="M90" s="10"/>
      <c r="N90" s="213"/>
      <c r="O90" s="214"/>
      <c r="P90" s="214"/>
    </row>
    <row r="91" spans="1:41" ht="18.5">
      <c r="A91" s="10">
        <v>90</v>
      </c>
      <c r="B91" s="209" t="s">
        <v>531</v>
      </c>
      <c r="C91" s="206" t="s">
        <v>226</v>
      </c>
      <c r="D91" s="10"/>
      <c r="E91" s="218">
        <v>45699</v>
      </c>
      <c r="F91" s="24">
        <v>46.049156000000004</v>
      </c>
      <c r="G91" s="510" t="s">
        <v>197</v>
      </c>
      <c r="H91" s="510"/>
      <c r="I91" s="510"/>
      <c r="J91" s="510"/>
      <c r="K91" s="218">
        <v>45708</v>
      </c>
      <c r="L91" s="219" t="s">
        <v>681</v>
      </c>
      <c r="M91" s="10"/>
      <c r="N91" s="213"/>
      <c r="O91" s="214"/>
      <c r="P91" s="214"/>
    </row>
    <row r="92" spans="1:41" ht="18.5">
      <c r="A92" s="10">
        <v>91</v>
      </c>
      <c r="B92" s="209" t="s">
        <v>532</v>
      </c>
      <c r="C92" s="206" t="s">
        <v>226</v>
      </c>
      <c r="D92" s="10"/>
      <c r="E92" s="218">
        <v>45700</v>
      </c>
      <c r="F92" s="24">
        <v>46.049156000000004</v>
      </c>
      <c r="G92" s="510" t="s">
        <v>197</v>
      </c>
      <c r="H92" s="510"/>
      <c r="I92" s="510"/>
      <c r="J92" s="510"/>
      <c r="K92" s="218">
        <v>45708</v>
      </c>
      <c r="L92" s="219" t="s">
        <v>677</v>
      </c>
      <c r="M92" s="10"/>
      <c r="N92" s="213"/>
      <c r="O92" s="214"/>
      <c r="P92" s="214"/>
    </row>
    <row r="93" spans="1:41" ht="18.5">
      <c r="A93" s="10">
        <v>92</v>
      </c>
      <c r="B93" s="209" t="s">
        <v>79</v>
      </c>
      <c r="C93" s="206" t="s">
        <v>226</v>
      </c>
      <c r="D93" s="10"/>
      <c r="E93" s="218">
        <v>45702</v>
      </c>
      <c r="F93" s="24">
        <v>46.049156000000004</v>
      </c>
      <c r="G93" s="510" t="s">
        <v>197</v>
      </c>
      <c r="H93" s="510"/>
      <c r="I93" s="510"/>
      <c r="J93" s="510"/>
      <c r="K93" s="218">
        <v>45708</v>
      </c>
      <c r="L93" s="219" t="s">
        <v>676</v>
      </c>
      <c r="M93" s="10"/>
      <c r="N93" s="213"/>
      <c r="O93" s="214"/>
      <c r="P93" s="214"/>
    </row>
    <row r="94" spans="1:41" ht="18.5">
      <c r="A94" s="10">
        <v>93</v>
      </c>
      <c r="B94" s="209" t="s">
        <v>533</v>
      </c>
      <c r="C94" s="206" t="s">
        <v>196</v>
      </c>
      <c r="D94" s="10"/>
      <c r="E94" s="218">
        <v>45704</v>
      </c>
      <c r="F94" s="24">
        <v>43.775756000000008</v>
      </c>
      <c r="G94" s="510" t="s">
        <v>197</v>
      </c>
      <c r="H94" s="510"/>
      <c r="I94" s="510"/>
      <c r="J94" s="510"/>
      <c r="K94" s="218">
        <v>45709</v>
      </c>
      <c r="L94" s="219" t="s">
        <v>679</v>
      </c>
      <c r="M94" s="10"/>
      <c r="N94" s="213"/>
      <c r="O94" s="214"/>
      <c r="P94" s="214"/>
    </row>
    <row r="95" spans="1:41" ht="18.5">
      <c r="A95" s="10">
        <v>94</v>
      </c>
      <c r="B95" s="209" t="s">
        <v>93</v>
      </c>
      <c r="C95" s="206" t="s">
        <v>226</v>
      </c>
      <c r="D95" s="10"/>
      <c r="E95" s="218">
        <v>45704</v>
      </c>
      <c r="F95" s="24">
        <v>46.049156000000004</v>
      </c>
      <c r="G95" s="510" t="s">
        <v>197</v>
      </c>
      <c r="H95" s="510"/>
      <c r="I95" s="510"/>
      <c r="J95" s="510"/>
      <c r="K95" s="218">
        <v>45709</v>
      </c>
      <c r="L95" s="219" t="s">
        <v>680</v>
      </c>
      <c r="M95" s="10"/>
      <c r="N95" s="213"/>
      <c r="O95" s="214"/>
      <c r="P95" s="214"/>
    </row>
    <row r="96" spans="1:41" ht="18.5">
      <c r="A96" s="10">
        <v>95</v>
      </c>
      <c r="B96" s="209" t="s">
        <v>82</v>
      </c>
      <c r="C96" s="206" t="s">
        <v>196</v>
      </c>
      <c r="D96" s="10"/>
      <c r="E96" s="218">
        <v>45702</v>
      </c>
      <c r="F96" s="24">
        <v>43.775756000000008</v>
      </c>
      <c r="G96" s="510" t="s">
        <v>197</v>
      </c>
      <c r="H96" s="510"/>
      <c r="I96" s="510"/>
      <c r="J96" s="510"/>
      <c r="K96" s="218">
        <v>45710</v>
      </c>
      <c r="L96" s="219" t="s">
        <v>682</v>
      </c>
      <c r="M96" s="10"/>
      <c r="N96" s="213"/>
      <c r="O96" s="214"/>
      <c r="P96" s="214"/>
    </row>
    <row r="97" spans="1:16" ht="18.5">
      <c r="A97" s="10">
        <v>96</v>
      </c>
      <c r="B97" s="209" t="s">
        <v>534</v>
      </c>
      <c r="C97" s="206" t="s">
        <v>227</v>
      </c>
      <c r="D97" s="10"/>
      <c r="E97" s="218">
        <v>45708</v>
      </c>
      <c r="F97" s="24">
        <v>42.374236000000003</v>
      </c>
      <c r="G97" s="510" t="s">
        <v>197</v>
      </c>
      <c r="H97" s="510"/>
      <c r="I97" s="510"/>
      <c r="J97" s="510"/>
      <c r="K97" s="218">
        <v>45713</v>
      </c>
      <c r="L97" s="219" t="s">
        <v>427</v>
      </c>
      <c r="M97" s="10"/>
      <c r="N97" s="213"/>
      <c r="O97" s="214"/>
      <c r="P97" s="214"/>
    </row>
    <row r="98" spans="1:16" ht="18.5">
      <c r="A98" s="10">
        <v>97</v>
      </c>
      <c r="B98" s="209" t="s">
        <v>80</v>
      </c>
      <c r="C98" s="206" t="s">
        <v>226</v>
      </c>
      <c r="D98" s="10"/>
      <c r="E98" s="218">
        <v>45709</v>
      </c>
      <c r="F98" s="24">
        <v>46.049156000000004</v>
      </c>
      <c r="G98" s="510" t="s">
        <v>197</v>
      </c>
      <c r="H98" s="510"/>
      <c r="I98" s="510"/>
      <c r="J98" s="510"/>
      <c r="K98" s="218">
        <v>45713</v>
      </c>
      <c r="L98" s="219" t="s">
        <v>676</v>
      </c>
      <c r="M98" s="10"/>
      <c r="N98" s="213"/>
      <c r="O98" s="214"/>
      <c r="P98" s="214"/>
    </row>
    <row r="99" spans="1:16" ht="18.5">
      <c r="A99" s="10">
        <v>98</v>
      </c>
      <c r="B99" s="209" t="s">
        <v>535</v>
      </c>
      <c r="C99" s="206" t="s">
        <v>196</v>
      </c>
      <c r="D99" s="10"/>
      <c r="E99" s="218">
        <v>45707</v>
      </c>
      <c r="F99" s="24">
        <v>43.775756000000008</v>
      </c>
      <c r="G99" s="510" t="s">
        <v>197</v>
      </c>
      <c r="H99" s="510"/>
      <c r="I99" s="510"/>
      <c r="J99" s="510"/>
      <c r="K99" s="218">
        <v>45713</v>
      </c>
      <c r="L99" s="219" t="s">
        <v>678</v>
      </c>
      <c r="M99" s="10"/>
      <c r="N99" s="213"/>
      <c r="O99" s="214"/>
      <c r="P99" s="214"/>
    </row>
    <row r="100" spans="1:16" ht="18.5">
      <c r="A100" s="10">
        <v>99</v>
      </c>
      <c r="B100" s="209" t="s">
        <v>536</v>
      </c>
      <c r="C100" s="206" t="s">
        <v>196</v>
      </c>
      <c r="D100" s="10"/>
      <c r="E100" s="218">
        <v>45709</v>
      </c>
      <c r="F100" s="24">
        <v>43.775756000000008</v>
      </c>
      <c r="G100" s="510" t="s">
        <v>197</v>
      </c>
      <c r="H100" s="510"/>
      <c r="I100" s="510"/>
      <c r="J100" s="510"/>
      <c r="K100" s="218">
        <v>45715</v>
      </c>
      <c r="L100" s="219" t="s">
        <v>677</v>
      </c>
      <c r="M100" s="10"/>
      <c r="N100" s="213"/>
      <c r="O100" s="214"/>
      <c r="P100" s="214"/>
    </row>
    <row r="101" spans="1:16" ht="18.5">
      <c r="A101" s="10">
        <v>100</v>
      </c>
      <c r="B101" s="209" t="s">
        <v>90</v>
      </c>
      <c r="C101" s="206" t="s">
        <v>196</v>
      </c>
      <c r="D101" s="10"/>
      <c r="E101" s="218">
        <v>45708</v>
      </c>
      <c r="F101" s="24">
        <v>43.775756000000008</v>
      </c>
      <c r="G101" s="510" t="s">
        <v>197</v>
      </c>
      <c r="H101" s="510"/>
      <c r="I101" s="510"/>
      <c r="J101" s="510"/>
      <c r="K101" s="218">
        <v>45715</v>
      </c>
      <c r="L101" s="219" t="s">
        <v>680</v>
      </c>
      <c r="M101" s="10"/>
      <c r="N101" s="213"/>
      <c r="O101" s="214"/>
      <c r="P101" s="214"/>
    </row>
    <row r="102" spans="1:16" ht="18.5">
      <c r="A102" s="10">
        <v>101</v>
      </c>
      <c r="B102" s="209" t="s">
        <v>537</v>
      </c>
      <c r="C102" s="206" t="s">
        <v>520</v>
      </c>
      <c r="D102" s="10"/>
      <c r="E102" s="218">
        <v>45707</v>
      </c>
      <c r="F102" s="24">
        <v>64.481662</v>
      </c>
      <c r="G102" s="510" t="s">
        <v>197</v>
      </c>
      <c r="H102" s="510"/>
      <c r="I102" s="510"/>
      <c r="J102" s="510"/>
      <c r="K102" s="218">
        <v>45716</v>
      </c>
      <c r="L102" s="219" t="s">
        <v>681</v>
      </c>
      <c r="M102" s="10"/>
      <c r="N102" s="213"/>
      <c r="O102" s="214"/>
      <c r="P102" s="214"/>
    </row>
    <row r="103" spans="1:16" ht="18.5">
      <c r="A103" s="10">
        <v>102</v>
      </c>
      <c r="B103" s="209" t="s">
        <v>538</v>
      </c>
      <c r="C103" s="206" t="s">
        <v>520</v>
      </c>
      <c r="D103" s="10"/>
      <c r="E103" s="218">
        <v>45710</v>
      </c>
      <c r="F103" s="24">
        <v>64.481662</v>
      </c>
      <c r="G103" s="510" t="s">
        <v>197</v>
      </c>
      <c r="H103" s="510"/>
      <c r="I103" s="510"/>
      <c r="J103" s="510"/>
      <c r="K103" s="218">
        <v>45716</v>
      </c>
      <c r="L103" s="219" t="s">
        <v>679</v>
      </c>
      <c r="M103" s="10"/>
      <c r="N103" s="213"/>
      <c r="O103" s="214"/>
      <c r="P103" s="214"/>
    </row>
    <row r="104" spans="1:16" ht="18.5">
      <c r="A104" s="10">
        <v>103</v>
      </c>
      <c r="B104" s="209" t="s">
        <v>76</v>
      </c>
      <c r="C104" s="206" t="s">
        <v>226</v>
      </c>
      <c r="D104" s="10"/>
      <c r="E104" s="218">
        <v>45714</v>
      </c>
      <c r="F104" s="24">
        <v>46.049156000000004</v>
      </c>
      <c r="G104" s="510" t="s">
        <v>197</v>
      </c>
      <c r="H104" s="510"/>
      <c r="I104" s="510"/>
      <c r="J104" s="510"/>
      <c r="K104" s="218">
        <v>45718</v>
      </c>
      <c r="L104" s="219" t="s">
        <v>676</v>
      </c>
      <c r="M104" s="10"/>
      <c r="N104" s="213"/>
      <c r="O104" s="214"/>
      <c r="P104" s="214"/>
    </row>
    <row r="105" spans="1:16" ht="18.5">
      <c r="A105" s="10">
        <v>104</v>
      </c>
      <c r="B105" s="209" t="s">
        <v>91</v>
      </c>
      <c r="C105" s="206" t="s">
        <v>226</v>
      </c>
      <c r="D105" s="10"/>
      <c r="E105" s="218">
        <v>45715</v>
      </c>
      <c r="F105" s="24">
        <v>46.049156000000004</v>
      </c>
      <c r="G105" s="510" t="s">
        <v>197</v>
      </c>
      <c r="H105" s="510"/>
      <c r="I105" s="510"/>
      <c r="J105" s="510"/>
      <c r="K105" s="218">
        <v>45719</v>
      </c>
      <c r="L105" s="219" t="s">
        <v>680</v>
      </c>
      <c r="M105" s="10"/>
      <c r="N105" s="213"/>
      <c r="O105" s="214"/>
      <c r="P105" s="214"/>
    </row>
    <row r="106" spans="1:16" ht="18.5">
      <c r="A106" s="10">
        <v>105</v>
      </c>
      <c r="B106" s="209" t="s">
        <v>539</v>
      </c>
      <c r="C106" s="206" t="s">
        <v>226</v>
      </c>
      <c r="D106" s="10"/>
      <c r="E106" s="218">
        <v>45717</v>
      </c>
      <c r="F106" s="24">
        <v>46.049156000000004</v>
      </c>
      <c r="G106" s="510" t="s">
        <v>197</v>
      </c>
      <c r="H106" s="510"/>
      <c r="I106" s="510"/>
      <c r="J106" s="510"/>
      <c r="K106" s="218">
        <v>45721</v>
      </c>
      <c r="L106" s="219" t="s">
        <v>427</v>
      </c>
      <c r="M106" s="10"/>
      <c r="N106" s="213"/>
      <c r="O106" s="214"/>
      <c r="P106" s="214"/>
    </row>
    <row r="107" spans="1:16" ht="18.5">
      <c r="A107" s="10">
        <v>106</v>
      </c>
      <c r="B107" s="209" t="s">
        <v>81</v>
      </c>
      <c r="C107" s="206" t="s">
        <v>226</v>
      </c>
      <c r="D107" s="10"/>
      <c r="E107" s="218">
        <v>45719</v>
      </c>
      <c r="F107" s="24">
        <v>46.049156000000004</v>
      </c>
      <c r="G107" s="510" t="s">
        <v>197</v>
      </c>
      <c r="H107" s="510"/>
      <c r="I107" s="510"/>
      <c r="J107" s="510"/>
      <c r="K107" s="218">
        <v>45723</v>
      </c>
      <c r="L107" s="219" t="s">
        <v>676</v>
      </c>
      <c r="M107" s="10"/>
      <c r="N107" s="213"/>
      <c r="O107" s="214"/>
      <c r="P107" s="214"/>
    </row>
    <row r="108" spans="1:16" ht="18.5">
      <c r="A108" s="10">
        <v>107</v>
      </c>
      <c r="B108" s="209" t="s">
        <v>540</v>
      </c>
      <c r="C108" s="206" t="s">
        <v>520</v>
      </c>
      <c r="D108" s="10"/>
      <c r="E108" s="218">
        <v>45715</v>
      </c>
      <c r="F108" s="24">
        <v>64.481662</v>
      </c>
      <c r="G108" s="510" t="s">
        <v>197</v>
      </c>
      <c r="H108" s="510"/>
      <c r="I108" s="510"/>
      <c r="J108" s="510"/>
      <c r="K108" s="218">
        <v>45724</v>
      </c>
      <c r="L108" s="219" t="s">
        <v>678</v>
      </c>
      <c r="M108" s="10"/>
      <c r="N108" s="213"/>
      <c r="O108" s="214"/>
      <c r="P108" s="214"/>
    </row>
    <row r="109" spans="1:16" ht="18.5">
      <c r="A109" s="10">
        <v>108</v>
      </c>
      <c r="B109" s="209" t="s">
        <v>541</v>
      </c>
      <c r="C109" s="206" t="s">
        <v>196</v>
      </c>
      <c r="D109" s="10"/>
      <c r="E109" s="218">
        <v>45717</v>
      </c>
      <c r="F109" s="24">
        <v>43.775756000000008</v>
      </c>
      <c r="G109" s="510" t="s">
        <v>197</v>
      </c>
      <c r="H109" s="510"/>
      <c r="I109" s="510"/>
      <c r="J109" s="510"/>
      <c r="K109" s="218">
        <v>45724</v>
      </c>
      <c r="L109" s="219" t="s">
        <v>679</v>
      </c>
      <c r="M109" s="10"/>
      <c r="N109" s="213"/>
      <c r="O109" s="214"/>
      <c r="P109" s="214"/>
    </row>
    <row r="110" spans="1:16" ht="18.5">
      <c r="A110" s="10">
        <v>109</v>
      </c>
      <c r="B110" s="209" t="s">
        <v>89</v>
      </c>
      <c r="C110" s="206" t="s">
        <v>196</v>
      </c>
      <c r="D110" s="10"/>
      <c r="E110" s="218">
        <v>45716</v>
      </c>
      <c r="F110" s="24">
        <v>43.775756000000008</v>
      </c>
      <c r="G110" s="510" t="s">
        <v>197</v>
      </c>
      <c r="H110" s="510"/>
      <c r="I110" s="510"/>
      <c r="J110" s="510"/>
      <c r="K110" s="218">
        <v>45724</v>
      </c>
      <c r="L110" s="219" t="s">
        <v>677</v>
      </c>
      <c r="M110" s="10"/>
      <c r="N110" s="213"/>
      <c r="O110" s="214"/>
      <c r="P110" s="214"/>
    </row>
    <row r="111" spans="1:16" ht="18.5">
      <c r="A111" s="10">
        <v>110</v>
      </c>
      <c r="B111" s="209" t="s">
        <v>542</v>
      </c>
      <c r="C111" s="206" t="s">
        <v>226</v>
      </c>
      <c r="D111" s="10"/>
      <c r="E111" s="218">
        <v>45717</v>
      </c>
      <c r="F111" s="24">
        <v>46.049156000000004</v>
      </c>
      <c r="G111" s="510" t="s">
        <v>197</v>
      </c>
      <c r="H111" s="510"/>
      <c r="I111" s="510"/>
      <c r="J111" s="510"/>
      <c r="K111" s="218">
        <v>45725</v>
      </c>
      <c r="L111" s="219" t="s">
        <v>681</v>
      </c>
      <c r="M111" s="10"/>
      <c r="N111" s="213"/>
      <c r="O111" s="214"/>
      <c r="P111" s="214"/>
    </row>
    <row r="112" spans="1:16" ht="18.5">
      <c r="A112" s="10">
        <v>111</v>
      </c>
      <c r="B112" s="209" t="s">
        <v>16</v>
      </c>
      <c r="C112" s="206" t="s">
        <v>226</v>
      </c>
      <c r="D112" s="10"/>
      <c r="E112" s="218">
        <v>45717</v>
      </c>
      <c r="F112" s="24">
        <v>46.049156000000004</v>
      </c>
      <c r="G112" s="510" t="s">
        <v>197</v>
      </c>
      <c r="H112" s="510"/>
      <c r="I112" s="510"/>
      <c r="J112" s="510"/>
      <c r="K112" s="218">
        <v>45727</v>
      </c>
      <c r="L112" s="219" t="s">
        <v>682</v>
      </c>
      <c r="M112" s="10"/>
      <c r="N112" s="213"/>
      <c r="O112" s="214"/>
      <c r="P112" s="214"/>
    </row>
    <row r="113" spans="1:16" ht="18.5">
      <c r="A113" s="10">
        <v>112</v>
      </c>
      <c r="B113" s="209" t="s">
        <v>77</v>
      </c>
      <c r="C113" s="206" t="s">
        <v>227</v>
      </c>
      <c r="D113" s="10"/>
      <c r="E113" s="218">
        <v>45724</v>
      </c>
      <c r="F113" s="24">
        <v>42.374236000000003</v>
      </c>
      <c r="G113" s="510" t="s">
        <v>197</v>
      </c>
      <c r="H113" s="510"/>
      <c r="I113" s="510"/>
      <c r="J113" s="510"/>
      <c r="K113" s="218">
        <v>45727</v>
      </c>
      <c r="L113" s="219" t="s">
        <v>676</v>
      </c>
      <c r="M113" s="10"/>
      <c r="N113" s="213"/>
      <c r="O113" s="214"/>
      <c r="P113" s="214"/>
    </row>
    <row r="114" spans="1:16" ht="18.5">
      <c r="A114" s="10">
        <v>113</v>
      </c>
      <c r="B114" s="209" t="s">
        <v>543</v>
      </c>
      <c r="C114" s="206" t="s">
        <v>227</v>
      </c>
      <c r="D114" s="10"/>
      <c r="E114" s="218">
        <v>45724</v>
      </c>
      <c r="F114" s="24">
        <v>42.374236000000003</v>
      </c>
      <c r="G114" s="510" t="s">
        <v>197</v>
      </c>
      <c r="H114" s="510"/>
      <c r="I114" s="510"/>
      <c r="J114" s="510"/>
      <c r="K114" s="218">
        <v>45728</v>
      </c>
      <c r="L114" s="219" t="s">
        <v>679</v>
      </c>
      <c r="M114" s="10"/>
      <c r="N114" s="213"/>
      <c r="O114" s="214"/>
      <c r="P114" s="214"/>
    </row>
    <row r="115" spans="1:16" ht="18.5">
      <c r="A115" s="10">
        <v>114</v>
      </c>
      <c r="B115" s="209" t="s">
        <v>544</v>
      </c>
      <c r="C115" s="206" t="s">
        <v>520</v>
      </c>
      <c r="D115" s="10"/>
      <c r="E115" s="218">
        <v>45717</v>
      </c>
      <c r="F115" s="24">
        <v>64.481662</v>
      </c>
      <c r="G115" s="510" t="s">
        <v>197</v>
      </c>
      <c r="H115" s="510"/>
      <c r="I115" s="510"/>
      <c r="J115" s="510"/>
      <c r="K115" s="218">
        <v>45729</v>
      </c>
      <c r="L115" s="219" t="s">
        <v>427</v>
      </c>
      <c r="M115" s="10"/>
      <c r="N115" s="213"/>
      <c r="O115" s="214"/>
      <c r="P115" s="214"/>
    </row>
    <row r="116" spans="1:16" ht="18.5">
      <c r="A116" s="10">
        <v>115</v>
      </c>
      <c r="B116" s="209" t="s">
        <v>545</v>
      </c>
      <c r="C116" s="206" t="s">
        <v>196</v>
      </c>
      <c r="D116" s="10"/>
      <c r="E116" s="218">
        <v>45726</v>
      </c>
      <c r="F116" s="24">
        <v>43.775756000000008</v>
      </c>
      <c r="G116" s="510" t="s">
        <v>197</v>
      </c>
      <c r="H116" s="510"/>
      <c r="I116" s="510"/>
      <c r="J116" s="510"/>
      <c r="K116" s="218">
        <v>45732</v>
      </c>
      <c r="L116" s="219" t="s">
        <v>681</v>
      </c>
      <c r="M116" s="10"/>
      <c r="N116" s="213"/>
      <c r="O116" s="214"/>
      <c r="P116" s="214"/>
    </row>
    <row r="117" spans="1:16" ht="18.5">
      <c r="A117" s="10">
        <v>116</v>
      </c>
      <c r="B117" s="209" t="s">
        <v>92</v>
      </c>
      <c r="C117" s="206" t="s">
        <v>196</v>
      </c>
      <c r="D117" s="10"/>
      <c r="E117" s="218">
        <v>45726</v>
      </c>
      <c r="F117" s="24">
        <v>43.775756000000008</v>
      </c>
      <c r="G117" s="510" t="s">
        <v>197</v>
      </c>
      <c r="H117" s="510"/>
      <c r="I117" s="510"/>
      <c r="J117" s="510"/>
      <c r="K117" s="218">
        <v>45734</v>
      </c>
      <c r="L117" s="219" t="s">
        <v>677</v>
      </c>
      <c r="M117" s="10"/>
      <c r="N117" s="213"/>
      <c r="O117" s="214"/>
      <c r="P117" s="214"/>
    </row>
    <row r="118" spans="1:16" ht="18.5">
      <c r="A118" s="10">
        <v>117</v>
      </c>
      <c r="B118" s="209" t="s">
        <v>74</v>
      </c>
      <c r="C118" s="206" t="s">
        <v>227</v>
      </c>
      <c r="D118" s="10"/>
      <c r="E118" s="218">
        <v>45728</v>
      </c>
      <c r="F118" s="24">
        <v>42.374236000000003</v>
      </c>
      <c r="G118" s="510" t="s">
        <v>197</v>
      </c>
      <c r="H118" s="510"/>
      <c r="I118" s="510"/>
      <c r="J118" s="510"/>
      <c r="K118" s="218">
        <v>45734</v>
      </c>
      <c r="L118" s="219" t="s">
        <v>676</v>
      </c>
      <c r="M118" s="10"/>
      <c r="N118" s="213"/>
      <c r="O118" s="214"/>
      <c r="P118" s="214"/>
    </row>
    <row r="119" spans="1:16" ht="18.5">
      <c r="A119" s="10">
        <v>118</v>
      </c>
      <c r="B119" s="209" t="s">
        <v>546</v>
      </c>
      <c r="C119" s="206" t="s">
        <v>226</v>
      </c>
      <c r="D119" s="10"/>
      <c r="E119" s="218">
        <v>45725</v>
      </c>
      <c r="F119" s="24">
        <v>46.049156000000004</v>
      </c>
      <c r="G119" s="510" t="s">
        <v>197</v>
      </c>
      <c r="H119" s="510"/>
      <c r="I119" s="510"/>
      <c r="J119" s="510"/>
      <c r="K119" s="218">
        <v>45735</v>
      </c>
      <c r="L119" s="219" t="s">
        <v>678</v>
      </c>
      <c r="M119" s="10"/>
      <c r="N119" s="213"/>
      <c r="O119" s="214"/>
      <c r="P119" s="214"/>
    </row>
    <row r="120" spans="1:16" ht="18.5">
      <c r="A120" s="10">
        <v>119</v>
      </c>
      <c r="B120" s="209" t="s">
        <v>547</v>
      </c>
      <c r="C120" s="206" t="s">
        <v>229</v>
      </c>
      <c r="D120" s="10"/>
      <c r="E120" s="218">
        <v>45729</v>
      </c>
      <c r="F120" s="24">
        <v>55.338726999999999</v>
      </c>
      <c r="G120" s="510" t="s">
        <v>197</v>
      </c>
      <c r="H120" s="510"/>
      <c r="I120" s="510"/>
      <c r="J120" s="510"/>
      <c r="K120" s="218">
        <v>45737</v>
      </c>
      <c r="L120" s="219" t="s">
        <v>679</v>
      </c>
      <c r="M120" s="10"/>
      <c r="N120" s="213"/>
      <c r="O120" s="214"/>
      <c r="P120" s="214"/>
    </row>
    <row r="121" spans="1:16" ht="18.5">
      <c r="A121" s="10">
        <v>120</v>
      </c>
      <c r="B121" s="209" t="s">
        <v>548</v>
      </c>
      <c r="C121" s="206" t="s">
        <v>226</v>
      </c>
      <c r="D121" s="10"/>
      <c r="E121" s="218">
        <v>45732</v>
      </c>
      <c r="F121" s="24">
        <v>46.049156000000004</v>
      </c>
      <c r="G121" s="510" t="s">
        <v>197</v>
      </c>
      <c r="H121" s="510"/>
      <c r="I121" s="510"/>
      <c r="J121" s="510"/>
      <c r="K121" s="218">
        <v>45737</v>
      </c>
      <c r="L121" s="219" t="s">
        <v>427</v>
      </c>
      <c r="M121" s="10"/>
      <c r="N121" s="213"/>
      <c r="O121" s="214"/>
      <c r="P121" s="214"/>
    </row>
    <row r="122" spans="1:16" ht="18.5">
      <c r="A122" s="10">
        <v>121</v>
      </c>
      <c r="B122" s="209" t="s">
        <v>549</v>
      </c>
      <c r="C122" s="206" t="s">
        <v>227</v>
      </c>
      <c r="D122" s="10"/>
      <c r="E122" s="218">
        <v>45732</v>
      </c>
      <c r="F122" s="24">
        <v>42.374236000000003</v>
      </c>
      <c r="G122" s="510" t="s">
        <v>197</v>
      </c>
      <c r="H122" s="510"/>
      <c r="I122" s="510"/>
      <c r="J122" s="510"/>
      <c r="K122" s="218">
        <v>45739</v>
      </c>
      <c r="L122" s="219" t="s">
        <v>681</v>
      </c>
      <c r="M122" s="10"/>
      <c r="N122" s="213"/>
      <c r="O122" s="214"/>
      <c r="P122" s="214"/>
    </row>
    <row r="123" spans="1:16" ht="18.5">
      <c r="A123" s="10">
        <v>122</v>
      </c>
      <c r="B123" s="209" t="s">
        <v>75</v>
      </c>
      <c r="C123" s="206" t="s">
        <v>227</v>
      </c>
      <c r="D123" s="10"/>
      <c r="E123" s="218">
        <v>45735</v>
      </c>
      <c r="F123" s="24">
        <v>42.374236000000003</v>
      </c>
      <c r="G123" s="510" t="s">
        <v>197</v>
      </c>
      <c r="H123" s="510"/>
      <c r="I123" s="510"/>
      <c r="J123" s="510"/>
      <c r="K123" s="218">
        <v>45739</v>
      </c>
      <c r="L123" s="219" t="s">
        <v>676</v>
      </c>
      <c r="M123" s="10"/>
      <c r="N123" s="213"/>
      <c r="O123" s="214"/>
      <c r="P123" s="214"/>
    </row>
    <row r="124" spans="1:16" ht="18.5">
      <c r="A124" s="10">
        <v>123</v>
      </c>
      <c r="B124" s="209" t="s">
        <v>550</v>
      </c>
      <c r="C124" s="206" t="s">
        <v>227</v>
      </c>
      <c r="D124" s="10"/>
      <c r="E124" s="218">
        <v>45738</v>
      </c>
      <c r="F124" s="24">
        <v>42.374236000000003</v>
      </c>
      <c r="G124" s="510" t="s">
        <v>197</v>
      </c>
      <c r="H124" s="510"/>
      <c r="I124" s="510"/>
      <c r="J124" s="510"/>
      <c r="K124" s="218">
        <v>45742</v>
      </c>
      <c r="L124" s="219" t="s">
        <v>679</v>
      </c>
      <c r="M124" s="10"/>
      <c r="N124" s="213"/>
      <c r="O124" s="214"/>
      <c r="P124" s="214"/>
    </row>
    <row r="125" spans="1:16" ht="18.5">
      <c r="A125" s="10">
        <v>124</v>
      </c>
      <c r="B125" s="209" t="s">
        <v>551</v>
      </c>
      <c r="C125" s="206" t="s">
        <v>227</v>
      </c>
      <c r="D125" s="10"/>
      <c r="E125" s="218">
        <v>45736</v>
      </c>
      <c r="F125" s="24">
        <v>42.374236000000003</v>
      </c>
      <c r="G125" s="510" t="s">
        <v>197</v>
      </c>
      <c r="H125" s="510"/>
      <c r="I125" s="510"/>
      <c r="J125" s="510"/>
      <c r="K125" s="218">
        <v>45743</v>
      </c>
      <c r="L125" s="219" t="s">
        <v>678</v>
      </c>
      <c r="M125" s="10"/>
      <c r="N125" s="213"/>
      <c r="O125" s="214"/>
      <c r="P125" s="214"/>
    </row>
    <row r="126" spans="1:16" ht="18.5">
      <c r="A126" s="10">
        <v>125</v>
      </c>
      <c r="B126" s="209" t="s">
        <v>552</v>
      </c>
      <c r="C126" s="206" t="s">
        <v>520</v>
      </c>
      <c r="D126" s="10"/>
      <c r="E126" s="218">
        <v>45738</v>
      </c>
      <c r="F126" s="24">
        <v>64.481662</v>
      </c>
      <c r="G126" s="510" t="s">
        <v>197</v>
      </c>
      <c r="H126" s="510"/>
      <c r="I126" s="510"/>
      <c r="J126" s="510"/>
      <c r="K126" s="218">
        <v>45745</v>
      </c>
      <c r="L126" s="219" t="s">
        <v>427</v>
      </c>
      <c r="M126" s="10"/>
      <c r="N126" s="213"/>
      <c r="O126" s="214"/>
      <c r="P126" s="214"/>
    </row>
    <row r="127" spans="1:16" ht="18.5">
      <c r="A127" s="10">
        <v>126</v>
      </c>
      <c r="B127" s="209" t="s">
        <v>88</v>
      </c>
      <c r="C127" s="206" t="s">
        <v>227</v>
      </c>
      <c r="D127" s="10"/>
      <c r="E127" s="218">
        <v>45736</v>
      </c>
      <c r="F127" s="24">
        <v>42.374236000000003</v>
      </c>
      <c r="G127" s="510" t="s">
        <v>197</v>
      </c>
      <c r="H127" s="510"/>
      <c r="I127" s="510"/>
      <c r="J127" s="510"/>
      <c r="K127" s="218">
        <v>45746</v>
      </c>
      <c r="L127" s="219" t="s">
        <v>677</v>
      </c>
      <c r="M127" s="10"/>
      <c r="N127" s="213"/>
      <c r="O127" s="214"/>
      <c r="P127" s="214"/>
    </row>
    <row r="128" spans="1:16" ht="18.5">
      <c r="A128" s="10">
        <v>127</v>
      </c>
      <c r="B128" s="209" t="s">
        <v>553</v>
      </c>
      <c r="C128" s="206" t="s">
        <v>227</v>
      </c>
      <c r="D128" s="10"/>
      <c r="E128" s="218">
        <v>45740</v>
      </c>
      <c r="F128" s="24">
        <v>42.374236000000003</v>
      </c>
      <c r="G128" s="510" t="s">
        <v>197</v>
      </c>
      <c r="H128" s="510"/>
      <c r="I128" s="510"/>
      <c r="J128" s="510"/>
      <c r="K128" s="218">
        <v>45746</v>
      </c>
      <c r="L128" s="219" t="s">
        <v>681</v>
      </c>
      <c r="M128" s="10"/>
      <c r="N128" s="213"/>
      <c r="O128" s="214"/>
      <c r="P128" s="214"/>
    </row>
    <row r="129" spans="1:16" ht="18.5">
      <c r="A129" s="10">
        <v>128</v>
      </c>
      <c r="B129" s="209" t="s">
        <v>270</v>
      </c>
      <c r="C129" s="206" t="s">
        <v>520</v>
      </c>
      <c r="D129" s="10"/>
      <c r="E129" s="218">
        <v>45740</v>
      </c>
      <c r="F129" s="24">
        <v>64.481662</v>
      </c>
      <c r="G129" s="510" t="s">
        <v>197</v>
      </c>
      <c r="H129" s="510"/>
      <c r="I129" s="510"/>
      <c r="J129" s="510"/>
      <c r="K129" s="218">
        <v>45747</v>
      </c>
      <c r="L129" s="219" t="s">
        <v>676</v>
      </c>
      <c r="M129" s="10"/>
      <c r="N129" s="213"/>
      <c r="O129" s="214"/>
      <c r="P129" s="214"/>
    </row>
    <row r="130" spans="1:16" ht="18.5">
      <c r="A130" s="10">
        <v>129</v>
      </c>
      <c r="B130" s="209" t="s">
        <v>554</v>
      </c>
      <c r="C130" s="206" t="s">
        <v>226</v>
      </c>
      <c r="D130" s="10"/>
      <c r="E130" s="218">
        <v>45737</v>
      </c>
      <c r="F130" s="24">
        <v>46.049156000000004</v>
      </c>
      <c r="G130" s="510" t="s">
        <v>197</v>
      </c>
      <c r="H130" s="510"/>
      <c r="I130" s="510"/>
      <c r="J130" s="510"/>
      <c r="K130" s="218">
        <v>45747</v>
      </c>
      <c r="L130" s="219" t="s">
        <v>683</v>
      </c>
      <c r="M130" s="10"/>
      <c r="N130" s="213"/>
      <c r="O130" s="214"/>
      <c r="P130" s="214"/>
    </row>
    <row r="131" spans="1:16" ht="18.5">
      <c r="A131" s="10">
        <v>130</v>
      </c>
      <c r="B131" s="209" t="s">
        <v>94</v>
      </c>
      <c r="C131" s="206" t="s">
        <v>227</v>
      </c>
      <c r="D131" s="10"/>
      <c r="E131" s="218">
        <v>45738</v>
      </c>
      <c r="F131" s="24">
        <v>42.374236000000003</v>
      </c>
      <c r="G131" s="510" t="s">
        <v>197</v>
      </c>
      <c r="H131" s="510"/>
      <c r="I131" s="510"/>
      <c r="J131" s="510"/>
      <c r="K131" s="218">
        <v>45747</v>
      </c>
      <c r="L131" s="219" t="s">
        <v>680</v>
      </c>
      <c r="M131" s="10"/>
      <c r="N131" s="213"/>
      <c r="O131" s="214"/>
      <c r="P131" s="214"/>
    </row>
    <row r="132" spans="1:16" ht="18.5">
      <c r="A132" s="10">
        <v>131</v>
      </c>
      <c r="B132" s="209" t="s">
        <v>555</v>
      </c>
      <c r="C132" s="206" t="s">
        <v>226</v>
      </c>
      <c r="D132" s="10"/>
      <c r="E132" s="218">
        <v>45740</v>
      </c>
      <c r="F132" s="24">
        <v>46.049156000000004</v>
      </c>
      <c r="G132" s="510" t="s">
        <v>197</v>
      </c>
      <c r="H132" s="510"/>
      <c r="I132" s="510"/>
      <c r="J132" s="510"/>
      <c r="K132" s="218">
        <v>45747</v>
      </c>
      <c r="L132" s="219" t="s">
        <v>684</v>
      </c>
      <c r="M132" s="10"/>
      <c r="N132" s="213"/>
      <c r="O132" s="214"/>
      <c r="P132" s="214"/>
    </row>
    <row r="133" spans="1:16" ht="18.5">
      <c r="A133" s="10">
        <v>132</v>
      </c>
      <c r="B133" s="209" t="s">
        <v>556</v>
      </c>
      <c r="C133" s="206" t="s">
        <v>228</v>
      </c>
      <c r="D133" s="10"/>
      <c r="E133" s="218">
        <v>45740</v>
      </c>
      <c r="F133" s="24">
        <v>53.323913999999995</v>
      </c>
      <c r="G133" s="510" t="s">
        <v>197</v>
      </c>
      <c r="H133" s="510"/>
      <c r="I133" s="510"/>
      <c r="J133" s="510"/>
      <c r="K133" s="218">
        <v>45747</v>
      </c>
      <c r="L133" s="219" t="s">
        <v>679</v>
      </c>
      <c r="M133" s="10"/>
      <c r="N133" s="213"/>
      <c r="O133" s="214"/>
      <c r="P133" s="214"/>
    </row>
    <row r="134" spans="1:16" ht="18.5">
      <c r="A134" s="10">
        <v>133</v>
      </c>
      <c r="B134" s="209" t="s">
        <v>557</v>
      </c>
      <c r="C134" s="206" t="s">
        <v>196</v>
      </c>
      <c r="D134" s="10"/>
      <c r="E134" s="218">
        <v>45744</v>
      </c>
      <c r="F134" s="24">
        <v>43.775756000000008</v>
      </c>
      <c r="G134" s="510" t="s">
        <v>197</v>
      </c>
      <c r="H134" s="510"/>
      <c r="I134" s="510"/>
      <c r="J134" s="510"/>
      <c r="K134" s="218">
        <v>45752</v>
      </c>
      <c r="L134" s="219" t="s">
        <v>427</v>
      </c>
      <c r="M134" s="10"/>
      <c r="N134" s="213"/>
      <c r="O134" s="214"/>
      <c r="P134" s="214"/>
    </row>
    <row r="135" spans="1:16" ht="18.5">
      <c r="A135" s="10">
        <v>134</v>
      </c>
      <c r="B135" s="209" t="s">
        <v>558</v>
      </c>
      <c r="C135" s="206" t="s">
        <v>226</v>
      </c>
      <c r="D135" s="10"/>
      <c r="E135" s="218">
        <v>45744</v>
      </c>
      <c r="F135" s="24">
        <v>46.049156000000004</v>
      </c>
      <c r="G135" s="510" t="s">
        <v>197</v>
      </c>
      <c r="H135" s="510"/>
      <c r="I135" s="510"/>
      <c r="J135" s="510"/>
      <c r="K135" s="218">
        <v>45754</v>
      </c>
      <c r="L135" s="219" t="s">
        <v>679</v>
      </c>
      <c r="M135" s="10"/>
      <c r="N135" s="213"/>
      <c r="O135" s="214"/>
      <c r="P135" s="214"/>
    </row>
    <row r="136" spans="1:16" ht="18.5">
      <c r="A136" s="10">
        <v>135</v>
      </c>
      <c r="B136" s="209" t="s">
        <v>559</v>
      </c>
      <c r="C136" s="206" t="s">
        <v>227</v>
      </c>
      <c r="D136" s="10"/>
      <c r="E136" s="218">
        <v>45747</v>
      </c>
      <c r="F136" s="24">
        <v>42.374236000000003</v>
      </c>
      <c r="G136" s="510" t="s">
        <v>197</v>
      </c>
      <c r="H136" s="510"/>
      <c r="I136" s="510"/>
      <c r="J136" s="510"/>
      <c r="K136" s="218">
        <v>45755</v>
      </c>
      <c r="L136" s="219" t="s">
        <v>685</v>
      </c>
      <c r="M136" s="10"/>
      <c r="N136" s="213"/>
      <c r="O136" s="214"/>
      <c r="P136" s="214"/>
    </row>
    <row r="137" spans="1:16" ht="18.5">
      <c r="A137" s="10">
        <v>136</v>
      </c>
      <c r="B137" s="209" t="s">
        <v>86</v>
      </c>
      <c r="C137" s="206" t="s">
        <v>227</v>
      </c>
      <c r="D137" s="10"/>
      <c r="E137" s="218">
        <v>45750</v>
      </c>
      <c r="F137" s="24">
        <v>42.374236000000003</v>
      </c>
      <c r="G137" s="510" t="s">
        <v>197</v>
      </c>
      <c r="H137" s="510"/>
      <c r="I137" s="510"/>
      <c r="J137" s="510"/>
      <c r="K137" s="218">
        <v>45757</v>
      </c>
      <c r="L137" s="219" t="s">
        <v>676</v>
      </c>
      <c r="M137" s="10"/>
      <c r="N137" s="213"/>
      <c r="O137" s="214"/>
      <c r="P137" s="214"/>
    </row>
    <row r="138" spans="1:16" ht="18.5">
      <c r="A138" s="10">
        <v>137</v>
      </c>
      <c r="B138" s="209" t="s">
        <v>560</v>
      </c>
      <c r="C138" s="206" t="s">
        <v>226</v>
      </c>
      <c r="D138" s="10"/>
      <c r="E138" s="218">
        <v>45747</v>
      </c>
      <c r="F138" s="24">
        <v>46.049156000000004</v>
      </c>
      <c r="G138" s="510" t="s">
        <v>197</v>
      </c>
      <c r="H138" s="510"/>
      <c r="I138" s="510"/>
      <c r="J138" s="510"/>
      <c r="K138" s="218">
        <v>45758</v>
      </c>
      <c r="L138" s="219" t="s">
        <v>686</v>
      </c>
      <c r="M138" s="10"/>
      <c r="N138" s="213"/>
      <c r="O138" s="214"/>
      <c r="P138" s="214"/>
    </row>
    <row r="139" spans="1:16" ht="18.5">
      <c r="A139" s="10">
        <v>138</v>
      </c>
      <c r="B139" s="209" t="s">
        <v>561</v>
      </c>
      <c r="C139" s="206" t="s">
        <v>226</v>
      </c>
      <c r="D139" s="10"/>
      <c r="E139" s="218">
        <v>45748</v>
      </c>
      <c r="F139" s="24">
        <v>46.049156000000004</v>
      </c>
      <c r="G139" s="510" t="s">
        <v>197</v>
      </c>
      <c r="H139" s="510"/>
      <c r="I139" s="510"/>
      <c r="J139" s="510"/>
      <c r="K139" s="218">
        <v>45758</v>
      </c>
      <c r="L139" s="219" t="s">
        <v>683</v>
      </c>
      <c r="M139" s="10"/>
      <c r="N139" s="213"/>
      <c r="O139" s="214"/>
      <c r="P139" s="214"/>
    </row>
    <row r="140" spans="1:16" ht="18.5">
      <c r="A140" s="10">
        <v>139</v>
      </c>
      <c r="B140" s="209" t="s">
        <v>562</v>
      </c>
      <c r="C140" s="206" t="s">
        <v>563</v>
      </c>
      <c r="D140" s="10"/>
      <c r="E140" s="218">
        <v>45748</v>
      </c>
      <c r="F140" s="24">
        <v>75.858397999999994</v>
      </c>
      <c r="G140" s="510" t="s">
        <v>197</v>
      </c>
      <c r="H140" s="510"/>
      <c r="I140" s="510"/>
      <c r="J140" s="510"/>
      <c r="K140" s="218">
        <v>45758</v>
      </c>
      <c r="L140" s="219" t="s">
        <v>687</v>
      </c>
      <c r="M140" s="10"/>
      <c r="N140" s="213"/>
      <c r="O140" s="214"/>
      <c r="P140" s="214"/>
    </row>
    <row r="141" spans="1:16" ht="18.5">
      <c r="A141" s="10">
        <v>140</v>
      </c>
      <c r="B141" s="209" t="s">
        <v>323</v>
      </c>
      <c r="C141" s="206" t="s">
        <v>564</v>
      </c>
      <c r="D141" s="10"/>
      <c r="E141" s="218">
        <v>45748</v>
      </c>
      <c r="F141" s="24">
        <v>87.011570000000006</v>
      </c>
      <c r="G141" s="510" t="s">
        <v>197</v>
      </c>
      <c r="H141" s="510"/>
      <c r="I141" s="510"/>
      <c r="J141" s="510"/>
      <c r="K141" s="218">
        <v>45758</v>
      </c>
      <c r="L141" s="219" t="s">
        <v>681</v>
      </c>
      <c r="M141" s="10"/>
      <c r="N141" s="213"/>
      <c r="O141" s="214"/>
      <c r="P141" s="214"/>
    </row>
    <row r="142" spans="1:16" ht="18.5">
      <c r="A142" s="10">
        <v>141</v>
      </c>
      <c r="B142" s="209" t="s">
        <v>565</v>
      </c>
      <c r="C142" s="206" t="s">
        <v>226</v>
      </c>
      <c r="D142" s="10"/>
      <c r="E142" s="218">
        <v>45748</v>
      </c>
      <c r="F142" s="24">
        <v>46.049156000000004</v>
      </c>
      <c r="G142" s="510" t="s">
        <v>197</v>
      </c>
      <c r="H142" s="510"/>
      <c r="I142" s="510"/>
      <c r="J142" s="510"/>
      <c r="K142" s="218">
        <v>45759</v>
      </c>
      <c r="L142" s="219" t="s">
        <v>684</v>
      </c>
      <c r="M142" s="10"/>
      <c r="N142" s="213"/>
      <c r="O142" s="214"/>
      <c r="P142" s="214"/>
    </row>
    <row r="143" spans="1:16" ht="18.5">
      <c r="A143" s="10">
        <v>142</v>
      </c>
      <c r="B143" s="209" t="s">
        <v>566</v>
      </c>
      <c r="C143" s="206" t="s">
        <v>226</v>
      </c>
      <c r="D143" s="10"/>
      <c r="E143" s="218">
        <v>45748</v>
      </c>
      <c r="F143" s="24">
        <v>46.049156000000004</v>
      </c>
      <c r="G143" s="510" t="s">
        <v>197</v>
      </c>
      <c r="H143" s="510"/>
      <c r="I143" s="510"/>
      <c r="J143" s="510"/>
      <c r="K143" s="218">
        <v>45759</v>
      </c>
      <c r="L143" s="219" t="s">
        <v>677</v>
      </c>
      <c r="M143" s="10"/>
      <c r="N143" s="213"/>
      <c r="O143" s="214"/>
      <c r="P143" s="214"/>
    </row>
    <row r="144" spans="1:16" ht="18.5">
      <c r="A144" s="10">
        <v>143</v>
      </c>
      <c r="B144" s="209" t="s">
        <v>567</v>
      </c>
      <c r="C144" s="206" t="s">
        <v>227</v>
      </c>
      <c r="D144" s="10"/>
      <c r="E144" s="218">
        <v>45755</v>
      </c>
      <c r="F144" s="24">
        <v>42.374236000000003</v>
      </c>
      <c r="G144" s="510" t="s">
        <v>197</v>
      </c>
      <c r="H144" s="510"/>
      <c r="I144" s="510"/>
      <c r="J144" s="510"/>
      <c r="K144" s="218">
        <v>45760</v>
      </c>
      <c r="L144" s="219" t="s">
        <v>679</v>
      </c>
      <c r="M144" s="10"/>
      <c r="N144" s="213"/>
      <c r="O144" s="214"/>
      <c r="P144" s="214"/>
    </row>
    <row r="145" spans="1:16" ht="18.5">
      <c r="A145" s="10">
        <v>144</v>
      </c>
      <c r="B145" s="209" t="s">
        <v>352</v>
      </c>
      <c r="C145" s="206" t="s">
        <v>520</v>
      </c>
      <c r="D145" s="10"/>
      <c r="E145" s="218">
        <v>45749</v>
      </c>
      <c r="F145" s="24">
        <v>64.481662</v>
      </c>
      <c r="G145" s="510" t="s">
        <v>197</v>
      </c>
      <c r="H145" s="510"/>
      <c r="I145" s="510"/>
      <c r="J145" s="510"/>
      <c r="K145" s="218">
        <v>45761</v>
      </c>
      <c r="L145" s="219" t="s">
        <v>680</v>
      </c>
      <c r="M145" s="10"/>
      <c r="N145" s="213"/>
      <c r="O145" s="214"/>
      <c r="P145" s="214"/>
    </row>
    <row r="146" spans="1:16" ht="18.5">
      <c r="A146" s="10">
        <v>145</v>
      </c>
      <c r="B146" s="209" t="s">
        <v>568</v>
      </c>
      <c r="C146" s="206" t="s">
        <v>226</v>
      </c>
      <c r="D146" s="10"/>
      <c r="E146" s="218">
        <v>45756</v>
      </c>
      <c r="F146" s="24">
        <v>46.049156000000004</v>
      </c>
      <c r="G146" s="510" t="s">
        <v>197</v>
      </c>
      <c r="H146" s="510"/>
      <c r="I146" s="510"/>
      <c r="J146" s="510"/>
      <c r="K146" s="218">
        <v>45762</v>
      </c>
      <c r="L146" s="219" t="s">
        <v>685</v>
      </c>
      <c r="M146" s="10"/>
      <c r="N146" s="213"/>
      <c r="O146" s="214"/>
      <c r="P146" s="214"/>
    </row>
    <row r="147" spans="1:16" ht="18.5">
      <c r="A147" s="10">
        <v>146</v>
      </c>
      <c r="B147" s="209" t="s">
        <v>569</v>
      </c>
      <c r="C147" s="206" t="s">
        <v>226</v>
      </c>
      <c r="D147" s="10"/>
      <c r="E147" s="218">
        <v>45752</v>
      </c>
      <c r="F147" s="24">
        <v>46.049156000000004</v>
      </c>
      <c r="G147" s="510" t="s">
        <v>197</v>
      </c>
      <c r="H147" s="510"/>
      <c r="I147" s="510"/>
      <c r="J147" s="510"/>
      <c r="K147" s="218">
        <v>45763</v>
      </c>
      <c r="L147" s="219" t="s">
        <v>688</v>
      </c>
      <c r="M147" s="10"/>
      <c r="N147" s="213"/>
      <c r="O147" s="214"/>
      <c r="P147" s="214"/>
    </row>
    <row r="148" spans="1:16" ht="18.5">
      <c r="A148" s="10">
        <v>147</v>
      </c>
      <c r="B148" s="209" t="s">
        <v>570</v>
      </c>
      <c r="C148" s="206" t="s">
        <v>227</v>
      </c>
      <c r="D148" s="10"/>
      <c r="E148" s="218">
        <v>45759</v>
      </c>
      <c r="F148" s="24">
        <v>42.374236000000003</v>
      </c>
      <c r="G148" s="510" t="s">
        <v>197</v>
      </c>
      <c r="H148" s="510"/>
      <c r="I148" s="510"/>
      <c r="J148" s="510"/>
      <c r="K148" s="218">
        <v>45763</v>
      </c>
      <c r="L148" s="219" t="s">
        <v>687</v>
      </c>
      <c r="M148" s="10"/>
      <c r="N148" s="213"/>
      <c r="O148" s="214"/>
      <c r="P148" s="214"/>
    </row>
    <row r="149" spans="1:16" ht="18.5">
      <c r="A149" s="10">
        <v>148</v>
      </c>
      <c r="B149" s="209" t="s">
        <v>571</v>
      </c>
      <c r="C149" s="206" t="s">
        <v>572</v>
      </c>
      <c r="D149" s="10"/>
      <c r="E149" s="218">
        <v>45753</v>
      </c>
      <c r="F149" s="24">
        <v>86.256192999999996</v>
      </c>
      <c r="G149" s="510" t="s">
        <v>197</v>
      </c>
      <c r="H149" s="510"/>
      <c r="I149" s="510"/>
      <c r="J149" s="510"/>
      <c r="K149" s="218">
        <v>45764</v>
      </c>
      <c r="L149" s="219" t="s">
        <v>427</v>
      </c>
      <c r="M149" s="10"/>
      <c r="N149" s="213"/>
      <c r="O149" s="214"/>
      <c r="P149" s="214"/>
    </row>
    <row r="150" spans="1:16" ht="18.5">
      <c r="A150" s="10">
        <v>149</v>
      </c>
      <c r="B150" s="209" t="s">
        <v>366</v>
      </c>
      <c r="C150" s="206" t="s">
        <v>520</v>
      </c>
      <c r="D150" s="10"/>
      <c r="E150" s="218">
        <v>45759</v>
      </c>
      <c r="F150" s="24">
        <v>64.481662</v>
      </c>
      <c r="G150" s="510" t="s">
        <v>197</v>
      </c>
      <c r="H150" s="510"/>
      <c r="I150" s="510"/>
      <c r="J150" s="510"/>
      <c r="K150" s="218">
        <v>45766</v>
      </c>
      <c r="L150" s="219" t="s">
        <v>684</v>
      </c>
      <c r="M150" s="10"/>
      <c r="N150" s="213"/>
      <c r="O150" s="214"/>
      <c r="P150" s="214"/>
    </row>
    <row r="151" spans="1:16" ht="18.5">
      <c r="A151" s="10">
        <v>150</v>
      </c>
      <c r="B151" s="209" t="s">
        <v>573</v>
      </c>
      <c r="C151" s="206" t="s">
        <v>228</v>
      </c>
      <c r="D151" s="10"/>
      <c r="E151" s="218">
        <v>45761</v>
      </c>
      <c r="F151" s="24">
        <v>53.323913999999995</v>
      </c>
      <c r="G151" s="510" t="s">
        <v>197</v>
      </c>
      <c r="H151" s="510"/>
      <c r="I151" s="510"/>
      <c r="J151" s="510"/>
      <c r="K151" s="218">
        <v>45768</v>
      </c>
      <c r="L151" s="219" t="s">
        <v>689</v>
      </c>
      <c r="M151" s="10"/>
      <c r="N151" s="213"/>
      <c r="O151" s="214"/>
      <c r="P151" s="214"/>
    </row>
    <row r="152" spans="1:16" ht="18.5">
      <c r="A152" s="10">
        <v>151</v>
      </c>
      <c r="B152" s="209" t="s">
        <v>574</v>
      </c>
      <c r="C152" s="206" t="s">
        <v>227</v>
      </c>
      <c r="D152" s="10"/>
      <c r="E152" s="218">
        <v>45759</v>
      </c>
      <c r="F152" s="24">
        <v>42.374236000000003</v>
      </c>
      <c r="G152" s="510" t="s">
        <v>197</v>
      </c>
      <c r="H152" s="510"/>
      <c r="I152" s="510"/>
      <c r="J152" s="510"/>
      <c r="K152" s="218">
        <v>45768</v>
      </c>
      <c r="L152" s="219" t="s">
        <v>681</v>
      </c>
      <c r="M152" s="10"/>
      <c r="N152" s="213"/>
      <c r="O152" s="214"/>
      <c r="P152" s="214"/>
    </row>
    <row r="153" spans="1:16" ht="18.5">
      <c r="A153" s="10">
        <v>152</v>
      </c>
      <c r="B153" s="209" t="s">
        <v>364</v>
      </c>
      <c r="C153" s="206" t="s">
        <v>564</v>
      </c>
      <c r="D153" s="10"/>
      <c r="E153" s="218">
        <v>45759</v>
      </c>
      <c r="F153" s="24">
        <v>87.011570000000006</v>
      </c>
      <c r="G153" s="510" t="s">
        <v>197</v>
      </c>
      <c r="H153" s="510"/>
      <c r="I153" s="510"/>
      <c r="J153" s="510"/>
      <c r="K153" s="218">
        <v>45769</v>
      </c>
      <c r="L153" s="219" t="s">
        <v>676</v>
      </c>
      <c r="M153" s="10"/>
      <c r="N153" s="213"/>
      <c r="O153" s="214"/>
      <c r="P153" s="214"/>
    </row>
    <row r="154" spans="1:16" ht="18.5">
      <c r="A154" s="10">
        <v>153</v>
      </c>
      <c r="B154" s="209" t="s">
        <v>575</v>
      </c>
      <c r="C154" s="206" t="s">
        <v>227</v>
      </c>
      <c r="D154" s="10"/>
      <c r="E154" s="218">
        <v>45759</v>
      </c>
      <c r="F154" s="24">
        <v>42.374236000000003</v>
      </c>
      <c r="G154" s="510" t="s">
        <v>197</v>
      </c>
      <c r="H154" s="510"/>
      <c r="I154" s="510"/>
      <c r="J154" s="510"/>
      <c r="K154" s="218">
        <v>45769</v>
      </c>
      <c r="L154" s="219" t="s">
        <v>683</v>
      </c>
      <c r="M154" s="10"/>
      <c r="N154" s="213"/>
      <c r="O154" s="214"/>
      <c r="P154" s="214"/>
    </row>
    <row r="155" spans="1:16" ht="18.5">
      <c r="A155" s="10">
        <v>154</v>
      </c>
      <c r="B155" s="209" t="s">
        <v>576</v>
      </c>
      <c r="C155" s="206" t="s">
        <v>226</v>
      </c>
      <c r="D155" s="10"/>
      <c r="E155" s="218">
        <v>45759</v>
      </c>
      <c r="F155" s="24">
        <v>46.049156000000004</v>
      </c>
      <c r="G155" s="510" t="s">
        <v>197</v>
      </c>
      <c r="H155" s="510"/>
      <c r="I155" s="510"/>
      <c r="J155" s="510"/>
      <c r="K155" s="218">
        <v>45769</v>
      </c>
      <c r="L155" s="219" t="s">
        <v>680</v>
      </c>
      <c r="M155" s="10"/>
      <c r="N155" s="213"/>
      <c r="O155" s="214"/>
      <c r="P155" s="214"/>
    </row>
    <row r="156" spans="1:16" ht="18.5">
      <c r="A156" s="10">
        <v>155</v>
      </c>
      <c r="B156" s="209" t="s">
        <v>577</v>
      </c>
      <c r="C156" s="206" t="s">
        <v>228</v>
      </c>
      <c r="D156" s="10"/>
      <c r="E156" s="218">
        <v>45763</v>
      </c>
      <c r="F156" s="24">
        <v>53.323913999999995</v>
      </c>
      <c r="G156" s="510" t="s">
        <v>197</v>
      </c>
      <c r="H156" s="510"/>
      <c r="I156" s="510"/>
      <c r="J156" s="510"/>
      <c r="K156" s="218">
        <v>45769</v>
      </c>
      <c r="L156" s="219" t="s">
        <v>685</v>
      </c>
      <c r="M156" s="10"/>
      <c r="N156" s="213"/>
      <c r="O156" s="214"/>
      <c r="P156" s="214"/>
    </row>
    <row r="157" spans="1:16" ht="18.5">
      <c r="A157" s="10">
        <v>156</v>
      </c>
      <c r="B157" s="209" t="s">
        <v>578</v>
      </c>
      <c r="C157" s="206" t="s">
        <v>196</v>
      </c>
      <c r="D157" s="10"/>
      <c r="E157" s="218">
        <v>45762</v>
      </c>
      <c r="F157" s="24">
        <v>43.775756000000008</v>
      </c>
      <c r="G157" s="510" t="s">
        <v>197</v>
      </c>
      <c r="H157" s="510"/>
      <c r="I157" s="510"/>
      <c r="J157" s="510"/>
      <c r="K157" s="218">
        <v>45770</v>
      </c>
      <c r="L157" s="219" t="s">
        <v>682</v>
      </c>
      <c r="M157" s="10"/>
      <c r="N157" s="213"/>
      <c r="O157" s="214"/>
      <c r="P157" s="214"/>
    </row>
    <row r="158" spans="1:16" ht="18.5">
      <c r="A158" s="10">
        <v>157</v>
      </c>
      <c r="B158" s="209" t="s">
        <v>579</v>
      </c>
      <c r="C158" s="206" t="s">
        <v>227</v>
      </c>
      <c r="D158" s="10"/>
      <c r="E158" s="218">
        <v>45764</v>
      </c>
      <c r="F158" s="24">
        <v>42.374236000000003</v>
      </c>
      <c r="G158" s="510" t="s">
        <v>197</v>
      </c>
      <c r="H158" s="510"/>
      <c r="I158" s="510"/>
      <c r="J158" s="510"/>
      <c r="K158" s="218">
        <v>45772</v>
      </c>
      <c r="L158" s="219" t="s">
        <v>688</v>
      </c>
      <c r="M158" s="10"/>
      <c r="N158" s="213"/>
      <c r="O158" s="214"/>
      <c r="P158" s="214"/>
    </row>
    <row r="159" spans="1:16" ht="18.5">
      <c r="A159" s="10">
        <v>158</v>
      </c>
      <c r="B159" s="209" t="s">
        <v>580</v>
      </c>
      <c r="C159" s="206" t="s">
        <v>229</v>
      </c>
      <c r="D159" s="10"/>
      <c r="E159" s="218">
        <v>45759</v>
      </c>
      <c r="F159" s="24">
        <v>55.338726999999999</v>
      </c>
      <c r="G159" s="510" t="s">
        <v>197</v>
      </c>
      <c r="H159" s="510"/>
      <c r="I159" s="510"/>
      <c r="J159" s="510"/>
      <c r="K159" s="218">
        <v>45773</v>
      </c>
      <c r="L159" s="219" t="s">
        <v>686</v>
      </c>
      <c r="M159" s="10"/>
      <c r="N159" s="213"/>
      <c r="O159" s="214"/>
      <c r="P159" s="214"/>
    </row>
    <row r="160" spans="1:16" ht="18.5">
      <c r="A160" s="10">
        <v>159</v>
      </c>
      <c r="B160" s="209" t="s">
        <v>581</v>
      </c>
      <c r="C160" s="206" t="s">
        <v>227</v>
      </c>
      <c r="D160" s="10"/>
      <c r="E160" s="218">
        <v>45770</v>
      </c>
      <c r="F160" s="24">
        <v>42.374236000000003</v>
      </c>
      <c r="G160" s="510" t="s">
        <v>197</v>
      </c>
      <c r="H160" s="510"/>
      <c r="I160" s="510"/>
      <c r="J160" s="510"/>
      <c r="K160" s="218">
        <v>45773</v>
      </c>
      <c r="L160" s="219" t="s">
        <v>685</v>
      </c>
      <c r="M160" s="10"/>
      <c r="N160" s="213"/>
      <c r="O160" s="214"/>
      <c r="P160" s="214"/>
    </row>
    <row r="161" spans="1:16" ht="18.5">
      <c r="A161" s="10">
        <v>160</v>
      </c>
      <c r="B161" s="209" t="s">
        <v>582</v>
      </c>
      <c r="C161" s="206" t="s">
        <v>227</v>
      </c>
      <c r="D161" s="10"/>
      <c r="E161" s="218">
        <v>45767</v>
      </c>
      <c r="F161" s="24">
        <v>42.374236000000003</v>
      </c>
      <c r="G161" s="510" t="s">
        <v>197</v>
      </c>
      <c r="H161" s="510"/>
      <c r="I161" s="510"/>
      <c r="J161" s="510"/>
      <c r="K161" s="218">
        <v>45773</v>
      </c>
      <c r="L161" s="219" t="s">
        <v>684</v>
      </c>
      <c r="M161" s="10"/>
      <c r="N161" s="213"/>
      <c r="O161" s="214"/>
      <c r="P161" s="214"/>
    </row>
    <row r="162" spans="1:16" ht="18.5">
      <c r="A162" s="10">
        <v>161</v>
      </c>
      <c r="B162" s="209" t="s">
        <v>583</v>
      </c>
      <c r="C162" s="206" t="s">
        <v>226</v>
      </c>
      <c r="D162" s="10"/>
      <c r="E162" s="218">
        <v>45770</v>
      </c>
      <c r="F162" s="24">
        <v>46.049156000000004</v>
      </c>
      <c r="G162" s="510" t="s">
        <v>197</v>
      </c>
      <c r="H162" s="510"/>
      <c r="I162" s="510"/>
      <c r="J162" s="510"/>
      <c r="K162" s="218">
        <v>45775</v>
      </c>
      <c r="L162" s="219" t="s">
        <v>680</v>
      </c>
      <c r="M162" s="10"/>
      <c r="N162" s="213"/>
      <c r="O162" s="214"/>
      <c r="P162" s="214"/>
    </row>
    <row r="163" spans="1:16" ht="18.5">
      <c r="A163" s="10">
        <v>162</v>
      </c>
      <c r="B163" s="209" t="s">
        <v>17</v>
      </c>
      <c r="C163" s="206" t="s">
        <v>226</v>
      </c>
      <c r="D163" s="10"/>
      <c r="E163" s="218">
        <v>45770</v>
      </c>
      <c r="F163" s="24">
        <v>46.049156000000004</v>
      </c>
      <c r="G163" s="510" t="s">
        <v>197</v>
      </c>
      <c r="H163" s="510"/>
      <c r="I163" s="510"/>
      <c r="J163" s="510"/>
      <c r="K163" s="218">
        <v>45775</v>
      </c>
      <c r="L163" s="219" t="s">
        <v>676</v>
      </c>
      <c r="M163" s="10"/>
      <c r="N163" s="213"/>
      <c r="O163" s="214"/>
      <c r="P163" s="214"/>
    </row>
    <row r="164" spans="1:16" ht="18.5">
      <c r="A164" s="10">
        <v>163</v>
      </c>
      <c r="B164" s="209" t="s">
        <v>584</v>
      </c>
      <c r="C164" s="206" t="s">
        <v>365</v>
      </c>
      <c r="D164" s="10"/>
      <c r="E164" s="218">
        <v>45764</v>
      </c>
      <c r="F164" s="24">
        <v>78.677549999999997</v>
      </c>
      <c r="G164" s="510" t="s">
        <v>197</v>
      </c>
      <c r="H164" s="510"/>
      <c r="I164" s="510"/>
      <c r="J164" s="510"/>
      <c r="K164" s="218">
        <v>45775</v>
      </c>
      <c r="L164" s="219" t="s">
        <v>687</v>
      </c>
      <c r="M164" s="10"/>
      <c r="N164" s="213"/>
      <c r="O164" s="214"/>
      <c r="P164" s="214"/>
    </row>
    <row r="165" spans="1:16" ht="18.5">
      <c r="A165" s="10">
        <v>164</v>
      </c>
      <c r="B165" s="209" t="s">
        <v>585</v>
      </c>
      <c r="C165" s="206" t="s">
        <v>227</v>
      </c>
      <c r="D165" s="10"/>
      <c r="E165" s="218">
        <v>45769</v>
      </c>
      <c r="F165" s="24">
        <v>42.374236000000003</v>
      </c>
      <c r="G165" s="510" t="s">
        <v>197</v>
      </c>
      <c r="H165" s="510"/>
      <c r="I165" s="510"/>
      <c r="J165" s="510"/>
      <c r="K165" s="218">
        <v>45775</v>
      </c>
      <c r="L165" s="219" t="s">
        <v>681</v>
      </c>
      <c r="M165" s="10"/>
      <c r="N165" s="213"/>
      <c r="O165" s="214"/>
      <c r="P165" s="214"/>
    </row>
    <row r="166" spans="1:16" ht="18.5">
      <c r="A166" s="10">
        <v>165</v>
      </c>
      <c r="B166" s="209" t="s">
        <v>586</v>
      </c>
      <c r="C166" s="206" t="s">
        <v>227</v>
      </c>
      <c r="D166" s="10"/>
      <c r="E166" s="218">
        <v>45773</v>
      </c>
      <c r="F166" s="24">
        <v>42.374236000000003</v>
      </c>
      <c r="G166" s="510" t="s">
        <v>197</v>
      </c>
      <c r="H166" s="510"/>
      <c r="I166" s="510"/>
      <c r="J166" s="510"/>
      <c r="K166" s="218">
        <v>45776</v>
      </c>
      <c r="L166" s="219" t="s">
        <v>688</v>
      </c>
      <c r="M166" s="10"/>
      <c r="N166" s="213"/>
      <c r="O166" s="214"/>
      <c r="P166" s="214"/>
    </row>
    <row r="167" spans="1:16" ht="18.5">
      <c r="A167" s="10">
        <v>166</v>
      </c>
      <c r="B167" s="209" t="s">
        <v>587</v>
      </c>
      <c r="C167" s="206" t="s">
        <v>227</v>
      </c>
      <c r="D167" s="10"/>
      <c r="E167" s="218">
        <v>45770</v>
      </c>
      <c r="F167" s="24">
        <v>42.374236000000003</v>
      </c>
      <c r="G167" s="510" t="s">
        <v>197</v>
      </c>
      <c r="H167" s="510"/>
      <c r="I167" s="510"/>
      <c r="J167" s="510"/>
      <c r="K167" s="218">
        <v>45809</v>
      </c>
      <c r="L167" s="219" t="s">
        <v>683</v>
      </c>
      <c r="M167" s="10"/>
      <c r="N167" s="213"/>
      <c r="O167" s="214"/>
      <c r="P167" s="214"/>
    </row>
    <row r="168" spans="1:16" ht="18.5">
      <c r="A168" s="10">
        <v>167</v>
      </c>
      <c r="B168" s="209" t="s">
        <v>588</v>
      </c>
      <c r="C168" s="206" t="s">
        <v>383</v>
      </c>
      <c r="D168" s="10"/>
      <c r="E168" s="218">
        <v>45769</v>
      </c>
      <c r="F168" s="24">
        <v>97.228551999999993</v>
      </c>
      <c r="G168" s="510" t="s">
        <v>197</v>
      </c>
      <c r="H168" s="510"/>
      <c r="I168" s="510"/>
      <c r="J168" s="510"/>
      <c r="K168" s="218">
        <v>45777</v>
      </c>
      <c r="L168" s="219" t="s">
        <v>679</v>
      </c>
      <c r="M168" s="10"/>
      <c r="N168" s="213"/>
      <c r="O168" s="214"/>
      <c r="P168" s="214"/>
    </row>
    <row r="169" spans="1:16" ht="18.5">
      <c r="A169" s="10">
        <v>168</v>
      </c>
      <c r="B169" s="209" t="s">
        <v>589</v>
      </c>
      <c r="C169" s="206" t="s">
        <v>227</v>
      </c>
      <c r="D169" s="10"/>
      <c r="E169" s="218">
        <v>45774</v>
      </c>
      <c r="F169" s="24">
        <v>42.374236000000003</v>
      </c>
      <c r="G169" s="510" t="s">
        <v>197</v>
      </c>
      <c r="H169" s="510"/>
      <c r="I169" s="510"/>
      <c r="J169" s="510"/>
      <c r="K169" s="218">
        <v>45777</v>
      </c>
      <c r="L169" s="219" t="s">
        <v>685</v>
      </c>
      <c r="M169" s="10"/>
      <c r="N169" s="213"/>
      <c r="O169" s="214"/>
      <c r="P169" s="214"/>
    </row>
    <row r="170" spans="1:16" ht="18.5">
      <c r="A170" s="10">
        <v>169</v>
      </c>
      <c r="B170" s="209" t="s">
        <v>18</v>
      </c>
      <c r="C170" s="206" t="s">
        <v>226</v>
      </c>
      <c r="D170" s="10"/>
      <c r="E170" s="218">
        <v>45776</v>
      </c>
      <c r="F170" s="24">
        <v>46.049156000000004</v>
      </c>
      <c r="G170" s="510" t="s">
        <v>197</v>
      </c>
      <c r="H170" s="510"/>
      <c r="I170" s="510"/>
      <c r="J170" s="510"/>
      <c r="K170" s="218">
        <v>45780</v>
      </c>
      <c r="L170" s="219" t="s">
        <v>676</v>
      </c>
      <c r="M170" s="10"/>
      <c r="N170" s="213"/>
      <c r="O170" s="214"/>
      <c r="P170" s="214"/>
    </row>
    <row r="171" spans="1:16" ht="18.5">
      <c r="A171" s="10">
        <v>170</v>
      </c>
      <c r="B171" s="209" t="s">
        <v>590</v>
      </c>
      <c r="C171" s="206" t="s">
        <v>226</v>
      </c>
      <c r="D171" s="10"/>
      <c r="E171" s="218">
        <v>45776</v>
      </c>
      <c r="F171" s="24">
        <v>46.049156000000004</v>
      </c>
      <c r="G171" s="510" t="s">
        <v>197</v>
      </c>
      <c r="H171" s="510"/>
      <c r="I171" s="510"/>
      <c r="J171" s="510"/>
      <c r="K171" s="218">
        <v>45781</v>
      </c>
      <c r="L171" s="219" t="s">
        <v>684</v>
      </c>
      <c r="M171" s="10"/>
      <c r="N171" s="213"/>
      <c r="O171" s="214"/>
      <c r="P171" s="214"/>
    </row>
    <row r="172" spans="1:16" ht="18.5">
      <c r="A172" s="10">
        <v>171</v>
      </c>
      <c r="B172" s="209" t="s">
        <v>591</v>
      </c>
      <c r="C172" s="206" t="s">
        <v>227</v>
      </c>
      <c r="D172" s="10"/>
      <c r="E172" s="218">
        <v>45776</v>
      </c>
      <c r="F172" s="24">
        <v>42.374236000000003</v>
      </c>
      <c r="G172" s="510" t="s">
        <v>197</v>
      </c>
      <c r="H172" s="510"/>
      <c r="I172" s="510"/>
      <c r="J172" s="510"/>
      <c r="K172" s="218">
        <v>45782</v>
      </c>
      <c r="L172" s="219" t="s">
        <v>680</v>
      </c>
      <c r="M172" s="10"/>
      <c r="N172" s="213"/>
      <c r="O172" s="214"/>
      <c r="P172" s="214"/>
    </row>
    <row r="173" spans="1:16" ht="18.5">
      <c r="A173" s="10">
        <v>172</v>
      </c>
      <c r="B173" s="209" t="s">
        <v>592</v>
      </c>
      <c r="C173" s="206" t="s">
        <v>226</v>
      </c>
      <c r="D173" s="10"/>
      <c r="E173" s="218">
        <v>45777</v>
      </c>
      <c r="F173" s="24">
        <v>46.049156000000004</v>
      </c>
      <c r="G173" s="510" t="s">
        <v>197</v>
      </c>
      <c r="H173" s="510"/>
      <c r="I173" s="510"/>
      <c r="J173" s="510"/>
      <c r="K173" s="218">
        <v>45783</v>
      </c>
      <c r="L173" s="219" t="s">
        <v>685</v>
      </c>
      <c r="M173" s="10"/>
      <c r="N173" s="213"/>
      <c r="O173" s="214"/>
      <c r="P173" s="214"/>
    </row>
    <row r="174" spans="1:16" ht="18.5">
      <c r="A174" s="10">
        <v>173</v>
      </c>
      <c r="B174" s="209" t="s">
        <v>593</v>
      </c>
      <c r="C174" s="206" t="s">
        <v>196</v>
      </c>
      <c r="D174" s="10"/>
      <c r="E174" s="218">
        <v>45777</v>
      </c>
      <c r="F174" s="24">
        <v>43.775756000000008</v>
      </c>
      <c r="G174" s="510" t="s">
        <v>197</v>
      </c>
      <c r="H174" s="510"/>
      <c r="I174" s="510"/>
      <c r="J174" s="510"/>
      <c r="K174" s="218">
        <v>45783</v>
      </c>
      <c r="L174" s="219" t="s">
        <v>681</v>
      </c>
      <c r="M174" s="10"/>
      <c r="N174" s="213"/>
      <c r="O174" s="214"/>
      <c r="P174" s="214"/>
    </row>
    <row r="175" spans="1:16" ht="18.5">
      <c r="A175" s="10">
        <v>174</v>
      </c>
      <c r="B175" s="209" t="s">
        <v>594</v>
      </c>
      <c r="C175" s="206" t="s">
        <v>227</v>
      </c>
      <c r="D175" s="10"/>
      <c r="E175" s="218">
        <v>45777</v>
      </c>
      <c r="F175" s="24">
        <v>42.374236000000003</v>
      </c>
      <c r="G175" s="510" t="s">
        <v>197</v>
      </c>
      <c r="H175" s="510"/>
      <c r="I175" s="510"/>
      <c r="J175" s="510"/>
      <c r="K175" s="218">
        <v>45783</v>
      </c>
      <c r="L175" s="219" t="s">
        <v>688</v>
      </c>
      <c r="M175" s="10"/>
      <c r="N175" s="213"/>
      <c r="O175" s="214"/>
      <c r="P175" s="214"/>
    </row>
    <row r="176" spans="1:16" ht="18.5">
      <c r="A176" s="10">
        <v>175</v>
      </c>
      <c r="B176" s="209" t="s">
        <v>595</v>
      </c>
      <c r="C176" s="206" t="s">
        <v>226</v>
      </c>
      <c r="D176" s="10"/>
      <c r="E176" s="218">
        <v>45777</v>
      </c>
      <c r="F176" s="24">
        <v>46.049156000000004</v>
      </c>
      <c r="G176" s="510" t="s">
        <v>197</v>
      </c>
      <c r="H176" s="510"/>
      <c r="I176" s="510"/>
      <c r="J176" s="510"/>
      <c r="K176" s="218">
        <v>45784</v>
      </c>
      <c r="L176" s="219" t="s">
        <v>682</v>
      </c>
      <c r="M176" s="10"/>
      <c r="N176" s="213"/>
      <c r="O176" s="214"/>
      <c r="P176" s="214"/>
    </row>
    <row r="177" spans="1:16" ht="18.5">
      <c r="A177" s="10">
        <v>176</v>
      </c>
      <c r="B177" s="209" t="s">
        <v>596</v>
      </c>
      <c r="C177" s="206" t="s">
        <v>227</v>
      </c>
      <c r="D177" s="10"/>
      <c r="E177" s="218">
        <v>45783</v>
      </c>
      <c r="F177" s="24">
        <v>42.374236000000003</v>
      </c>
      <c r="G177" s="510" t="s">
        <v>197</v>
      </c>
      <c r="H177" s="510"/>
      <c r="I177" s="510"/>
      <c r="J177" s="510"/>
      <c r="K177" s="218">
        <v>45786</v>
      </c>
      <c r="L177" s="219" t="s">
        <v>685</v>
      </c>
      <c r="M177" s="10"/>
      <c r="N177" s="213"/>
      <c r="O177" s="214"/>
      <c r="P177" s="214"/>
    </row>
    <row r="178" spans="1:16" ht="18.5">
      <c r="A178" s="10">
        <v>177</v>
      </c>
      <c r="B178" s="209" t="s">
        <v>597</v>
      </c>
      <c r="C178" s="206" t="s">
        <v>227</v>
      </c>
      <c r="D178" s="10"/>
      <c r="E178" s="218">
        <v>45781</v>
      </c>
      <c r="F178" s="24">
        <v>42.374236000000003</v>
      </c>
      <c r="G178" s="510" t="s">
        <v>197</v>
      </c>
      <c r="H178" s="510"/>
      <c r="I178" s="510"/>
      <c r="J178" s="510"/>
      <c r="K178" s="218">
        <v>45787</v>
      </c>
      <c r="L178" s="219" t="s">
        <v>687</v>
      </c>
      <c r="M178" s="10"/>
      <c r="N178" s="213"/>
      <c r="O178" s="214"/>
      <c r="P178" s="214"/>
    </row>
    <row r="179" spans="1:16" ht="18.5">
      <c r="A179" s="10">
        <v>178</v>
      </c>
      <c r="B179" s="209" t="s">
        <v>598</v>
      </c>
      <c r="C179" s="206" t="s">
        <v>227</v>
      </c>
      <c r="D179" s="10"/>
      <c r="E179" s="218">
        <v>45781</v>
      </c>
      <c r="F179" s="24">
        <v>42.374236000000003</v>
      </c>
      <c r="G179" s="510" t="s">
        <v>197</v>
      </c>
      <c r="H179" s="510"/>
      <c r="I179" s="510"/>
      <c r="J179" s="510"/>
      <c r="K179" s="218">
        <v>45788</v>
      </c>
      <c r="L179" s="219" t="s">
        <v>427</v>
      </c>
      <c r="M179" s="10"/>
      <c r="N179" s="213"/>
      <c r="O179" s="214"/>
      <c r="P179" s="214"/>
    </row>
    <row r="180" spans="1:16" ht="18.5">
      <c r="A180" s="10">
        <v>179</v>
      </c>
      <c r="B180" s="209" t="s">
        <v>599</v>
      </c>
      <c r="C180" s="206" t="s">
        <v>227</v>
      </c>
      <c r="D180" s="10"/>
      <c r="E180" s="218">
        <v>45782</v>
      </c>
      <c r="F180" s="24">
        <v>42.374236000000003</v>
      </c>
      <c r="G180" s="510" t="s">
        <v>197</v>
      </c>
      <c r="H180" s="510"/>
      <c r="I180" s="510"/>
      <c r="J180" s="510"/>
      <c r="K180" s="218">
        <v>45788</v>
      </c>
      <c r="L180" s="219" t="s">
        <v>684</v>
      </c>
      <c r="M180" s="10"/>
      <c r="N180" s="213"/>
      <c r="O180" s="214"/>
      <c r="P180" s="214"/>
    </row>
    <row r="181" spans="1:16" ht="18.5">
      <c r="A181" s="10">
        <v>180</v>
      </c>
      <c r="B181" s="209" t="s">
        <v>129</v>
      </c>
      <c r="C181" s="206" t="s">
        <v>226</v>
      </c>
      <c r="D181" s="10"/>
      <c r="E181" s="218">
        <v>45784</v>
      </c>
      <c r="F181" s="24">
        <v>46.049156000000004</v>
      </c>
      <c r="G181" s="510" t="s">
        <v>197</v>
      </c>
      <c r="H181" s="510"/>
      <c r="I181" s="510"/>
      <c r="J181" s="510"/>
      <c r="K181" s="218">
        <v>45789</v>
      </c>
      <c r="L181" s="219" t="s">
        <v>688</v>
      </c>
      <c r="M181" s="10"/>
      <c r="N181" s="213"/>
      <c r="O181" s="214"/>
      <c r="P181" s="214"/>
    </row>
    <row r="182" spans="1:16" ht="18.5">
      <c r="A182" s="10">
        <v>181</v>
      </c>
      <c r="B182" s="209" t="s">
        <v>600</v>
      </c>
      <c r="C182" s="206" t="s">
        <v>227</v>
      </c>
      <c r="D182" s="10"/>
      <c r="E182" s="218">
        <v>45784</v>
      </c>
      <c r="F182" s="24">
        <v>42.374236000000003</v>
      </c>
      <c r="G182" s="510" t="s">
        <v>197</v>
      </c>
      <c r="H182" s="510"/>
      <c r="I182" s="510"/>
      <c r="J182" s="510"/>
      <c r="K182" s="218">
        <v>45790</v>
      </c>
      <c r="L182" s="219" t="s">
        <v>681</v>
      </c>
      <c r="M182" s="10"/>
      <c r="N182" s="213"/>
      <c r="O182" s="214"/>
      <c r="P182" s="214"/>
    </row>
    <row r="183" spans="1:16" ht="18.5">
      <c r="A183" s="10">
        <v>182</v>
      </c>
      <c r="B183" s="209" t="s">
        <v>601</v>
      </c>
      <c r="C183" s="206" t="s">
        <v>196</v>
      </c>
      <c r="D183" s="10"/>
      <c r="E183" s="218">
        <v>45784</v>
      </c>
      <c r="F183" s="24">
        <v>43.775756000000008</v>
      </c>
      <c r="G183" s="510" t="s">
        <v>197</v>
      </c>
      <c r="H183" s="510"/>
      <c r="I183" s="510"/>
      <c r="J183" s="510"/>
      <c r="K183" s="218">
        <v>45790</v>
      </c>
      <c r="L183" s="219" t="s">
        <v>680</v>
      </c>
      <c r="M183" s="10"/>
      <c r="N183" s="213"/>
      <c r="O183" s="214"/>
      <c r="P183" s="214"/>
    </row>
    <row r="184" spans="1:16" ht="18.5">
      <c r="A184" s="10">
        <v>183</v>
      </c>
      <c r="B184" s="209" t="s">
        <v>141</v>
      </c>
      <c r="C184" s="206" t="s">
        <v>226</v>
      </c>
      <c r="D184" s="10"/>
      <c r="E184" s="218">
        <v>45784</v>
      </c>
      <c r="F184" s="24">
        <v>46.049156000000004</v>
      </c>
      <c r="G184" s="510" t="s">
        <v>197</v>
      </c>
      <c r="H184" s="510"/>
      <c r="I184" s="510"/>
      <c r="J184" s="510"/>
      <c r="K184" s="218">
        <v>45791</v>
      </c>
      <c r="L184" s="219" t="s">
        <v>676</v>
      </c>
      <c r="M184" s="10"/>
      <c r="N184" s="213"/>
      <c r="O184" s="214"/>
      <c r="P184" s="214"/>
    </row>
    <row r="185" spans="1:16" ht="18.5">
      <c r="A185" s="10">
        <v>184</v>
      </c>
      <c r="B185" s="209" t="s">
        <v>602</v>
      </c>
      <c r="C185" s="206" t="s">
        <v>383</v>
      </c>
      <c r="D185" s="10"/>
      <c r="E185" s="218">
        <v>45782</v>
      </c>
      <c r="F185" s="24">
        <v>97.228551999999993</v>
      </c>
      <c r="G185" s="510" t="s">
        <v>197</v>
      </c>
      <c r="H185" s="510"/>
      <c r="I185" s="510"/>
      <c r="J185" s="510"/>
      <c r="K185" s="218">
        <v>45791</v>
      </c>
      <c r="L185" s="219" t="s">
        <v>679</v>
      </c>
      <c r="M185" s="10"/>
      <c r="N185" s="213"/>
      <c r="O185" s="214"/>
      <c r="P185" s="214"/>
    </row>
    <row r="186" spans="1:16" ht="18.5">
      <c r="A186" s="10">
        <v>185</v>
      </c>
      <c r="B186" s="209" t="s">
        <v>603</v>
      </c>
      <c r="C186" s="206" t="s">
        <v>227</v>
      </c>
      <c r="D186" s="10"/>
      <c r="E186" s="218">
        <v>45788</v>
      </c>
      <c r="F186" s="24">
        <v>42.374236000000003</v>
      </c>
      <c r="G186" s="510" t="s">
        <v>197</v>
      </c>
      <c r="H186" s="510"/>
      <c r="I186" s="510"/>
      <c r="J186" s="510"/>
      <c r="K186" s="218">
        <v>45792</v>
      </c>
      <c r="L186" s="219" t="s">
        <v>685</v>
      </c>
      <c r="M186" s="10"/>
      <c r="N186" s="213"/>
      <c r="O186" s="214"/>
      <c r="P186" s="214"/>
    </row>
    <row r="187" spans="1:16" ht="18.5">
      <c r="A187" s="10">
        <v>186</v>
      </c>
      <c r="B187" s="209" t="s">
        <v>604</v>
      </c>
      <c r="C187" s="206" t="s">
        <v>227</v>
      </c>
      <c r="D187" s="10"/>
      <c r="E187" s="218">
        <v>45790</v>
      </c>
      <c r="F187" s="24">
        <v>42.374236000000003</v>
      </c>
      <c r="G187" s="510" t="s">
        <v>197</v>
      </c>
      <c r="H187" s="510"/>
      <c r="I187" s="510"/>
      <c r="J187" s="510"/>
      <c r="K187" s="218">
        <v>45794</v>
      </c>
      <c r="L187" s="219" t="s">
        <v>688</v>
      </c>
      <c r="M187" s="10"/>
      <c r="N187" s="213"/>
      <c r="O187" s="214"/>
      <c r="P187" s="214"/>
    </row>
    <row r="188" spans="1:16" ht="18.5">
      <c r="A188" s="10">
        <v>187</v>
      </c>
      <c r="B188" s="209" t="s">
        <v>140</v>
      </c>
      <c r="C188" s="206" t="s">
        <v>196</v>
      </c>
      <c r="D188" s="10"/>
      <c r="E188" s="218">
        <v>45791</v>
      </c>
      <c r="F188" s="24">
        <v>43.775756000000008</v>
      </c>
      <c r="G188" s="510" t="s">
        <v>197</v>
      </c>
      <c r="H188" s="510"/>
      <c r="I188" s="510"/>
      <c r="J188" s="510"/>
      <c r="K188" s="218">
        <v>45796</v>
      </c>
      <c r="L188" s="219" t="s">
        <v>676</v>
      </c>
      <c r="M188" s="10"/>
      <c r="N188" s="213"/>
      <c r="O188" s="214"/>
      <c r="P188" s="214"/>
    </row>
    <row r="189" spans="1:16" ht="18.5">
      <c r="A189" s="10">
        <v>188</v>
      </c>
      <c r="B189" s="209" t="s">
        <v>605</v>
      </c>
      <c r="C189" s="206" t="s">
        <v>227</v>
      </c>
      <c r="D189" s="10"/>
      <c r="E189" s="218">
        <v>45791</v>
      </c>
      <c r="F189" s="24">
        <v>42.374236000000003</v>
      </c>
      <c r="G189" s="510" t="s">
        <v>197</v>
      </c>
      <c r="H189" s="510"/>
      <c r="I189" s="510"/>
      <c r="J189" s="510"/>
      <c r="K189" s="218">
        <v>45796</v>
      </c>
      <c r="L189" s="219" t="s">
        <v>680</v>
      </c>
      <c r="M189" s="10"/>
      <c r="N189" s="213"/>
      <c r="O189" s="214"/>
      <c r="P189" s="214"/>
    </row>
    <row r="190" spans="1:16" ht="18.5">
      <c r="A190" s="10">
        <v>189</v>
      </c>
      <c r="B190" s="209" t="s">
        <v>606</v>
      </c>
      <c r="C190" s="206" t="s">
        <v>226</v>
      </c>
      <c r="D190" s="10"/>
      <c r="E190" s="218">
        <v>45789</v>
      </c>
      <c r="F190" s="24">
        <v>46.049156000000004</v>
      </c>
      <c r="G190" s="510" t="s">
        <v>197</v>
      </c>
      <c r="H190" s="510"/>
      <c r="I190" s="510"/>
      <c r="J190" s="510"/>
      <c r="K190" s="218">
        <v>45796</v>
      </c>
      <c r="L190" s="219" t="s">
        <v>684</v>
      </c>
      <c r="M190" s="10"/>
      <c r="N190" s="213"/>
      <c r="O190" s="214"/>
      <c r="P190" s="214"/>
    </row>
    <row r="191" spans="1:16" ht="18.5">
      <c r="A191" s="10">
        <v>190</v>
      </c>
      <c r="B191" s="209" t="s">
        <v>607</v>
      </c>
      <c r="C191" s="206" t="s">
        <v>227</v>
      </c>
      <c r="D191" s="10"/>
      <c r="E191" s="218">
        <v>45791</v>
      </c>
      <c r="F191" s="24">
        <v>42.374236000000003</v>
      </c>
      <c r="G191" s="510" t="s">
        <v>197</v>
      </c>
      <c r="H191" s="510"/>
      <c r="I191" s="510"/>
      <c r="J191" s="510"/>
      <c r="K191" s="218">
        <v>45797</v>
      </c>
      <c r="L191" s="219" t="s">
        <v>681</v>
      </c>
      <c r="M191" s="10"/>
      <c r="N191" s="213"/>
      <c r="O191" s="214"/>
      <c r="P191" s="214"/>
    </row>
    <row r="192" spans="1:16" ht="18.5">
      <c r="A192" s="10">
        <v>191</v>
      </c>
      <c r="B192" s="209" t="s">
        <v>608</v>
      </c>
      <c r="C192" s="206" t="s">
        <v>226</v>
      </c>
      <c r="D192" s="10"/>
      <c r="E192" s="218">
        <v>45789</v>
      </c>
      <c r="F192" s="24">
        <v>46.049156000000004</v>
      </c>
      <c r="G192" s="510" t="s">
        <v>197</v>
      </c>
      <c r="H192" s="510"/>
      <c r="I192" s="510"/>
      <c r="J192" s="510"/>
      <c r="K192" s="218">
        <v>45798</v>
      </c>
      <c r="L192" s="219" t="s">
        <v>427</v>
      </c>
      <c r="M192" s="10"/>
      <c r="N192" s="213"/>
      <c r="O192" s="214"/>
      <c r="P192" s="214"/>
    </row>
    <row r="193" spans="1:16" ht="18.5">
      <c r="A193" s="10">
        <v>192</v>
      </c>
      <c r="B193" s="209" t="s">
        <v>609</v>
      </c>
      <c r="C193" s="206" t="s">
        <v>226</v>
      </c>
      <c r="D193" s="10"/>
      <c r="E193" s="218">
        <v>45793</v>
      </c>
      <c r="F193" s="24">
        <v>46.049156000000004</v>
      </c>
      <c r="G193" s="510" t="s">
        <v>197</v>
      </c>
      <c r="H193" s="510"/>
      <c r="I193" s="510"/>
      <c r="J193" s="510"/>
      <c r="K193" s="218">
        <v>45798</v>
      </c>
      <c r="L193" s="219" t="s">
        <v>688</v>
      </c>
      <c r="M193" s="10"/>
      <c r="N193" s="213"/>
      <c r="O193" s="214"/>
      <c r="P193" s="214"/>
    </row>
    <row r="194" spans="1:16" ht="18.5">
      <c r="A194" s="10">
        <v>193</v>
      </c>
      <c r="B194" s="209" t="s">
        <v>610</v>
      </c>
      <c r="C194" s="206" t="s">
        <v>227</v>
      </c>
      <c r="D194" s="10"/>
      <c r="E194" s="218">
        <v>45792</v>
      </c>
      <c r="F194" s="24">
        <v>42.374236000000003</v>
      </c>
      <c r="G194" s="510" t="s">
        <v>197</v>
      </c>
      <c r="H194" s="510"/>
      <c r="I194" s="510"/>
      <c r="J194" s="510"/>
      <c r="K194" s="218">
        <v>45799</v>
      </c>
      <c r="L194" s="219" t="s">
        <v>679</v>
      </c>
      <c r="M194" s="10"/>
      <c r="N194" s="213"/>
      <c r="O194" s="214"/>
      <c r="P194" s="214"/>
    </row>
    <row r="195" spans="1:16" ht="18.5">
      <c r="A195" s="10">
        <v>194</v>
      </c>
      <c r="B195" s="209" t="s">
        <v>611</v>
      </c>
      <c r="C195" s="206" t="s">
        <v>227</v>
      </c>
      <c r="D195" s="10"/>
      <c r="E195" s="218">
        <v>45788</v>
      </c>
      <c r="F195" s="24">
        <v>42.374236000000003</v>
      </c>
      <c r="G195" s="510" t="s">
        <v>197</v>
      </c>
      <c r="H195" s="510"/>
      <c r="I195" s="510"/>
      <c r="J195" s="510"/>
      <c r="K195" s="218">
        <v>45799</v>
      </c>
      <c r="L195" s="219" t="s">
        <v>687</v>
      </c>
      <c r="M195" s="10"/>
      <c r="N195" s="213"/>
      <c r="O195" s="214"/>
      <c r="P195" s="214"/>
    </row>
    <row r="196" spans="1:16" ht="18.5">
      <c r="A196" s="10">
        <v>195</v>
      </c>
      <c r="B196" s="209" t="s">
        <v>612</v>
      </c>
      <c r="C196" s="206" t="s">
        <v>228</v>
      </c>
      <c r="D196" s="10"/>
      <c r="E196" s="218">
        <v>45789</v>
      </c>
      <c r="F196" s="24">
        <v>53.323913999999995</v>
      </c>
      <c r="G196" s="510" t="s">
        <v>197</v>
      </c>
      <c r="H196" s="510"/>
      <c r="I196" s="510"/>
      <c r="J196" s="510"/>
      <c r="K196" s="218">
        <v>45799</v>
      </c>
      <c r="L196" s="219" t="s">
        <v>690</v>
      </c>
      <c r="M196" s="10"/>
      <c r="N196" s="213"/>
      <c r="O196" s="214"/>
      <c r="P196" s="214"/>
    </row>
    <row r="197" spans="1:16" ht="18.5">
      <c r="A197" s="10">
        <v>196</v>
      </c>
      <c r="B197" s="209" t="s">
        <v>613</v>
      </c>
      <c r="C197" s="206" t="s">
        <v>227</v>
      </c>
      <c r="D197" s="10"/>
      <c r="E197" s="218">
        <v>45797</v>
      </c>
      <c r="F197" s="24">
        <v>42.374236000000003</v>
      </c>
      <c r="G197" s="510" t="s">
        <v>197</v>
      </c>
      <c r="H197" s="510"/>
      <c r="I197" s="510"/>
      <c r="J197" s="510"/>
      <c r="K197" s="218">
        <v>45801</v>
      </c>
      <c r="L197" s="219" t="s">
        <v>680</v>
      </c>
      <c r="M197" s="10"/>
      <c r="N197" s="213"/>
      <c r="O197" s="214"/>
      <c r="P197" s="214"/>
    </row>
    <row r="198" spans="1:16" ht="18.5">
      <c r="A198" s="10">
        <v>197</v>
      </c>
      <c r="B198" s="209" t="s">
        <v>614</v>
      </c>
      <c r="C198" s="206" t="s">
        <v>227</v>
      </c>
      <c r="D198" s="10"/>
      <c r="E198" s="218">
        <v>45797</v>
      </c>
      <c r="F198" s="24">
        <v>42.374236000000003</v>
      </c>
      <c r="G198" s="510" t="s">
        <v>197</v>
      </c>
      <c r="H198" s="510"/>
      <c r="I198" s="510"/>
      <c r="J198" s="510"/>
      <c r="K198" s="218">
        <v>45801</v>
      </c>
      <c r="L198" s="219" t="s">
        <v>684</v>
      </c>
      <c r="M198" s="10"/>
      <c r="N198" s="213"/>
      <c r="O198" s="214"/>
      <c r="P198" s="214"/>
    </row>
    <row r="199" spans="1:16" ht="18.5">
      <c r="A199" s="10">
        <v>198</v>
      </c>
      <c r="B199" s="209" t="s">
        <v>142</v>
      </c>
      <c r="C199" s="206" t="s">
        <v>227</v>
      </c>
      <c r="D199" s="10"/>
      <c r="E199" s="218">
        <v>45797</v>
      </c>
      <c r="F199" s="24">
        <v>42.374236000000003</v>
      </c>
      <c r="G199" s="510" t="s">
        <v>197</v>
      </c>
      <c r="H199" s="510"/>
      <c r="I199" s="510"/>
      <c r="J199" s="510"/>
      <c r="K199" s="218">
        <v>45801</v>
      </c>
      <c r="L199" s="219" t="s">
        <v>676</v>
      </c>
      <c r="M199" s="10"/>
      <c r="N199" s="213"/>
      <c r="O199" s="214"/>
      <c r="P199" s="214"/>
    </row>
    <row r="200" spans="1:16" ht="18.5">
      <c r="A200" s="10">
        <v>199</v>
      </c>
      <c r="B200" s="209" t="s">
        <v>615</v>
      </c>
      <c r="C200" s="206" t="s">
        <v>616</v>
      </c>
      <c r="D200" s="10"/>
      <c r="E200" s="218">
        <v>45793</v>
      </c>
      <c r="F200" s="24">
        <v>78.073216000000002</v>
      </c>
      <c r="G200" s="510" t="s">
        <v>197</v>
      </c>
      <c r="H200" s="510"/>
      <c r="I200" s="510"/>
      <c r="J200" s="510"/>
      <c r="K200" s="218">
        <v>45802</v>
      </c>
      <c r="L200" s="219" t="s">
        <v>685</v>
      </c>
      <c r="M200" s="10"/>
      <c r="N200" s="213"/>
      <c r="O200" s="214"/>
      <c r="P200" s="214"/>
    </row>
    <row r="201" spans="1:16" ht="18.5">
      <c r="A201" s="10">
        <v>200</v>
      </c>
      <c r="B201" s="209" t="s">
        <v>617</v>
      </c>
      <c r="C201" s="206" t="s">
        <v>227</v>
      </c>
      <c r="D201" s="10"/>
      <c r="E201" s="218">
        <v>45787</v>
      </c>
      <c r="F201" s="24">
        <v>42.374236000000003</v>
      </c>
      <c r="G201" s="510" t="s">
        <v>197</v>
      </c>
      <c r="H201" s="510"/>
      <c r="I201" s="510"/>
      <c r="J201" s="510"/>
      <c r="K201" s="218">
        <v>45804</v>
      </c>
      <c r="L201" s="219" t="s">
        <v>682</v>
      </c>
      <c r="M201" s="10"/>
      <c r="N201" s="213"/>
      <c r="O201" s="214"/>
      <c r="P201" s="214"/>
    </row>
    <row r="202" spans="1:16" ht="18.5">
      <c r="A202" s="10">
        <v>201</v>
      </c>
      <c r="B202" s="209" t="s">
        <v>618</v>
      </c>
      <c r="C202" s="206" t="s">
        <v>227</v>
      </c>
      <c r="D202" s="10"/>
      <c r="E202" s="218">
        <v>45799</v>
      </c>
      <c r="F202" s="24">
        <v>42.374236000000003</v>
      </c>
      <c r="G202" s="510" t="s">
        <v>197</v>
      </c>
      <c r="H202" s="510"/>
      <c r="I202" s="510"/>
      <c r="J202" s="510"/>
      <c r="K202" s="218">
        <v>45804</v>
      </c>
      <c r="L202" s="219" t="s">
        <v>688</v>
      </c>
      <c r="M202" s="10"/>
      <c r="N202" s="213"/>
      <c r="O202" s="214"/>
      <c r="P202" s="214"/>
    </row>
    <row r="203" spans="1:16" ht="18.5">
      <c r="A203" s="10">
        <v>202</v>
      </c>
      <c r="B203" s="209" t="s">
        <v>619</v>
      </c>
      <c r="C203" s="206" t="s">
        <v>227</v>
      </c>
      <c r="D203" s="10"/>
      <c r="E203" s="218">
        <v>45800</v>
      </c>
      <c r="F203" s="24">
        <v>42.374236000000003</v>
      </c>
      <c r="G203" s="510" t="s">
        <v>197</v>
      </c>
      <c r="H203" s="510"/>
      <c r="I203" s="510"/>
      <c r="J203" s="510"/>
      <c r="K203" s="218">
        <v>45805</v>
      </c>
      <c r="L203" s="219" t="s">
        <v>679</v>
      </c>
      <c r="M203" s="10"/>
      <c r="N203" s="213"/>
      <c r="O203" s="214"/>
      <c r="P203" s="214"/>
    </row>
    <row r="204" spans="1:16" ht="18.5">
      <c r="A204" s="10">
        <v>203</v>
      </c>
      <c r="B204" s="209" t="s">
        <v>620</v>
      </c>
      <c r="C204" s="206" t="s">
        <v>227</v>
      </c>
      <c r="D204" s="10"/>
      <c r="E204" s="218">
        <v>45800</v>
      </c>
      <c r="F204" s="24">
        <v>42.374236000000003</v>
      </c>
      <c r="G204" s="510" t="s">
        <v>197</v>
      </c>
      <c r="H204" s="510"/>
      <c r="I204" s="510"/>
      <c r="J204" s="510"/>
      <c r="K204" s="218">
        <v>45807</v>
      </c>
      <c r="L204" s="219" t="s">
        <v>427</v>
      </c>
      <c r="M204" s="10"/>
      <c r="N204" s="213"/>
      <c r="O204" s="214"/>
      <c r="P204" s="214"/>
    </row>
    <row r="205" spans="1:16" ht="18.5">
      <c r="A205" s="10">
        <v>204</v>
      </c>
      <c r="B205" s="209" t="s">
        <v>621</v>
      </c>
      <c r="C205" s="206" t="s">
        <v>227</v>
      </c>
      <c r="D205" s="10"/>
      <c r="E205" s="218">
        <v>45800</v>
      </c>
      <c r="F205" s="24">
        <v>42.374236000000003</v>
      </c>
      <c r="G205" s="510" t="s">
        <v>197</v>
      </c>
      <c r="H205" s="510"/>
      <c r="I205" s="510"/>
      <c r="J205" s="510"/>
      <c r="K205" s="218">
        <v>45807</v>
      </c>
      <c r="L205" s="219" t="s">
        <v>676</v>
      </c>
      <c r="M205" s="10"/>
      <c r="N205" s="213"/>
      <c r="O205" s="214"/>
      <c r="P205" s="214"/>
    </row>
    <row r="206" spans="1:16" ht="18.5">
      <c r="A206" s="10">
        <v>205</v>
      </c>
      <c r="B206" s="209" t="s">
        <v>622</v>
      </c>
      <c r="C206" s="206" t="s">
        <v>227</v>
      </c>
      <c r="D206" s="10"/>
      <c r="E206" s="218">
        <v>45803</v>
      </c>
      <c r="F206" s="24">
        <v>42.374236000000003</v>
      </c>
      <c r="G206" s="510" t="s">
        <v>197</v>
      </c>
      <c r="H206" s="510"/>
      <c r="I206" s="510"/>
      <c r="J206" s="510"/>
      <c r="K206" s="218">
        <v>45808</v>
      </c>
      <c r="L206" s="219" t="s">
        <v>685</v>
      </c>
      <c r="M206" s="10"/>
      <c r="N206" s="213"/>
      <c r="O206" s="214"/>
      <c r="P206" s="214"/>
    </row>
    <row r="207" spans="1:16" ht="18.5">
      <c r="A207" s="10">
        <v>206</v>
      </c>
      <c r="B207" s="209" t="s">
        <v>623</v>
      </c>
      <c r="C207" s="206" t="s">
        <v>227</v>
      </c>
      <c r="D207" s="10"/>
      <c r="E207" s="218">
        <v>45802</v>
      </c>
      <c r="F207" s="24">
        <v>42.374236000000003</v>
      </c>
      <c r="G207" s="510" t="s">
        <v>197</v>
      </c>
      <c r="H207" s="510"/>
      <c r="I207" s="510"/>
      <c r="J207" s="510"/>
      <c r="K207" s="218">
        <v>45808</v>
      </c>
      <c r="L207" s="219" t="s">
        <v>680</v>
      </c>
      <c r="M207" s="10"/>
      <c r="N207" s="213"/>
      <c r="O207" s="214"/>
      <c r="P207" s="214"/>
    </row>
    <row r="208" spans="1:16" ht="18.5">
      <c r="A208" s="10">
        <v>207</v>
      </c>
      <c r="B208" s="209" t="s">
        <v>624</v>
      </c>
      <c r="C208" s="206" t="s">
        <v>226</v>
      </c>
      <c r="D208" s="10"/>
      <c r="E208" s="218">
        <v>45805</v>
      </c>
      <c r="F208" s="24">
        <v>46.049156000000004</v>
      </c>
      <c r="G208" s="510" t="s">
        <v>197</v>
      </c>
      <c r="H208" s="510"/>
      <c r="I208" s="510"/>
      <c r="J208" s="510"/>
      <c r="K208" s="218">
        <v>45810</v>
      </c>
      <c r="L208" s="219" t="s">
        <v>684</v>
      </c>
      <c r="M208" s="10"/>
      <c r="N208" s="213"/>
      <c r="O208" s="214"/>
      <c r="P208" s="214"/>
    </row>
    <row r="209" spans="1:16" ht="18.5">
      <c r="A209" s="10">
        <v>208</v>
      </c>
      <c r="B209" s="209" t="s">
        <v>625</v>
      </c>
      <c r="C209" s="206" t="s">
        <v>229</v>
      </c>
      <c r="D209" s="10"/>
      <c r="E209" s="218">
        <v>45805</v>
      </c>
      <c r="F209" s="24">
        <v>55.338726999999999</v>
      </c>
      <c r="G209" s="510" t="s">
        <v>197</v>
      </c>
      <c r="H209" s="510"/>
      <c r="I209" s="510"/>
      <c r="J209" s="510"/>
      <c r="K209" s="218">
        <v>45811</v>
      </c>
      <c r="L209" s="219" t="s">
        <v>679</v>
      </c>
      <c r="M209" s="10"/>
      <c r="N209" s="213"/>
      <c r="O209" s="214"/>
      <c r="P209" s="214"/>
    </row>
    <row r="210" spans="1:16" ht="18.5">
      <c r="A210" s="10">
        <v>209</v>
      </c>
      <c r="B210" s="209" t="s">
        <v>626</v>
      </c>
      <c r="C210" s="206" t="s">
        <v>227</v>
      </c>
      <c r="D210" s="10"/>
      <c r="E210" s="218">
        <v>45802</v>
      </c>
      <c r="F210" s="24">
        <v>42.374236000000003</v>
      </c>
      <c r="G210" s="510" t="s">
        <v>197</v>
      </c>
      <c r="H210" s="510"/>
      <c r="I210" s="510"/>
      <c r="J210" s="510"/>
      <c r="K210" s="218">
        <v>45812</v>
      </c>
      <c r="L210" s="219" t="s">
        <v>427</v>
      </c>
      <c r="M210" s="10"/>
      <c r="N210" s="213"/>
      <c r="O210" s="214"/>
      <c r="P210" s="214"/>
    </row>
    <row r="211" spans="1:16" ht="18.5">
      <c r="A211" s="10">
        <v>210</v>
      </c>
      <c r="B211" s="209" t="s">
        <v>627</v>
      </c>
      <c r="C211" s="206" t="s">
        <v>227</v>
      </c>
      <c r="D211" s="10"/>
      <c r="E211" s="218">
        <v>45807</v>
      </c>
      <c r="F211" s="24">
        <v>42.374236000000003</v>
      </c>
      <c r="G211" s="510" t="s">
        <v>197</v>
      </c>
      <c r="H211" s="510"/>
      <c r="I211" s="510"/>
      <c r="J211" s="510"/>
      <c r="K211" s="218">
        <v>45812</v>
      </c>
      <c r="L211" s="219" t="s">
        <v>676</v>
      </c>
      <c r="M211" s="10"/>
      <c r="N211" s="213"/>
      <c r="O211" s="214"/>
      <c r="P211" s="214"/>
    </row>
    <row r="212" spans="1:16" ht="18.5">
      <c r="A212" s="10">
        <v>211</v>
      </c>
      <c r="B212" s="209" t="s">
        <v>628</v>
      </c>
      <c r="C212" s="206" t="s">
        <v>383</v>
      </c>
      <c r="D212" s="10"/>
      <c r="E212" s="218">
        <v>45804</v>
      </c>
      <c r="F212" s="24">
        <v>97.228551999999993</v>
      </c>
      <c r="G212" s="510" t="s">
        <v>197</v>
      </c>
      <c r="H212" s="510"/>
      <c r="I212" s="510"/>
      <c r="J212" s="510"/>
      <c r="K212" s="218">
        <v>45815</v>
      </c>
      <c r="L212" s="219" t="s">
        <v>688</v>
      </c>
      <c r="M212" s="10"/>
      <c r="N212" s="213"/>
      <c r="O212" s="214"/>
      <c r="P212" s="214"/>
    </row>
    <row r="213" spans="1:16" ht="18.5">
      <c r="A213" s="10">
        <v>212</v>
      </c>
      <c r="B213" s="209" t="s">
        <v>629</v>
      </c>
      <c r="C213" s="206" t="s">
        <v>196</v>
      </c>
      <c r="D213" s="10"/>
      <c r="E213" s="218">
        <v>45812</v>
      </c>
      <c r="F213" s="24">
        <v>43.775756000000008</v>
      </c>
      <c r="G213" s="510" t="s">
        <v>197</v>
      </c>
      <c r="H213" s="510"/>
      <c r="I213" s="510"/>
      <c r="J213" s="510"/>
      <c r="K213" s="218">
        <v>45817</v>
      </c>
      <c r="L213" s="219" t="s">
        <v>679</v>
      </c>
      <c r="M213" s="10"/>
      <c r="N213" s="213"/>
      <c r="O213" s="214"/>
      <c r="P213" s="214"/>
    </row>
    <row r="214" spans="1:16" ht="18.5">
      <c r="A214" s="10">
        <v>213</v>
      </c>
      <c r="B214" s="209" t="s">
        <v>78</v>
      </c>
      <c r="C214" s="206" t="s">
        <v>226</v>
      </c>
      <c r="D214" s="10"/>
      <c r="E214" s="218">
        <v>45810</v>
      </c>
      <c r="F214" s="24">
        <v>46.049156000000004</v>
      </c>
      <c r="G214" s="510" t="s">
        <v>197</v>
      </c>
      <c r="H214" s="510"/>
      <c r="I214" s="510"/>
      <c r="J214" s="510"/>
      <c r="K214" s="218">
        <v>45818</v>
      </c>
      <c r="L214" s="219" t="s">
        <v>680</v>
      </c>
      <c r="M214" s="10"/>
      <c r="N214" s="213"/>
      <c r="O214" s="214"/>
      <c r="P214" s="214"/>
    </row>
    <row r="215" spans="1:16" ht="18.5">
      <c r="A215" s="10">
        <v>214</v>
      </c>
      <c r="B215" s="209" t="s">
        <v>630</v>
      </c>
      <c r="C215" s="206" t="s">
        <v>227</v>
      </c>
      <c r="D215" s="10"/>
      <c r="E215" s="218">
        <v>45812</v>
      </c>
      <c r="F215" s="24">
        <v>42.374236000000003</v>
      </c>
      <c r="G215" s="510" t="s">
        <v>197</v>
      </c>
      <c r="H215" s="510"/>
      <c r="I215" s="510"/>
      <c r="J215" s="510"/>
      <c r="K215" s="218">
        <v>45819</v>
      </c>
      <c r="L215" s="219" t="s">
        <v>427</v>
      </c>
      <c r="M215" s="10"/>
      <c r="N215" s="213"/>
      <c r="O215" s="214"/>
      <c r="P215" s="214"/>
    </row>
    <row r="216" spans="1:16" ht="18.5">
      <c r="A216" s="10">
        <v>215</v>
      </c>
      <c r="B216" s="209" t="s">
        <v>631</v>
      </c>
      <c r="C216" s="206" t="s">
        <v>196</v>
      </c>
      <c r="D216" s="10"/>
      <c r="E216" s="218">
        <v>45816</v>
      </c>
      <c r="F216" s="24">
        <v>43.775756000000008</v>
      </c>
      <c r="G216" s="510" t="s">
        <v>197</v>
      </c>
      <c r="H216" s="510"/>
      <c r="I216" s="510"/>
      <c r="J216" s="510"/>
      <c r="K216" s="218">
        <v>45821</v>
      </c>
      <c r="L216" s="219" t="s">
        <v>688</v>
      </c>
      <c r="M216" s="10"/>
      <c r="N216" s="213"/>
      <c r="O216" s="214"/>
      <c r="P216" s="214"/>
    </row>
    <row r="217" spans="1:16" ht="18.5">
      <c r="A217" s="10">
        <v>216</v>
      </c>
      <c r="B217" s="209" t="s">
        <v>632</v>
      </c>
      <c r="C217" s="206" t="s">
        <v>227</v>
      </c>
      <c r="D217" s="10"/>
      <c r="E217" s="218">
        <v>45810</v>
      </c>
      <c r="F217" s="24">
        <v>42.374236000000003</v>
      </c>
      <c r="G217" s="510" t="s">
        <v>197</v>
      </c>
      <c r="H217" s="510"/>
      <c r="I217" s="510"/>
      <c r="J217" s="510"/>
      <c r="K217" s="218">
        <v>45822</v>
      </c>
      <c r="L217" s="219" t="s">
        <v>691</v>
      </c>
      <c r="M217" s="10"/>
      <c r="N217" s="213"/>
      <c r="O217" s="214"/>
      <c r="P217" s="214"/>
    </row>
    <row r="218" spans="1:16" ht="18.5">
      <c r="A218" s="10">
        <v>217</v>
      </c>
      <c r="B218" s="209" t="s">
        <v>633</v>
      </c>
      <c r="C218" s="206" t="s">
        <v>196</v>
      </c>
      <c r="D218" s="10"/>
      <c r="E218" s="218">
        <v>45820</v>
      </c>
      <c r="F218" s="24">
        <v>43.775756000000008</v>
      </c>
      <c r="G218" s="510" t="s">
        <v>197</v>
      </c>
      <c r="H218" s="510"/>
      <c r="I218" s="510"/>
      <c r="J218" s="510"/>
      <c r="K218" s="218">
        <v>45826</v>
      </c>
      <c r="L218" s="219" t="s">
        <v>680</v>
      </c>
      <c r="M218" s="10"/>
      <c r="N218" s="213"/>
      <c r="O218" s="214"/>
      <c r="P218" s="214"/>
    </row>
    <row r="219" spans="1:16" ht="18.5">
      <c r="A219" s="10">
        <v>218</v>
      </c>
      <c r="B219" s="209" t="s">
        <v>634</v>
      </c>
      <c r="C219" s="206" t="s">
        <v>226</v>
      </c>
      <c r="D219" s="10"/>
      <c r="E219" s="218">
        <v>45818</v>
      </c>
      <c r="F219" s="24">
        <v>46.049156000000004</v>
      </c>
      <c r="G219" s="510" t="s">
        <v>197</v>
      </c>
      <c r="H219" s="510"/>
      <c r="I219" s="510"/>
      <c r="J219" s="510"/>
      <c r="K219" s="218">
        <v>45826</v>
      </c>
      <c r="L219" s="219" t="s">
        <v>690</v>
      </c>
      <c r="M219" s="10"/>
      <c r="N219" s="213"/>
      <c r="O219" s="214"/>
      <c r="P219" s="214"/>
    </row>
    <row r="220" spans="1:16" ht="18.5">
      <c r="A220" s="10">
        <v>219</v>
      </c>
      <c r="B220" s="209" t="s">
        <v>635</v>
      </c>
      <c r="C220" s="206" t="s">
        <v>636</v>
      </c>
      <c r="D220" s="10"/>
      <c r="E220" s="218">
        <v>45820</v>
      </c>
      <c r="F220" s="24">
        <v>67.112016999999994</v>
      </c>
      <c r="G220" s="510" t="s">
        <v>197</v>
      </c>
      <c r="H220" s="510"/>
      <c r="I220" s="510"/>
      <c r="J220" s="510"/>
      <c r="K220" s="218">
        <v>45828</v>
      </c>
      <c r="L220" s="219" t="s">
        <v>679</v>
      </c>
      <c r="M220" s="10"/>
      <c r="N220" s="213"/>
      <c r="O220" s="214"/>
      <c r="P220" s="214"/>
    </row>
    <row r="221" spans="1:16" ht="18.5">
      <c r="A221" s="10">
        <v>220</v>
      </c>
      <c r="B221" s="209" t="s">
        <v>637</v>
      </c>
      <c r="C221" s="206" t="s">
        <v>638</v>
      </c>
      <c r="D221" s="10"/>
      <c r="E221" s="218">
        <v>45802</v>
      </c>
      <c r="F221" s="24">
        <v>143.46209800000003</v>
      </c>
      <c r="G221" s="510" t="s">
        <v>197</v>
      </c>
      <c r="H221" s="510"/>
      <c r="I221" s="510"/>
      <c r="J221" s="510"/>
      <c r="K221" s="218">
        <v>45829</v>
      </c>
      <c r="L221" s="219" t="s">
        <v>681</v>
      </c>
      <c r="M221" s="10"/>
      <c r="N221" s="213"/>
      <c r="O221" s="214"/>
      <c r="P221" s="214"/>
    </row>
    <row r="222" spans="1:16" ht="18.5">
      <c r="A222" s="10">
        <v>221</v>
      </c>
      <c r="B222" s="209" t="s">
        <v>639</v>
      </c>
      <c r="C222" s="206" t="s">
        <v>525</v>
      </c>
      <c r="D222" s="10"/>
      <c r="E222" s="218">
        <v>45820</v>
      </c>
      <c r="F222" s="24">
        <v>73.425832</v>
      </c>
      <c r="G222" s="510" t="s">
        <v>197</v>
      </c>
      <c r="H222" s="510"/>
      <c r="I222" s="510"/>
      <c r="J222" s="510"/>
      <c r="K222" s="218">
        <v>45831</v>
      </c>
      <c r="L222" s="219" t="s">
        <v>427</v>
      </c>
      <c r="M222" s="10"/>
      <c r="N222" s="213"/>
      <c r="O222" s="214"/>
      <c r="P222" s="214"/>
    </row>
    <row r="223" spans="1:16" ht="18.5">
      <c r="A223" s="10">
        <v>222</v>
      </c>
      <c r="B223" s="209" t="s">
        <v>640</v>
      </c>
      <c r="C223" s="206" t="s">
        <v>226</v>
      </c>
      <c r="D223" s="10"/>
      <c r="E223" s="218">
        <v>45829</v>
      </c>
      <c r="F223" s="24">
        <v>46.049156000000004</v>
      </c>
      <c r="G223" s="510" t="s">
        <v>197</v>
      </c>
      <c r="H223" s="510"/>
      <c r="I223" s="510"/>
      <c r="J223" s="510"/>
      <c r="K223" s="218">
        <v>45834</v>
      </c>
      <c r="L223" s="219" t="s">
        <v>679</v>
      </c>
      <c r="M223" s="10"/>
      <c r="N223" s="213"/>
      <c r="O223" s="214"/>
      <c r="P223" s="214"/>
    </row>
    <row r="224" spans="1:16" ht="18.5">
      <c r="A224" s="10">
        <v>223</v>
      </c>
      <c r="B224" s="209" t="s">
        <v>4</v>
      </c>
      <c r="C224" s="206" t="s">
        <v>226</v>
      </c>
      <c r="D224" s="10"/>
      <c r="E224" s="218">
        <v>45818</v>
      </c>
      <c r="F224" s="24">
        <v>46.049156000000004</v>
      </c>
      <c r="G224" s="510" t="s">
        <v>197</v>
      </c>
      <c r="H224" s="510"/>
      <c r="I224" s="510"/>
      <c r="J224" s="510"/>
      <c r="K224" s="218">
        <v>45835</v>
      </c>
      <c r="L224" s="219" t="s">
        <v>683</v>
      </c>
      <c r="M224" s="10"/>
      <c r="N224" s="213"/>
      <c r="O224" s="214"/>
      <c r="P224" s="214"/>
    </row>
    <row r="225" spans="1:16" ht="18.5">
      <c r="A225" s="10">
        <v>224</v>
      </c>
      <c r="B225" s="209" t="s">
        <v>641</v>
      </c>
      <c r="C225" s="206" t="s">
        <v>226</v>
      </c>
      <c r="D225" s="10"/>
      <c r="E225" s="218">
        <v>45828</v>
      </c>
      <c r="F225" s="24">
        <v>46.049156000000004</v>
      </c>
      <c r="G225" s="510" t="s">
        <v>197</v>
      </c>
      <c r="H225" s="510"/>
      <c r="I225" s="510"/>
      <c r="J225" s="510"/>
      <c r="K225" s="218">
        <v>45837</v>
      </c>
      <c r="L225" s="219" t="s">
        <v>690</v>
      </c>
      <c r="M225" s="10"/>
      <c r="N225" s="213"/>
      <c r="O225" s="214"/>
      <c r="P225" s="214"/>
    </row>
    <row r="226" spans="1:16" ht="18.5">
      <c r="A226" s="10">
        <v>225</v>
      </c>
      <c r="B226" s="209" t="s">
        <v>373</v>
      </c>
      <c r="C226" s="206" t="s">
        <v>642</v>
      </c>
      <c r="D226" s="10"/>
      <c r="E226" s="218">
        <v>45823</v>
      </c>
      <c r="F226" s="24">
        <v>104.866553</v>
      </c>
      <c r="G226" s="510" t="s">
        <v>197</v>
      </c>
      <c r="H226" s="510"/>
      <c r="I226" s="510"/>
      <c r="J226" s="510"/>
      <c r="K226" s="218">
        <v>45837</v>
      </c>
      <c r="L226" s="219" t="s">
        <v>688</v>
      </c>
      <c r="M226" s="10"/>
      <c r="N226" s="213"/>
      <c r="O226" s="214"/>
      <c r="P226" s="214"/>
    </row>
    <row r="227" spans="1:16" ht="18.5">
      <c r="A227" s="10">
        <v>226</v>
      </c>
      <c r="B227" s="209" t="s">
        <v>643</v>
      </c>
      <c r="C227" s="206" t="s">
        <v>227</v>
      </c>
      <c r="D227" s="10"/>
      <c r="E227" s="218">
        <v>45832</v>
      </c>
      <c r="F227" s="24">
        <v>42.374236000000003</v>
      </c>
      <c r="G227" s="510" t="s">
        <v>197</v>
      </c>
      <c r="H227" s="510"/>
      <c r="I227" s="510"/>
      <c r="J227" s="510"/>
      <c r="K227" s="218">
        <v>45838</v>
      </c>
      <c r="L227" s="219" t="s">
        <v>427</v>
      </c>
      <c r="M227" s="10"/>
      <c r="N227" s="213"/>
      <c r="O227" s="214"/>
      <c r="P227" s="214"/>
    </row>
    <row r="228" spans="1:16" ht="18.5">
      <c r="A228" s="10">
        <v>227</v>
      </c>
      <c r="B228" s="209" t="s">
        <v>644</v>
      </c>
      <c r="C228" s="206" t="s">
        <v>227</v>
      </c>
      <c r="D228" s="10"/>
      <c r="E228" s="218">
        <v>45835</v>
      </c>
      <c r="F228" s="24">
        <v>42.374236000000003</v>
      </c>
      <c r="G228" s="510" t="s">
        <v>197</v>
      </c>
      <c r="H228" s="510"/>
      <c r="I228" s="510"/>
      <c r="J228" s="510"/>
      <c r="K228" s="218">
        <v>45838</v>
      </c>
      <c r="L228" s="219" t="s">
        <v>679</v>
      </c>
      <c r="M228" s="10"/>
      <c r="N228" s="213"/>
      <c r="O228" s="214"/>
      <c r="P228" s="214"/>
    </row>
    <row r="229" spans="1:16" ht="18.5">
      <c r="A229" s="10">
        <v>228</v>
      </c>
      <c r="B229" s="209" t="s">
        <v>322</v>
      </c>
      <c r="C229" s="206" t="s">
        <v>645</v>
      </c>
      <c r="D229" s="10"/>
      <c r="E229" s="218">
        <v>45812</v>
      </c>
      <c r="F229" s="24">
        <v>161.35518400000001</v>
      </c>
      <c r="G229" s="510" t="s">
        <v>197</v>
      </c>
      <c r="H229" s="510"/>
      <c r="I229" s="510"/>
      <c r="J229" s="510"/>
      <c r="K229" s="218">
        <v>45838</v>
      </c>
      <c r="L229" s="219" t="s">
        <v>684</v>
      </c>
      <c r="M229" s="10"/>
      <c r="N229" s="213"/>
      <c r="O229" s="214"/>
      <c r="P229" s="214"/>
    </row>
    <row r="230" spans="1:16" ht="18.5">
      <c r="A230" s="10">
        <v>229</v>
      </c>
      <c r="B230" s="209" t="s">
        <v>646</v>
      </c>
      <c r="C230" s="206" t="s">
        <v>647</v>
      </c>
      <c r="D230" s="10"/>
      <c r="E230" s="218">
        <v>45809</v>
      </c>
      <c r="F230" s="24">
        <v>188.37786399999996</v>
      </c>
      <c r="G230" s="510" t="s">
        <v>197</v>
      </c>
      <c r="H230" s="510"/>
      <c r="I230" s="510"/>
      <c r="J230" s="510"/>
      <c r="K230" s="218">
        <v>45838</v>
      </c>
      <c r="L230" s="219" t="s">
        <v>685</v>
      </c>
      <c r="M230" s="10"/>
      <c r="N230" s="213"/>
      <c r="O230" s="214"/>
      <c r="P230" s="214"/>
    </row>
    <row r="231" spans="1:16" ht="18.5">
      <c r="A231" s="10">
        <v>230</v>
      </c>
      <c r="B231" s="209" t="s">
        <v>648</v>
      </c>
      <c r="C231" s="206" t="s">
        <v>226</v>
      </c>
      <c r="D231" s="10"/>
      <c r="E231" s="218">
        <v>45832</v>
      </c>
      <c r="F231" s="24">
        <v>46.049156000000004</v>
      </c>
      <c r="G231" s="510" t="s">
        <v>197</v>
      </c>
      <c r="H231" s="510"/>
      <c r="I231" s="510"/>
      <c r="J231" s="510"/>
      <c r="K231" s="218">
        <v>45843</v>
      </c>
      <c r="L231" s="219" t="s">
        <v>681</v>
      </c>
      <c r="M231" s="10"/>
      <c r="N231" s="213"/>
      <c r="O231" s="214"/>
      <c r="P231" s="214"/>
    </row>
    <row r="232" spans="1:16" ht="18.5">
      <c r="A232" s="10">
        <v>231</v>
      </c>
      <c r="B232" s="209" t="s">
        <v>649</v>
      </c>
      <c r="C232" s="206" t="s">
        <v>226</v>
      </c>
      <c r="D232" s="10"/>
      <c r="E232" s="218">
        <v>45839</v>
      </c>
      <c r="F232" s="24">
        <v>46.049156000000004</v>
      </c>
      <c r="G232" s="510" t="s">
        <v>197</v>
      </c>
      <c r="H232" s="510"/>
      <c r="I232" s="510"/>
      <c r="J232" s="510"/>
      <c r="K232" s="218">
        <v>45845</v>
      </c>
      <c r="L232" s="219" t="s">
        <v>679</v>
      </c>
      <c r="M232" s="10"/>
      <c r="N232" s="213"/>
      <c r="O232" s="214"/>
      <c r="P232" s="214"/>
    </row>
    <row r="233" spans="1:16" ht="18.5">
      <c r="A233" s="10">
        <v>232</v>
      </c>
      <c r="B233" s="209" t="s">
        <v>650</v>
      </c>
      <c r="C233" s="206" t="s">
        <v>229</v>
      </c>
      <c r="D233" s="10"/>
      <c r="E233" s="218">
        <v>45839</v>
      </c>
      <c r="F233" s="24">
        <v>55.338726999999999</v>
      </c>
      <c r="G233" s="510" t="s">
        <v>197</v>
      </c>
      <c r="H233" s="510"/>
      <c r="I233" s="510"/>
      <c r="J233" s="510"/>
      <c r="K233" s="218">
        <v>45850</v>
      </c>
      <c r="L233" s="219" t="s">
        <v>427</v>
      </c>
      <c r="M233" s="10"/>
      <c r="N233" s="213"/>
      <c r="O233" s="214"/>
      <c r="P233" s="214"/>
    </row>
    <row r="234" spans="1:16" ht="18.5">
      <c r="A234" s="10">
        <v>233</v>
      </c>
      <c r="B234" s="209" t="s">
        <v>367</v>
      </c>
      <c r="C234" s="206" t="s">
        <v>651</v>
      </c>
      <c r="D234" s="10"/>
      <c r="E234" s="218">
        <v>45843</v>
      </c>
      <c r="F234" s="24">
        <v>101.69198999999999</v>
      </c>
      <c r="G234" s="510" t="s">
        <v>197</v>
      </c>
      <c r="H234" s="510"/>
      <c r="I234" s="510"/>
      <c r="J234" s="510"/>
      <c r="K234" s="218">
        <v>45856</v>
      </c>
      <c r="L234" s="221" t="s">
        <v>684</v>
      </c>
      <c r="M234" s="10"/>
      <c r="N234" s="213"/>
      <c r="O234" s="214"/>
      <c r="P234" s="214"/>
    </row>
    <row r="235" spans="1:16" ht="18.5">
      <c r="A235" s="10">
        <v>234</v>
      </c>
      <c r="B235" s="209" t="s">
        <v>361</v>
      </c>
      <c r="C235" s="206" t="s">
        <v>572</v>
      </c>
      <c r="D235" s="10"/>
      <c r="E235" s="218">
        <v>45836</v>
      </c>
      <c r="F235" s="24">
        <v>86.256192999999996</v>
      </c>
      <c r="G235" s="510" t="s">
        <v>197</v>
      </c>
      <c r="H235" s="510"/>
      <c r="I235" s="510"/>
      <c r="J235" s="510"/>
      <c r="K235" s="218">
        <v>45860</v>
      </c>
      <c r="L235" s="221" t="s">
        <v>692</v>
      </c>
      <c r="M235" s="10"/>
      <c r="N235" s="213"/>
      <c r="O235" s="214"/>
      <c r="P235" s="214"/>
    </row>
    <row r="236" spans="1:16" ht="18.5">
      <c r="A236" s="10">
        <v>235</v>
      </c>
      <c r="B236" s="209" t="s">
        <v>652</v>
      </c>
      <c r="C236" s="206" t="s">
        <v>383</v>
      </c>
      <c r="D236" s="10"/>
      <c r="E236" s="218">
        <v>45846</v>
      </c>
      <c r="F236" s="24">
        <v>97.228551999999993</v>
      </c>
      <c r="G236" s="510" t="s">
        <v>197</v>
      </c>
      <c r="H236" s="510"/>
      <c r="I236" s="510"/>
      <c r="J236" s="510"/>
      <c r="K236" s="218">
        <v>45869</v>
      </c>
      <c r="L236" s="219" t="s">
        <v>427</v>
      </c>
      <c r="M236" s="10"/>
      <c r="N236" s="213"/>
      <c r="O236" s="214"/>
      <c r="P236" s="214"/>
    </row>
    <row r="237" spans="1:16" ht="18.5">
      <c r="A237" s="10">
        <v>236</v>
      </c>
      <c r="B237" s="209" t="s">
        <v>272</v>
      </c>
      <c r="C237" s="206" t="s">
        <v>638</v>
      </c>
      <c r="D237" s="10"/>
      <c r="E237" s="218">
        <v>45858</v>
      </c>
      <c r="F237" s="24">
        <v>143.46209800000003</v>
      </c>
      <c r="G237" s="510" t="s">
        <v>197</v>
      </c>
      <c r="H237" s="510"/>
      <c r="I237" s="510"/>
      <c r="J237" s="510"/>
      <c r="K237" s="218">
        <v>45877</v>
      </c>
      <c r="L237" s="221" t="s">
        <v>684</v>
      </c>
      <c r="M237" s="10"/>
      <c r="N237" s="213"/>
      <c r="O237" s="214"/>
      <c r="P237" s="214"/>
    </row>
    <row r="238" spans="1:16" ht="18.5">
      <c r="A238" s="10">
        <v>237</v>
      </c>
      <c r="B238" s="209" t="s">
        <v>653</v>
      </c>
      <c r="C238" s="206" t="s">
        <v>647</v>
      </c>
      <c r="D238" s="10"/>
      <c r="E238" s="218">
        <v>45847</v>
      </c>
      <c r="F238" s="24">
        <v>188.37786399999996</v>
      </c>
      <c r="G238" s="510" t="s">
        <v>197</v>
      </c>
      <c r="H238" s="510"/>
      <c r="I238" s="510"/>
      <c r="J238" s="510"/>
      <c r="K238" s="218">
        <v>45880</v>
      </c>
      <c r="L238" s="219" t="s">
        <v>685</v>
      </c>
      <c r="M238" s="10"/>
      <c r="N238" s="213"/>
      <c r="O238" s="214"/>
      <c r="P238" s="214"/>
    </row>
    <row r="239" spans="1:16" ht="18.5">
      <c r="A239" s="10">
        <v>238</v>
      </c>
      <c r="B239" s="209" t="s">
        <v>654</v>
      </c>
      <c r="C239" s="206" t="s">
        <v>226</v>
      </c>
      <c r="D239" s="10"/>
      <c r="E239" s="218">
        <v>45865</v>
      </c>
      <c r="F239" s="24">
        <v>46.049156000000004</v>
      </c>
      <c r="G239" s="510" t="s">
        <v>197</v>
      </c>
      <c r="H239" s="510"/>
      <c r="I239" s="510"/>
      <c r="J239" s="510"/>
      <c r="K239" s="218">
        <v>45886</v>
      </c>
      <c r="L239" s="219" t="s">
        <v>693</v>
      </c>
      <c r="M239" s="10"/>
      <c r="N239" s="213"/>
      <c r="O239" s="214"/>
      <c r="P239" s="214"/>
    </row>
    <row r="240" spans="1:16" ht="18.5">
      <c r="A240" s="10">
        <v>239</v>
      </c>
      <c r="B240" s="209" t="s">
        <v>37</v>
      </c>
      <c r="C240" s="206" t="s">
        <v>226</v>
      </c>
      <c r="D240" s="10"/>
      <c r="E240" s="218">
        <v>45883</v>
      </c>
      <c r="F240" s="24">
        <v>46.049156000000004</v>
      </c>
      <c r="G240" s="510" t="s">
        <v>197</v>
      </c>
      <c r="H240" s="510"/>
      <c r="I240" s="510"/>
      <c r="J240" s="510"/>
      <c r="K240" s="218">
        <v>45895</v>
      </c>
      <c r="L240" s="219" t="s">
        <v>694</v>
      </c>
      <c r="M240" s="10"/>
      <c r="N240" s="213"/>
      <c r="O240" s="214"/>
      <c r="P240" s="214"/>
    </row>
    <row r="241" spans="1:16" ht="18.5">
      <c r="A241" s="10">
        <v>240</v>
      </c>
      <c r="B241" s="209" t="s">
        <v>655</v>
      </c>
      <c r="C241" s="206" t="s">
        <v>645</v>
      </c>
      <c r="D241" s="10"/>
      <c r="E241" s="218">
        <v>45864</v>
      </c>
      <c r="F241" s="24">
        <v>161.35518400000001</v>
      </c>
      <c r="G241" s="510" t="s">
        <v>197</v>
      </c>
      <c r="H241" s="510"/>
      <c r="I241" s="510"/>
      <c r="J241" s="510"/>
      <c r="K241" s="218">
        <v>45896</v>
      </c>
      <c r="L241" s="219" t="s">
        <v>695</v>
      </c>
      <c r="M241" s="10"/>
      <c r="N241" s="213"/>
      <c r="O241" s="214"/>
      <c r="P241" s="214"/>
    </row>
    <row r="242" spans="1:16" ht="18.5">
      <c r="A242" s="10">
        <v>241</v>
      </c>
      <c r="B242" s="209" t="s">
        <v>656</v>
      </c>
      <c r="C242" s="206" t="s">
        <v>383</v>
      </c>
      <c r="D242" s="10"/>
      <c r="E242" s="218">
        <v>45871</v>
      </c>
      <c r="F242" s="24">
        <v>97.228551999999993</v>
      </c>
      <c r="G242" s="510" t="s">
        <v>197</v>
      </c>
      <c r="H242" s="510"/>
      <c r="I242" s="510"/>
      <c r="J242" s="510"/>
      <c r="K242" s="218">
        <v>45899</v>
      </c>
      <c r="L242" s="219" t="s">
        <v>696</v>
      </c>
      <c r="M242" s="10"/>
      <c r="N242" s="213"/>
      <c r="O242" s="214"/>
      <c r="P242" s="214"/>
    </row>
    <row r="243" spans="1:16" ht="18.5">
      <c r="A243" s="10">
        <v>242</v>
      </c>
      <c r="B243" s="209" t="s">
        <v>657</v>
      </c>
      <c r="C243" s="206" t="s">
        <v>563</v>
      </c>
      <c r="D243" s="10"/>
      <c r="E243" s="218">
        <v>45873</v>
      </c>
      <c r="F243" s="24">
        <v>75.858397999999994</v>
      </c>
      <c r="G243" s="510" t="s">
        <v>197</v>
      </c>
      <c r="H243" s="510"/>
      <c r="I243" s="510"/>
      <c r="J243" s="510"/>
      <c r="K243" s="218">
        <v>45899</v>
      </c>
      <c r="L243" s="219" t="s">
        <v>697</v>
      </c>
      <c r="M243" s="10"/>
      <c r="N243" s="213"/>
      <c r="O243" s="214"/>
      <c r="P243" s="214"/>
    </row>
    <row r="244" spans="1:16" ht="18.5">
      <c r="A244" s="10">
        <v>243</v>
      </c>
      <c r="B244" s="209" t="s">
        <v>58</v>
      </c>
      <c r="C244" s="206" t="s">
        <v>616</v>
      </c>
      <c r="D244" s="10"/>
      <c r="E244" s="218">
        <v>45878</v>
      </c>
      <c r="F244" s="24">
        <v>78.073216000000002</v>
      </c>
      <c r="G244" s="510" t="s">
        <v>197</v>
      </c>
      <c r="H244" s="510"/>
      <c r="I244" s="510"/>
      <c r="J244" s="510"/>
      <c r="K244" s="218">
        <v>45899</v>
      </c>
      <c r="L244" s="222" t="s">
        <v>698</v>
      </c>
      <c r="M244" s="10"/>
      <c r="N244" s="213"/>
      <c r="O244" s="214"/>
      <c r="P244" s="214"/>
    </row>
    <row r="245" spans="1:16" ht="18.5">
      <c r="A245" s="10">
        <v>244</v>
      </c>
      <c r="B245" s="209" t="s">
        <v>658</v>
      </c>
      <c r="C245" s="206" t="s">
        <v>659</v>
      </c>
      <c r="D245" s="10"/>
      <c r="E245" s="218">
        <v>45881</v>
      </c>
      <c r="F245" s="24">
        <v>97.653418000000016</v>
      </c>
      <c r="G245" s="510" t="s">
        <v>197</v>
      </c>
      <c r="H245" s="510"/>
      <c r="I245" s="510"/>
      <c r="J245" s="510"/>
      <c r="K245" s="218">
        <v>45902</v>
      </c>
      <c r="L245" s="219" t="s">
        <v>685</v>
      </c>
      <c r="M245" s="10"/>
      <c r="N245" s="213"/>
      <c r="O245" s="214"/>
      <c r="P245" s="214"/>
    </row>
    <row r="246" spans="1:16" ht="18.5">
      <c r="A246" s="10">
        <v>245</v>
      </c>
      <c r="B246" s="209" t="s">
        <v>130</v>
      </c>
      <c r="C246" s="206" t="s">
        <v>229</v>
      </c>
      <c r="D246" s="10"/>
      <c r="E246" s="218">
        <v>45887</v>
      </c>
      <c r="F246" s="24">
        <v>55.338726999999999</v>
      </c>
      <c r="G246" s="510" t="s">
        <v>197</v>
      </c>
      <c r="H246" s="510"/>
      <c r="I246" s="510"/>
      <c r="J246" s="510"/>
      <c r="K246" s="218">
        <v>45904</v>
      </c>
      <c r="L246" s="219" t="s">
        <v>693</v>
      </c>
      <c r="M246" s="10"/>
      <c r="N246" s="213"/>
      <c r="O246" s="214"/>
      <c r="P246" s="214"/>
    </row>
    <row r="247" spans="1:16" ht="18.5">
      <c r="A247" s="10">
        <v>246</v>
      </c>
      <c r="B247" s="209" t="s">
        <v>273</v>
      </c>
      <c r="C247" s="206" t="s">
        <v>660</v>
      </c>
      <c r="D247" s="10"/>
      <c r="E247" s="218">
        <v>45879</v>
      </c>
      <c r="F247" s="24">
        <v>118.43025200000001</v>
      </c>
      <c r="G247" s="510" t="s">
        <v>197</v>
      </c>
      <c r="H247" s="510"/>
      <c r="I247" s="510"/>
      <c r="J247" s="510"/>
      <c r="K247" s="218">
        <v>45906</v>
      </c>
      <c r="L247" s="221" t="s">
        <v>684</v>
      </c>
      <c r="M247" s="10"/>
      <c r="N247" s="213"/>
      <c r="O247" s="214"/>
      <c r="P247" s="214"/>
    </row>
    <row r="248" spans="1:16" ht="18.5">
      <c r="A248" s="10">
        <v>247</v>
      </c>
      <c r="B248" s="209" t="s">
        <v>661</v>
      </c>
      <c r="C248" s="206" t="s">
        <v>662</v>
      </c>
      <c r="D248" s="10"/>
      <c r="E248" s="218">
        <v>45885</v>
      </c>
      <c r="F248" s="24">
        <v>110.625505</v>
      </c>
      <c r="G248" s="510" t="s">
        <v>197</v>
      </c>
      <c r="H248" s="510"/>
      <c r="I248" s="510"/>
      <c r="J248" s="510"/>
      <c r="K248" s="218">
        <v>45914</v>
      </c>
      <c r="L248" s="219" t="s">
        <v>433</v>
      </c>
      <c r="M248" s="10"/>
      <c r="N248" s="213"/>
      <c r="O248" s="214"/>
      <c r="P248" s="214"/>
    </row>
    <row r="249" spans="1:16" ht="18.5">
      <c r="A249" s="10">
        <v>248</v>
      </c>
      <c r="B249" s="209" t="s">
        <v>663</v>
      </c>
      <c r="C249" s="206" t="s">
        <v>659</v>
      </c>
      <c r="D249" s="10"/>
      <c r="E249" s="218">
        <v>45893</v>
      </c>
      <c r="F249" s="24">
        <v>97.653418000000016</v>
      </c>
      <c r="G249" s="510" t="s">
        <v>197</v>
      </c>
      <c r="H249" s="510"/>
      <c r="I249" s="510"/>
      <c r="J249" s="510"/>
      <c r="K249" s="218">
        <v>45914</v>
      </c>
      <c r="L249" s="219" t="s">
        <v>699</v>
      </c>
      <c r="M249" s="10"/>
      <c r="N249" s="213"/>
      <c r="O249" s="214"/>
      <c r="P249" s="214"/>
    </row>
    <row r="250" spans="1:16" ht="18.5">
      <c r="A250" s="10">
        <v>249</v>
      </c>
      <c r="B250" s="209" t="s">
        <v>664</v>
      </c>
      <c r="C250" s="206" t="s">
        <v>665</v>
      </c>
      <c r="D250" s="10"/>
      <c r="E250" s="218">
        <v>45903</v>
      </c>
      <c r="F250" s="24">
        <v>89.717756999999978</v>
      </c>
      <c r="G250" s="510" t="s">
        <v>197</v>
      </c>
      <c r="H250" s="510"/>
      <c r="I250" s="510"/>
      <c r="J250" s="510"/>
      <c r="K250" s="218">
        <v>45921</v>
      </c>
      <c r="L250" s="222" t="s">
        <v>698</v>
      </c>
      <c r="M250" s="10"/>
      <c r="N250" s="213"/>
      <c r="O250" s="214"/>
      <c r="P250" s="214"/>
    </row>
    <row r="251" spans="1:16" ht="18.5">
      <c r="A251" s="10">
        <v>250</v>
      </c>
      <c r="B251" s="209" t="s">
        <v>666</v>
      </c>
      <c r="C251" s="206" t="s">
        <v>525</v>
      </c>
      <c r="D251" s="10"/>
      <c r="E251" s="218">
        <v>45900</v>
      </c>
      <c r="F251" s="24">
        <v>73.425832</v>
      </c>
      <c r="G251" s="510" t="s">
        <v>197</v>
      </c>
      <c r="H251" s="510"/>
      <c r="I251" s="510"/>
      <c r="J251" s="510"/>
      <c r="K251" s="218">
        <v>45922</v>
      </c>
      <c r="L251" s="219" t="s">
        <v>696</v>
      </c>
      <c r="M251" s="10"/>
      <c r="N251" s="213"/>
      <c r="O251" s="214"/>
      <c r="P251" s="214"/>
    </row>
    <row r="252" spans="1:16" ht="18.5">
      <c r="A252" s="10">
        <v>251</v>
      </c>
      <c r="B252" s="209" t="s">
        <v>363</v>
      </c>
      <c r="C252" s="206" t="s">
        <v>667</v>
      </c>
      <c r="D252" s="10"/>
      <c r="E252" s="218">
        <v>45905</v>
      </c>
      <c r="F252" s="24">
        <v>90.125158999999982</v>
      </c>
      <c r="G252" s="510" t="s">
        <v>197</v>
      </c>
      <c r="H252" s="510"/>
      <c r="I252" s="510"/>
      <c r="J252" s="510"/>
      <c r="K252" s="218">
        <v>45922</v>
      </c>
      <c r="L252" s="219" t="s">
        <v>693</v>
      </c>
      <c r="M252" s="10"/>
      <c r="N252" s="213"/>
      <c r="O252" s="214"/>
      <c r="P252" s="214"/>
    </row>
    <row r="253" spans="1:16" ht="18.5">
      <c r="A253" s="10">
        <v>252</v>
      </c>
      <c r="B253" s="209" t="s">
        <v>374</v>
      </c>
      <c r="C253" s="206" t="s">
        <v>667</v>
      </c>
      <c r="D253" s="10"/>
      <c r="E253" s="218">
        <v>45907</v>
      </c>
      <c r="F253" s="24">
        <v>90.125158999999982</v>
      </c>
      <c r="G253" s="510" t="s">
        <v>197</v>
      </c>
      <c r="H253" s="510"/>
      <c r="I253" s="510"/>
      <c r="J253" s="510"/>
      <c r="K253" s="218">
        <v>45922</v>
      </c>
      <c r="L253" s="221" t="s">
        <v>684</v>
      </c>
      <c r="M253" s="10"/>
      <c r="N253" s="213"/>
      <c r="O253" s="214"/>
      <c r="P253" s="214"/>
    </row>
    <row r="254" spans="1:16" ht="18.5">
      <c r="A254" s="10">
        <v>253</v>
      </c>
      <c r="B254" s="209" t="s">
        <v>668</v>
      </c>
      <c r="C254" s="206" t="s">
        <v>645</v>
      </c>
      <c r="D254" s="10"/>
      <c r="E254" s="218">
        <v>45875</v>
      </c>
      <c r="F254" s="24">
        <v>161.35518400000001</v>
      </c>
      <c r="G254" s="510" t="s">
        <v>197</v>
      </c>
      <c r="H254" s="510"/>
      <c r="I254" s="510"/>
      <c r="J254" s="510"/>
      <c r="K254" s="218">
        <v>45922</v>
      </c>
      <c r="L254" s="219" t="s">
        <v>427</v>
      </c>
      <c r="M254" s="10"/>
      <c r="N254" s="213"/>
      <c r="O254" s="214"/>
      <c r="P254" s="214"/>
    </row>
    <row r="255" spans="1:16" ht="18.5">
      <c r="A255" s="10">
        <v>254</v>
      </c>
      <c r="B255" s="209" t="s">
        <v>669</v>
      </c>
      <c r="C255" s="206" t="s">
        <v>227</v>
      </c>
      <c r="D255" s="10"/>
      <c r="E255" s="218">
        <v>45887</v>
      </c>
      <c r="F255" s="24">
        <v>42.374236000000003</v>
      </c>
      <c r="G255" s="510" t="s">
        <v>197</v>
      </c>
      <c r="H255" s="510"/>
      <c r="I255" s="510"/>
      <c r="J255" s="510"/>
      <c r="K255" s="218">
        <v>45924</v>
      </c>
      <c r="L255" s="219" t="s">
        <v>700</v>
      </c>
      <c r="M255" s="10"/>
      <c r="N255" s="213"/>
      <c r="O255" s="214"/>
      <c r="P255" s="214"/>
    </row>
    <row r="256" spans="1:16" ht="18.5">
      <c r="A256" s="10">
        <v>255</v>
      </c>
      <c r="B256" s="209" t="s">
        <v>8</v>
      </c>
      <c r="C256" s="206" t="s">
        <v>227</v>
      </c>
      <c r="D256" s="10"/>
      <c r="E256" s="218">
        <v>45915</v>
      </c>
      <c r="F256" s="24">
        <v>42.374236000000003</v>
      </c>
      <c r="G256" s="510" t="s">
        <v>197</v>
      </c>
      <c r="H256" s="510"/>
      <c r="I256" s="510"/>
      <c r="J256" s="510"/>
      <c r="K256" s="218">
        <v>45923</v>
      </c>
      <c r="L256" s="219" t="s">
        <v>701</v>
      </c>
      <c r="M256" s="10"/>
      <c r="N256" s="213"/>
      <c r="O256" s="214"/>
      <c r="P256" s="214"/>
    </row>
    <row r="257" spans="1:16" ht="18.5">
      <c r="A257" s="10">
        <v>256</v>
      </c>
      <c r="B257" s="209" t="s">
        <v>670</v>
      </c>
      <c r="C257" s="206" t="s">
        <v>227</v>
      </c>
      <c r="D257" s="10"/>
      <c r="E257" s="218">
        <v>45915</v>
      </c>
      <c r="F257" s="24">
        <v>42.374236000000003</v>
      </c>
      <c r="G257" s="510" t="s">
        <v>197</v>
      </c>
      <c r="H257" s="510"/>
      <c r="I257" s="510"/>
      <c r="J257" s="510"/>
      <c r="K257" s="218">
        <v>45924</v>
      </c>
      <c r="L257" s="219" t="s">
        <v>433</v>
      </c>
      <c r="M257" s="10"/>
      <c r="N257" s="213"/>
      <c r="O257" s="214"/>
      <c r="P257" s="214"/>
    </row>
    <row r="258" spans="1:16" ht="18.5">
      <c r="A258" s="10">
        <v>257</v>
      </c>
      <c r="B258" s="209" t="s">
        <v>671</v>
      </c>
      <c r="C258" s="206" t="s">
        <v>564</v>
      </c>
      <c r="D258" s="10"/>
      <c r="E258" s="218">
        <v>45900</v>
      </c>
      <c r="F258" s="24">
        <v>87.011570000000006</v>
      </c>
      <c r="G258" s="510" t="s">
        <v>197</v>
      </c>
      <c r="H258" s="510"/>
      <c r="I258" s="510"/>
      <c r="J258" s="510"/>
      <c r="K258" s="218">
        <v>45924</v>
      </c>
      <c r="L258" s="219" t="s">
        <v>697</v>
      </c>
      <c r="M258" s="10"/>
      <c r="N258" s="213"/>
      <c r="O258" s="214"/>
      <c r="P258" s="214"/>
    </row>
    <row r="259" spans="1:16" ht="18.5">
      <c r="A259" s="10">
        <v>258</v>
      </c>
      <c r="B259" s="209" t="s">
        <v>672</v>
      </c>
      <c r="C259" s="206" t="s">
        <v>365</v>
      </c>
      <c r="D259" s="10"/>
      <c r="E259" s="218">
        <v>45915</v>
      </c>
      <c r="F259" s="24">
        <v>78.677549999999997</v>
      </c>
      <c r="G259" s="510" t="s">
        <v>197</v>
      </c>
      <c r="H259" s="510"/>
      <c r="I259" s="510"/>
      <c r="J259" s="510"/>
      <c r="K259" s="218">
        <v>45925</v>
      </c>
      <c r="L259" s="219" t="s">
        <v>699</v>
      </c>
      <c r="M259" s="10"/>
      <c r="N259" s="213"/>
      <c r="O259" s="214"/>
      <c r="P259" s="214"/>
    </row>
    <row r="260" spans="1:16" ht="18.5">
      <c r="A260" s="10">
        <v>259</v>
      </c>
      <c r="B260" s="209" t="s">
        <v>673</v>
      </c>
      <c r="C260" s="206" t="s">
        <v>563</v>
      </c>
      <c r="D260" s="10"/>
      <c r="E260" s="218">
        <v>45911</v>
      </c>
      <c r="F260" s="24">
        <v>75.858397999999994</v>
      </c>
      <c r="G260" s="510" t="s">
        <v>197</v>
      </c>
      <c r="H260" s="510"/>
      <c r="I260" s="510"/>
      <c r="J260" s="510"/>
      <c r="K260" s="218">
        <v>45928</v>
      </c>
      <c r="L260" s="221" t="s">
        <v>424</v>
      </c>
      <c r="M260" s="10"/>
      <c r="N260" s="213"/>
      <c r="O260" s="214"/>
      <c r="P260" s="214"/>
    </row>
    <row r="261" spans="1:16" ht="18.5">
      <c r="A261" s="10">
        <v>260</v>
      </c>
      <c r="B261" s="209" t="s">
        <v>674</v>
      </c>
      <c r="C261" s="206" t="s">
        <v>645</v>
      </c>
      <c r="D261" s="10"/>
      <c r="E261" s="218">
        <v>45897</v>
      </c>
      <c r="F261" s="24">
        <v>161.35518400000001</v>
      </c>
      <c r="G261" s="510" t="s">
        <v>197</v>
      </c>
      <c r="H261" s="510"/>
      <c r="I261" s="510"/>
      <c r="J261" s="510"/>
      <c r="K261" s="218">
        <v>45929</v>
      </c>
      <c r="L261" s="219" t="s">
        <v>695</v>
      </c>
      <c r="M261" s="10"/>
      <c r="N261" s="213"/>
      <c r="O261" s="214"/>
      <c r="P261" s="214"/>
    </row>
    <row r="262" spans="1:16" ht="18.5">
      <c r="A262" s="10">
        <v>261</v>
      </c>
      <c r="B262" s="209" t="s">
        <v>445</v>
      </c>
      <c r="C262" s="206" t="s">
        <v>227</v>
      </c>
      <c r="D262" s="10"/>
      <c r="E262" s="207">
        <v>45924</v>
      </c>
      <c r="F262" s="24">
        <v>42.374236000000003</v>
      </c>
      <c r="G262" s="510" t="s">
        <v>197</v>
      </c>
      <c r="H262" s="510"/>
      <c r="I262" s="510"/>
      <c r="J262" s="510"/>
      <c r="K262" s="218">
        <v>45937</v>
      </c>
      <c r="L262" s="219" t="s">
        <v>695</v>
      </c>
      <c r="M262" s="10"/>
      <c r="N262" s="213"/>
      <c r="O262" s="214"/>
      <c r="P262" s="214"/>
    </row>
    <row r="263" spans="1:16" ht="18.5">
      <c r="A263" s="10">
        <v>262</v>
      </c>
      <c r="B263" s="209" t="s">
        <v>378</v>
      </c>
      <c r="C263" s="206" t="s">
        <v>636</v>
      </c>
      <c r="D263" s="10"/>
      <c r="E263" s="207">
        <v>45925</v>
      </c>
      <c r="F263" s="24">
        <v>67.112016999999994</v>
      </c>
      <c r="G263" s="510" t="s">
        <v>197</v>
      </c>
      <c r="H263" s="510"/>
      <c r="I263" s="510"/>
      <c r="J263" s="510"/>
      <c r="K263" s="218">
        <v>45937</v>
      </c>
      <c r="L263" s="219" t="s">
        <v>693</v>
      </c>
      <c r="M263" s="10"/>
      <c r="N263" s="213"/>
      <c r="O263" s="214"/>
      <c r="P263" s="214"/>
    </row>
    <row r="264" spans="1:16" ht="18.5">
      <c r="A264" s="10">
        <v>263</v>
      </c>
      <c r="B264" s="209" t="s">
        <v>278</v>
      </c>
      <c r="C264" s="206" t="s">
        <v>520</v>
      </c>
      <c r="D264" s="10"/>
      <c r="E264" s="207">
        <v>45925</v>
      </c>
      <c r="F264" s="24">
        <v>64.481662</v>
      </c>
      <c r="G264" s="510" t="s">
        <v>197</v>
      </c>
      <c r="H264" s="510"/>
      <c r="I264" s="510"/>
      <c r="J264" s="510"/>
      <c r="K264" s="218">
        <v>45938</v>
      </c>
      <c r="L264" s="219" t="s">
        <v>433</v>
      </c>
      <c r="M264" s="10"/>
      <c r="N264" s="213"/>
      <c r="O264" s="214"/>
      <c r="P264" s="214"/>
    </row>
    <row r="265" spans="1:16" ht="28.5">
      <c r="A265" s="10"/>
      <c r="B265" s="209"/>
      <c r="C265" s="206"/>
      <c r="D265" s="10"/>
      <c r="E265" s="207"/>
      <c r="F265" s="208"/>
      <c r="G265" s="215"/>
      <c r="H265" s="216"/>
      <c r="I265" s="216"/>
      <c r="J265" s="217"/>
      <c r="K265" s="212"/>
      <c r="L265" s="10"/>
      <c r="M265" s="10"/>
      <c r="N265" s="213"/>
      <c r="O265" s="214"/>
      <c r="P265" s="214"/>
    </row>
    <row r="266" spans="1:16" ht="28.5">
      <c r="A266" s="10"/>
      <c r="B266" s="209"/>
      <c r="C266" s="206"/>
      <c r="D266" s="10"/>
      <c r="E266" s="207"/>
      <c r="F266" s="208"/>
      <c r="G266" s="215"/>
      <c r="H266" s="216"/>
      <c r="I266" s="216"/>
      <c r="J266" s="217"/>
      <c r="K266" s="212"/>
      <c r="L266" s="10"/>
      <c r="M266" s="10"/>
      <c r="N266" s="213"/>
      <c r="O266" s="214"/>
      <c r="P266" s="214"/>
    </row>
    <row r="267" spans="1:16" ht="28.5">
      <c r="A267" s="10"/>
      <c r="B267" s="209"/>
      <c r="C267" s="206"/>
      <c r="D267" s="10"/>
      <c r="E267" s="207"/>
      <c r="F267" s="208"/>
      <c r="G267" s="215"/>
      <c r="H267" s="216"/>
      <c r="I267" s="216"/>
      <c r="J267" s="217"/>
      <c r="K267" s="212"/>
      <c r="L267" s="10"/>
      <c r="M267" s="10"/>
      <c r="N267" s="213"/>
      <c r="O267" s="214"/>
      <c r="P267" s="214"/>
    </row>
    <row r="268" spans="1:16" ht="28.5">
      <c r="A268" s="10"/>
      <c r="B268" s="209"/>
      <c r="C268" s="206"/>
      <c r="D268" s="10"/>
      <c r="E268" s="207"/>
      <c r="F268" s="208"/>
      <c r="G268" s="215"/>
      <c r="H268" s="216"/>
      <c r="I268" s="216"/>
      <c r="J268" s="217"/>
      <c r="K268" s="212"/>
      <c r="L268" s="10"/>
      <c r="M268" s="10"/>
      <c r="N268" s="213"/>
      <c r="O268" s="214"/>
      <c r="P268" s="214"/>
    </row>
    <row r="269" spans="1:16" ht="28.5">
      <c r="A269" s="10"/>
      <c r="B269" s="209"/>
      <c r="C269" s="206"/>
      <c r="D269" s="10"/>
      <c r="E269" s="207"/>
      <c r="F269" s="208"/>
      <c r="G269" s="215"/>
      <c r="H269" s="216"/>
      <c r="I269" s="216"/>
      <c r="J269" s="217"/>
      <c r="K269" s="212"/>
      <c r="L269" s="10"/>
      <c r="M269" s="10"/>
      <c r="N269" s="213"/>
      <c r="O269" s="214"/>
      <c r="P269" s="214"/>
    </row>
    <row r="270" spans="1:16" ht="28.5">
      <c r="A270" s="10"/>
      <c r="B270" s="209"/>
      <c r="C270" s="206"/>
      <c r="D270" s="10"/>
      <c r="E270" s="207"/>
      <c r="F270" s="208"/>
      <c r="G270" s="215"/>
      <c r="H270" s="216"/>
      <c r="I270" s="216"/>
      <c r="J270" s="217"/>
      <c r="K270" s="212"/>
      <c r="L270" s="10"/>
      <c r="M270" s="10"/>
      <c r="N270" s="213"/>
      <c r="O270" s="214"/>
      <c r="P270" s="214"/>
    </row>
    <row r="271" spans="1:16" ht="28.5">
      <c r="A271" s="10"/>
      <c r="B271" s="209"/>
      <c r="C271" s="206"/>
      <c r="D271" s="10"/>
      <c r="E271" s="207"/>
      <c r="F271" s="208"/>
      <c r="G271" s="215"/>
      <c r="H271" s="216"/>
      <c r="I271" s="216"/>
      <c r="J271" s="217"/>
      <c r="K271" s="212"/>
      <c r="L271" s="10"/>
      <c r="M271" s="10"/>
      <c r="N271" s="213"/>
      <c r="O271" s="214"/>
      <c r="P271" s="214"/>
    </row>
    <row r="272" spans="1:16" ht="28.5">
      <c r="A272" s="10"/>
      <c r="B272" s="209"/>
      <c r="C272" s="206"/>
      <c r="D272" s="10"/>
      <c r="E272" s="207"/>
      <c r="F272" s="208"/>
      <c r="G272" s="215"/>
      <c r="H272" s="216"/>
      <c r="I272" s="216"/>
      <c r="J272" s="217"/>
      <c r="K272" s="212"/>
      <c r="L272" s="10"/>
      <c r="M272" s="10"/>
      <c r="N272" s="213"/>
      <c r="O272" s="214"/>
      <c r="P272" s="214"/>
    </row>
    <row r="273" spans="1:16" ht="28.5">
      <c r="A273" s="10"/>
      <c r="B273" s="209"/>
      <c r="C273" s="206"/>
      <c r="D273" s="10"/>
      <c r="E273" s="207"/>
      <c r="F273" s="208"/>
      <c r="G273" s="215"/>
      <c r="H273" s="216"/>
      <c r="I273" s="216"/>
      <c r="J273" s="217"/>
      <c r="K273" s="212"/>
      <c r="L273" s="10"/>
      <c r="M273" s="10"/>
      <c r="N273" s="213"/>
      <c r="O273" s="214"/>
      <c r="P273" s="214"/>
    </row>
    <row r="274" spans="1:16" ht="28.5">
      <c r="A274" s="10"/>
      <c r="B274" s="209"/>
      <c r="C274" s="206"/>
      <c r="D274" s="10"/>
      <c r="E274" s="207"/>
      <c r="F274" s="208"/>
      <c r="G274" s="215"/>
      <c r="H274" s="216"/>
      <c r="I274" s="216"/>
      <c r="J274" s="217"/>
      <c r="K274" s="212"/>
      <c r="L274" s="10"/>
      <c r="M274" s="10"/>
      <c r="N274" s="213"/>
      <c r="O274" s="214"/>
      <c r="P274" s="214"/>
    </row>
    <row r="275" spans="1:16" ht="28.5">
      <c r="A275" s="10"/>
      <c r="B275" s="209"/>
      <c r="C275" s="206"/>
      <c r="D275" s="10"/>
      <c r="E275" s="207"/>
      <c r="F275" s="208"/>
      <c r="G275" s="215"/>
      <c r="H275" s="216"/>
      <c r="I275" s="216"/>
      <c r="J275" s="217"/>
      <c r="K275" s="212"/>
      <c r="L275" s="10"/>
      <c r="M275" s="10"/>
      <c r="N275" s="213"/>
      <c r="O275" s="214"/>
      <c r="P275" s="214"/>
    </row>
    <row r="276" spans="1:16" ht="28.5">
      <c r="A276" s="10"/>
      <c r="B276" s="209"/>
      <c r="C276" s="206"/>
      <c r="D276" s="10"/>
      <c r="E276" s="207"/>
      <c r="F276" s="208"/>
      <c r="G276" s="215"/>
      <c r="H276" s="216"/>
      <c r="I276" s="216"/>
      <c r="J276" s="217"/>
      <c r="K276" s="212"/>
      <c r="L276" s="10"/>
      <c r="M276" s="10"/>
      <c r="N276" s="213"/>
      <c r="O276" s="214"/>
      <c r="P276" s="214"/>
    </row>
    <row r="277" spans="1:16" ht="28.5">
      <c r="A277" s="10"/>
      <c r="B277" s="209"/>
      <c r="C277" s="206"/>
      <c r="D277" s="10"/>
      <c r="E277" s="207"/>
      <c r="F277" s="208"/>
      <c r="G277" s="215"/>
      <c r="H277" s="216"/>
      <c r="I277" s="216"/>
      <c r="J277" s="217"/>
      <c r="K277" s="212"/>
      <c r="L277" s="10"/>
      <c r="M277" s="10"/>
      <c r="N277" s="213"/>
      <c r="O277" s="214"/>
      <c r="P277" s="214"/>
    </row>
    <row r="278" spans="1:16" ht="28.5">
      <c r="A278" s="10"/>
      <c r="B278" s="209"/>
      <c r="C278" s="206"/>
      <c r="D278" s="10"/>
      <c r="E278" s="207"/>
      <c r="F278" s="208"/>
      <c r="G278" s="215"/>
      <c r="H278" s="216"/>
      <c r="I278" s="216"/>
      <c r="J278" s="217"/>
      <c r="K278" s="212"/>
      <c r="L278" s="10"/>
      <c r="M278" s="10"/>
      <c r="N278" s="213"/>
      <c r="O278" s="214"/>
      <c r="P278" s="214"/>
    </row>
    <row r="279" spans="1:16" ht="28.5">
      <c r="A279" s="10"/>
      <c r="B279" s="209"/>
      <c r="C279" s="206"/>
      <c r="D279" s="10"/>
      <c r="E279" s="207"/>
      <c r="F279" s="208"/>
      <c r="G279" s="215"/>
      <c r="H279" s="216"/>
      <c r="I279" s="216"/>
      <c r="J279" s="217"/>
      <c r="K279" s="212"/>
      <c r="L279" s="10"/>
      <c r="M279" s="10"/>
      <c r="N279" s="213"/>
      <c r="O279" s="214"/>
      <c r="P279" s="214"/>
    </row>
    <row r="280" spans="1:16" ht="28.5">
      <c r="A280" s="10"/>
      <c r="B280" s="209"/>
      <c r="C280" s="206"/>
      <c r="D280" s="10"/>
      <c r="E280" s="207"/>
      <c r="F280" s="208"/>
      <c r="G280" s="215"/>
      <c r="H280" s="216"/>
      <c r="I280" s="216"/>
      <c r="J280" s="217"/>
      <c r="K280" s="212"/>
      <c r="L280" s="10"/>
      <c r="M280" s="10"/>
      <c r="N280" s="213"/>
      <c r="O280" s="214"/>
      <c r="P280" s="214"/>
    </row>
    <row r="281" spans="1:16" ht="28.5">
      <c r="A281" s="10"/>
      <c r="B281" s="209"/>
      <c r="C281" s="206"/>
      <c r="D281" s="10"/>
      <c r="E281" s="207"/>
      <c r="F281" s="208"/>
      <c r="G281" s="215"/>
      <c r="H281" s="216"/>
      <c r="I281" s="216"/>
      <c r="J281" s="217"/>
      <c r="K281" s="212"/>
      <c r="L281" s="10"/>
      <c r="M281" s="10"/>
      <c r="N281" s="213"/>
      <c r="O281" s="214"/>
      <c r="P281" s="214"/>
    </row>
    <row r="282" spans="1:16" ht="28.5">
      <c r="A282" s="10"/>
      <c r="B282" s="209"/>
      <c r="C282" s="206"/>
      <c r="D282" s="10"/>
      <c r="E282" s="207"/>
      <c r="F282" s="208"/>
      <c r="G282" s="215"/>
      <c r="H282" s="216"/>
      <c r="I282" s="216"/>
      <c r="J282" s="217"/>
      <c r="K282" s="212"/>
      <c r="L282" s="10"/>
      <c r="M282" s="10"/>
      <c r="N282" s="213"/>
      <c r="O282" s="214"/>
      <c r="P282" s="214"/>
    </row>
    <row r="283" spans="1:16" ht="28.5">
      <c r="A283" s="10"/>
      <c r="B283" s="209"/>
      <c r="C283" s="206"/>
      <c r="D283" s="10"/>
      <c r="E283" s="207"/>
      <c r="F283" s="208"/>
      <c r="G283" s="215"/>
      <c r="H283" s="216"/>
      <c r="I283" s="216"/>
      <c r="J283" s="217"/>
      <c r="K283" s="212"/>
      <c r="L283" s="10"/>
      <c r="M283" s="10"/>
      <c r="N283" s="213"/>
      <c r="O283" s="214"/>
      <c r="P283" s="214"/>
    </row>
    <row r="284" spans="1:16" ht="28.5">
      <c r="A284" s="10"/>
      <c r="B284" s="209"/>
      <c r="C284" s="206"/>
      <c r="D284" s="10"/>
      <c r="E284" s="207"/>
      <c r="F284" s="208"/>
      <c r="G284" s="215"/>
      <c r="H284" s="216"/>
      <c r="I284" s="216"/>
      <c r="J284" s="217"/>
      <c r="K284" s="212"/>
      <c r="L284" s="10"/>
      <c r="M284" s="10"/>
      <c r="N284" s="213"/>
      <c r="O284" s="214"/>
      <c r="P284" s="214"/>
    </row>
    <row r="285" spans="1:16" ht="28.5">
      <c r="A285" s="10"/>
      <c r="B285" s="209"/>
      <c r="C285" s="206"/>
      <c r="D285" s="10"/>
      <c r="E285" s="207"/>
      <c r="F285" s="208"/>
      <c r="G285" s="215"/>
      <c r="H285" s="216"/>
      <c r="I285" s="216"/>
      <c r="J285" s="217"/>
      <c r="K285" s="212"/>
      <c r="L285" s="10"/>
      <c r="M285" s="10"/>
      <c r="N285" s="213"/>
      <c r="O285" s="214"/>
      <c r="P285" s="214"/>
    </row>
    <row r="286" spans="1:16" ht="28.5">
      <c r="A286" s="10"/>
      <c r="B286" s="209"/>
      <c r="C286" s="206"/>
      <c r="D286" s="10"/>
      <c r="E286" s="207"/>
      <c r="F286" s="208"/>
      <c r="G286" s="215"/>
      <c r="H286" s="216"/>
      <c r="I286" s="216"/>
      <c r="J286" s="217"/>
      <c r="K286" s="212"/>
      <c r="L286" s="10"/>
      <c r="M286" s="10"/>
      <c r="N286" s="213"/>
      <c r="O286" s="214"/>
      <c r="P286" s="214"/>
    </row>
    <row r="287" spans="1:16" ht="28.5">
      <c r="A287" s="10"/>
      <c r="B287" s="209"/>
      <c r="C287" s="206"/>
      <c r="D287" s="10"/>
      <c r="E287" s="207"/>
      <c r="F287" s="208"/>
      <c r="G287" s="215"/>
      <c r="H287" s="216"/>
      <c r="I287" s="216"/>
      <c r="J287" s="217"/>
      <c r="K287" s="212"/>
      <c r="L287" s="10"/>
      <c r="M287" s="10"/>
      <c r="N287" s="213"/>
      <c r="O287" s="214"/>
      <c r="P287" s="214"/>
    </row>
    <row r="288" spans="1:16" ht="28.5">
      <c r="A288" s="10"/>
      <c r="B288" s="209"/>
      <c r="C288" s="206"/>
      <c r="D288" s="10"/>
      <c r="E288" s="207"/>
      <c r="F288" s="208"/>
      <c r="G288" s="215"/>
      <c r="H288" s="216"/>
      <c r="I288" s="216"/>
      <c r="J288" s="217"/>
      <c r="K288" s="212"/>
      <c r="L288" s="10"/>
      <c r="M288" s="10"/>
      <c r="N288" s="213"/>
      <c r="O288" s="214"/>
      <c r="P288" s="214"/>
    </row>
    <row r="289" spans="1:16" ht="28.5">
      <c r="A289" s="10"/>
      <c r="B289" s="209"/>
      <c r="C289" s="206"/>
      <c r="D289" s="10"/>
      <c r="E289" s="207"/>
      <c r="F289" s="208"/>
      <c r="G289" s="215"/>
      <c r="H289" s="216"/>
      <c r="I289" s="216"/>
      <c r="J289" s="217"/>
      <c r="K289" s="212"/>
      <c r="L289" s="10"/>
      <c r="M289" s="10"/>
      <c r="N289" s="213"/>
      <c r="O289" s="214"/>
      <c r="P289" s="214"/>
    </row>
    <row r="290" spans="1:16" ht="28.5">
      <c r="A290" s="10"/>
      <c r="B290" s="209"/>
      <c r="C290" s="206"/>
      <c r="D290" s="10"/>
      <c r="E290" s="207"/>
      <c r="F290" s="208"/>
      <c r="G290" s="215"/>
      <c r="H290" s="216"/>
      <c r="I290" s="216"/>
      <c r="J290" s="217"/>
      <c r="K290" s="212"/>
      <c r="L290" s="10"/>
      <c r="M290" s="10"/>
      <c r="N290" s="213"/>
      <c r="O290" s="214"/>
      <c r="P290" s="214"/>
    </row>
    <row r="291" spans="1:16" ht="28.5">
      <c r="A291" s="10"/>
      <c r="B291" s="209"/>
      <c r="C291" s="206"/>
      <c r="D291" s="10"/>
      <c r="E291" s="207"/>
      <c r="F291" s="208"/>
      <c r="G291" s="215"/>
      <c r="H291" s="216"/>
      <c r="I291" s="216"/>
      <c r="J291" s="217"/>
      <c r="K291" s="212"/>
      <c r="L291" s="10"/>
      <c r="M291" s="10"/>
      <c r="N291" s="213"/>
      <c r="O291" s="214"/>
      <c r="P291" s="214"/>
    </row>
    <row r="292" spans="1:16" ht="28.5">
      <c r="A292" s="10"/>
      <c r="B292" s="209"/>
      <c r="C292" s="206"/>
      <c r="D292" s="10"/>
      <c r="E292" s="207"/>
      <c r="F292" s="208"/>
      <c r="G292" s="215"/>
      <c r="H292" s="216"/>
      <c r="I292" s="216"/>
      <c r="J292" s="217"/>
      <c r="K292" s="212"/>
      <c r="L292" s="10"/>
      <c r="M292" s="10"/>
      <c r="N292" s="213"/>
      <c r="O292" s="214"/>
      <c r="P292" s="214"/>
    </row>
    <row r="293" spans="1:16" ht="28.5">
      <c r="A293" s="10"/>
      <c r="B293" s="209"/>
      <c r="C293" s="206"/>
      <c r="D293" s="10"/>
      <c r="E293" s="207"/>
      <c r="F293" s="208"/>
      <c r="G293" s="215"/>
      <c r="H293" s="216"/>
      <c r="I293" s="216"/>
      <c r="J293" s="217"/>
      <c r="K293" s="212"/>
      <c r="L293" s="10"/>
      <c r="M293" s="10"/>
      <c r="N293" s="213"/>
      <c r="O293" s="214"/>
      <c r="P293" s="214"/>
    </row>
    <row r="294" spans="1:16" ht="28.5">
      <c r="A294" s="10"/>
      <c r="B294" s="209"/>
      <c r="C294" s="206"/>
      <c r="D294" s="10"/>
      <c r="E294" s="207"/>
      <c r="F294" s="208"/>
      <c r="G294" s="215"/>
      <c r="H294" s="216"/>
      <c r="I294" s="216"/>
      <c r="J294" s="217"/>
      <c r="K294" s="212"/>
      <c r="L294" s="10"/>
      <c r="M294" s="10"/>
      <c r="N294" s="213"/>
      <c r="O294" s="214"/>
      <c r="P294" s="214"/>
    </row>
    <row r="295" spans="1:16" ht="28.5">
      <c r="A295" s="10"/>
      <c r="B295" s="209"/>
      <c r="C295" s="206"/>
      <c r="D295" s="10"/>
      <c r="E295" s="207"/>
      <c r="F295" s="208"/>
      <c r="G295" s="215"/>
      <c r="H295" s="216"/>
      <c r="I295" s="216"/>
      <c r="J295" s="217"/>
      <c r="K295" s="212"/>
      <c r="L295" s="10"/>
      <c r="M295" s="10"/>
      <c r="N295" s="213"/>
      <c r="O295" s="214"/>
      <c r="P295" s="214"/>
    </row>
    <row r="296" spans="1:16" ht="28.5">
      <c r="A296" s="10"/>
      <c r="B296" s="209"/>
      <c r="C296" s="206"/>
      <c r="D296" s="10"/>
      <c r="E296" s="207"/>
      <c r="F296" s="208"/>
      <c r="G296" s="215"/>
      <c r="H296" s="216"/>
      <c r="I296" s="216"/>
      <c r="J296" s="217"/>
      <c r="K296" s="212"/>
      <c r="L296" s="10"/>
      <c r="M296" s="10"/>
      <c r="N296" s="213"/>
      <c r="O296" s="214"/>
      <c r="P296" s="214"/>
    </row>
    <row r="297" spans="1:16" ht="28.5">
      <c r="A297" s="10"/>
      <c r="B297" s="209"/>
      <c r="C297" s="206"/>
      <c r="D297" s="10"/>
      <c r="E297" s="207"/>
      <c r="F297" s="208"/>
      <c r="G297" s="215"/>
      <c r="H297" s="216"/>
      <c r="I297" s="216"/>
      <c r="J297" s="217"/>
      <c r="K297" s="212"/>
      <c r="L297" s="10"/>
      <c r="M297" s="10"/>
      <c r="N297" s="213"/>
      <c r="O297" s="214"/>
      <c r="P297" s="214"/>
    </row>
    <row r="298" spans="1:16" ht="28.5">
      <c r="A298" s="10"/>
      <c r="B298" s="209"/>
      <c r="C298" s="206"/>
      <c r="D298" s="10"/>
      <c r="E298" s="207"/>
      <c r="F298" s="208"/>
      <c r="G298" s="215"/>
      <c r="H298" s="216"/>
      <c r="I298" s="216"/>
      <c r="J298" s="217"/>
      <c r="K298" s="212"/>
      <c r="L298" s="10"/>
      <c r="M298" s="10"/>
      <c r="N298" s="213"/>
      <c r="O298" s="214"/>
      <c r="P298" s="214"/>
    </row>
    <row r="299" spans="1:16" ht="28.5">
      <c r="A299" s="10"/>
      <c r="B299" s="209"/>
      <c r="C299" s="206"/>
      <c r="D299" s="10"/>
      <c r="E299" s="207"/>
      <c r="F299" s="208"/>
      <c r="G299" s="215"/>
      <c r="H299" s="216"/>
      <c r="I299" s="216"/>
      <c r="J299" s="217"/>
      <c r="K299" s="212"/>
      <c r="L299" s="10"/>
      <c r="M299" s="10"/>
      <c r="N299" s="213"/>
      <c r="O299" s="214"/>
      <c r="P299" s="214"/>
    </row>
    <row r="300" spans="1:16" ht="28.5">
      <c r="A300" s="10"/>
      <c r="B300" s="209"/>
      <c r="C300" s="206"/>
      <c r="D300" s="10"/>
      <c r="E300" s="207"/>
      <c r="F300" s="208"/>
      <c r="G300" s="215"/>
      <c r="H300" s="216"/>
      <c r="I300" s="216"/>
      <c r="J300" s="217"/>
      <c r="K300" s="212"/>
      <c r="L300" s="10"/>
      <c r="M300" s="10"/>
      <c r="N300" s="213"/>
      <c r="O300" s="214"/>
      <c r="P300" s="214"/>
    </row>
    <row r="301" spans="1:16" ht="28.5">
      <c r="A301" s="10"/>
      <c r="B301" s="209"/>
      <c r="C301" s="206"/>
      <c r="D301" s="10"/>
      <c r="E301" s="207"/>
      <c r="F301" s="208"/>
      <c r="G301" s="215"/>
      <c r="H301" s="216"/>
      <c r="I301" s="216"/>
      <c r="J301" s="217"/>
      <c r="K301" s="212"/>
      <c r="L301" s="10"/>
      <c r="M301" s="10"/>
      <c r="N301" s="213"/>
      <c r="O301" s="214"/>
      <c r="P301" s="214"/>
    </row>
    <row r="302" spans="1:16" ht="28.5">
      <c r="A302" s="10"/>
      <c r="B302" s="209"/>
      <c r="C302" s="206"/>
      <c r="D302" s="10"/>
      <c r="E302" s="207"/>
      <c r="F302" s="208"/>
      <c r="G302" s="215"/>
      <c r="H302" s="216"/>
      <c r="I302" s="216"/>
      <c r="J302" s="217"/>
      <c r="K302" s="212"/>
      <c r="L302" s="10"/>
      <c r="M302" s="10"/>
      <c r="N302" s="213"/>
      <c r="O302" s="214"/>
      <c r="P302" s="214"/>
    </row>
    <row r="303" spans="1:16" ht="28.5">
      <c r="A303" s="10"/>
      <c r="B303" s="209"/>
      <c r="C303" s="206"/>
      <c r="D303" s="10"/>
      <c r="E303" s="207"/>
      <c r="F303" s="208"/>
      <c r="G303" s="215"/>
      <c r="H303" s="216"/>
      <c r="I303" s="216"/>
      <c r="J303" s="217"/>
      <c r="K303" s="212"/>
      <c r="L303" s="10"/>
      <c r="M303" s="10"/>
      <c r="N303" s="213"/>
      <c r="O303" s="214"/>
      <c r="P303" s="214"/>
    </row>
    <row r="304" spans="1:16" ht="28.5">
      <c r="A304" s="10"/>
      <c r="B304" s="209"/>
      <c r="C304" s="206"/>
      <c r="D304" s="10"/>
      <c r="E304" s="207"/>
      <c r="F304" s="208"/>
      <c r="G304" s="215"/>
      <c r="H304" s="216"/>
      <c r="I304" s="216"/>
      <c r="J304" s="217"/>
      <c r="K304" s="212"/>
      <c r="L304" s="10"/>
      <c r="M304" s="10"/>
      <c r="N304" s="213"/>
      <c r="O304" s="214"/>
      <c r="P304" s="214"/>
    </row>
    <row r="305" spans="1:16" ht="28.5">
      <c r="A305" s="10"/>
      <c r="B305" s="209"/>
      <c r="C305" s="206"/>
      <c r="D305" s="10"/>
      <c r="E305" s="207"/>
      <c r="F305" s="208"/>
      <c r="G305" s="215"/>
      <c r="H305" s="216"/>
      <c r="I305" s="216"/>
      <c r="J305" s="217"/>
      <c r="K305" s="212"/>
      <c r="L305" s="10"/>
      <c r="M305" s="10"/>
      <c r="N305" s="213"/>
      <c r="O305" s="214"/>
      <c r="P305" s="214"/>
    </row>
    <row r="306" spans="1:16" ht="28.5">
      <c r="A306" s="10"/>
      <c r="B306" s="209"/>
      <c r="C306" s="206"/>
      <c r="D306" s="10"/>
      <c r="E306" s="207"/>
      <c r="F306" s="208"/>
      <c r="G306" s="215"/>
      <c r="H306" s="216"/>
      <c r="I306" s="216"/>
      <c r="J306" s="217"/>
      <c r="K306" s="212"/>
      <c r="L306" s="10"/>
      <c r="M306" s="10"/>
      <c r="N306" s="213"/>
      <c r="O306" s="214"/>
      <c r="P306" s="214"/>
    </row>
    <row r="307" spans="1:16" ht="28.5">
      <c r="A307" s="10"/>
      <c r="B307" s="209"/>
      <c r="C307" s="206"/>
      <c r="D307" s="10"/>
      <c r="E307" s="207"/>
      <c r="F307" s="208"/>
      <c r="G307" s="215"/>
      <c r="H307" s="216"/>
      <c r="I307" s="216"/>
      <c r="J307" s="217"/>
      <c r="K307" s="212"/>
      <c r="L307" s="10"/>
      <c r="M307" s="10"/>
      <c r="N307" s="213"/>
      <c r="O307" s="214"/>
      <c r="P307" s="214"/>
    </row>
    <row r="308" spans="1:16" ht="28.5">
      <c r="A308" s="10"/>
      <c r="B308" s="209"/>
      <c r="C308" s="206"/>
      <c r="D308" s="10"/>
      <c r="E308" s="207"/>
      <c r="F308" s="208"/>
      <c r="G308" s="215"/>
      <c r="H308" s="216"/>
      <c r="I308" s="216"/>
      <c r="J308" s="217"/>
      <c r="K308" s="212"/>
      <c r="L308" s="10"/>
      <c r="M308" s="10"/>
      <c r="N308" s="213"/>
      <c r="O308" s="214"/>
      <c r="P308" s="214"/>
    </row>
    <row r="309" spans="1:16" ht="28.5">
      <c r="A309" s="10"/>
      <c r="B309" s="209"/>
      <c r="C309" s="206"/>
      <c r="D309" s="10"/>
      <c r="E309" s="207"/>
      <c r="F309" s="208"/>
      <c r="G309" s="215"/>
      <c r="H309" s="216"/>
      <c r="I309" s="216"/>
      <c r="J309" s="217"/>
      <c r="K309" s="212"/>
      <c r="L309" s="10"/>
      <c r="M309" s="10"/>
      <c r="N309" s="213"/>
      <c r="O309" s="214"/>
      <c r="P309" s="214"/>
    </row>
    <row r="310" spans="1:16" ht="28.5">
      <c r="A310" s="10"/>
      <c r="B310" s="209"/>
      <c r="C310" s="206"/>
      <c r="D310" s="10"/>
      <c r="E310" s="207"/>
      <c r="F310" s="208"/>
      <c r="G310" s="215"/>
      <c r="H310" s="216"/>
      <c r="I310" s="216"/>
      <c r="J310" s="217"/>
      <c r="K310" s="212"/>
      <c r="L310" s="10"/>
      <c r="M310" s="10"/>
      <c r="N310" s="213"/>
      <c r="O310" s="214"/>
      <c r="P310" s="214"/>
    </row>
    <row r="311" spans="1:16" ht="28.5">
      <c r="A311" s="10"/>
      <c r="B311" s="209"/>
      <c r="C311" s="206"/>
      <c r="D311" s="10"/>
      <c r="E311" s="207"/>
      <c r="F311" s="208"/>
      <c r="G311" s="215"/>
      <c r="H311" s="216"/>
      <c r="I311" s="216"/>
      <c r="J311" s="217"/>
      <c r="K311" s="212"/>
      <c r="L311" s="10"/>
      <c r="M311" s="10"/>
      <c r="N311" s="213"/>
      <c r="O311" s="214"/>
      <c r="P311" s="214"/>
    </row>
    <row r="312" spans="1:16" ht="28.5">
      <c r="A312" s="10"/>
      <c r="B312" s="209"/>
      <c r="C312" s="206"/>
      <c r="D312" s="10"/>
      <c r="E312" s="207"/>
      <c r="F312" s="208"/>
      <c r="G312" s="215"/>
      <c r="H312" s="216"/>
      <c r="I312" s="216"/>
      <c r="J312" s="217"/>
      <c r="K312" s="212"/>
      <c r="L312" s="10"/>
      <c r="M312" s="10"/>
      <c r="N312" s="213"/>
      <c r="O312" s="214"/>
      <c r="P312" s="214"/>
    </row>
    <row r="313" spans="1:16" ht="28.5">
      <c r="A313" s="10"/>
      <c r="B313" s="209"/>
      <c r="C313" s="206"/>
      <c r="D313" s="10"/>
      <c r="E313" s="207"/>
      <c r="F313" s="208"/>
      <c r="G313" s="215"/>
      <c r="H313" s="216"/>
      <c r="I313" s="216"/>
      <c r="J313" s="217"/>
      <c r="K313" s="212"/>
      <c r="L313" s="10"/>
      <c r="M313" s="10"/>
      <c r="N313" s="213"/>
      <c r="O313" s="214"/>
      <c r="P313" s="214"/>
    </row>
    <row r="314" spans="1:16" ht="28.5">
      <c r="A314" s="10"/>
      <c r="B314" s="209"/>
      <c r="C314" s="206"/>
      <c r="D314" s="10"/>
      <c r="E314" s="207"/>
      <c r="F314" s="208"/>
      <c r="G314" s="215"/>
      <c r="H314" s="216"/>
      <c r="I314" s="216"/>
      <c r="J314" s="217"/>
      <c r="K314" s="212"/>
      <c r="L314" s="10"/>
      <c r="M314" s="10"/>
      <c r="N314" s="213"/>
      <c r="O314" s="214"/>
      <c r="P314" s="214"/>
    </row>
    <row r="315" spans="1:16" ht="28.5">
      <c r="A315" s="10"/>
      <c r="B315" s="209"/>
      <c r="C315" s="206"/>
      <c r="D315" s="10"/>
      <c r="E315" s="207"/>
      <c r="F315" s="208"/>
      <c r="G315" s="215"/>
      <c r="H315" s="216"/>
      <c r="I315" s="216"/>
      <c r="J315" s="217"/>
      <c r="K315" s="212"/>
      <c r="L315" s="10"/>
      <c r="M315" s="10"/>
      <c r="N315" s="213"/>
      <c r="O315" s="214"/>
      <c r="P315" s="214"/>
    </row>
    <row r="316" spans="1:16" ht="28.5">
      <c r="A316" s="10"/>
      <c r="B316" s="209"/>
      <c r="C316" s="206"/>
      <c r="D316" s="10"/>
      <c r="E316" s="207"/>
      <c r="F316" s="208"/>
      <c r="G316" s="215"/>
      <c r="H316" s="216"/>
      <c r="I316" s="216"/>
      <c r="J316" s="217"/>
      <c r="K316" s="212"/>
      <c r="L316" s="10"/>
      <c r="M316" s="10"/>
      <c r="N316" s="213"/>
      <c r="O316" s="214"/>
      <c r="P316" s="214"/>
    </row>
    <row r="317" spans="1:16" ht="28.5">
      <c r="A317" s="10"/>
      <c r="B317" s="209"/>
      <c r="C317" s="206"/>
      <c r="D317" s="10"/>
      <c r="E317" s="207"/>
      <c r="F317" s="208"/>
      <c r="G317" s="215"/>
      <c r="H317" s="216"/>
      <c r="I317" s="216"/>
      <c r="J317" s="217"/>
      <c r="K317" s="212"/>
      <c r="L317" s="10"/>
      <c r="M317" s="10"/>
      <c r="N317" s="213"/>
      <c r="O317" s="214"/>
      <c r="P317" s="214"/>
    </row>
    <row r="318" spans="1:16" ht="28.5">
      <c r="A318" s="10"/>
      <c r="B318" s="209"/>
      <c r="C318" s="206"/>
      <c r="D318" s="10"/>
      <c r="E318" s="207"/>
      <c r="F318" s="208"/>
      <c r="G318" s="215"/>
      <c r="H318" s="216"/>
      <c r="I318" s="216"/>
      <c r="J318" s="217"/>
      <c r="K318" s="212"/>
      <c r="L318" s="10"/>
      <c r="M318" s="10"/>
      <c r="N318" s="213"/>
      <c r="O318" s="214"/>
      <c r="P318" s="214"/>
    </row>
    <row r="319" spans="1:16" ht="28.5">
      <c r="A319" s="10"/>
      <c r="B319" s="209"/>
      <c r="C319" s="206"/>
      <c r="D319" s="10"/>
      <c r="E319" s="207"/>
      <c r="F319" s="208"/>
      <c r="G319" s="215"/>
      <c r="H319" s="216"/>
      <c r="I319" s="216"/>
      <c r="J319" s="217"/>
      <c r="K319" s="212"/>
      <c r="L319" s="10"/>
      <c r="M319" s="10"/>
      <c r="N319" s="213"/>
      <c r="O319" s="214"/>
      <c r="P319" s="214"/>
    </row>
    <row r="320" spans="1:16" ht="28.5">
      <c r="A320" s="10"/>
      <c r="B320" s="209"/>
      <c r="C320" s="206"/>
      <c r="D320" s="10"/>
      <c r="E320" s="207"/>
      <c r="F320" s="208"/>
      <c r="G320" s="215"/>
      <c r="H320" s="216"/>
      <c r="I320" s="216"/>
      <c r="J320" s="217"/>
      <c r="K320" s="212"/>
      <c r="L320" s="10"/>
      <c r="M320" s="10"/>
      <c r="N320" s="213"/>
      <c r="O320" s="214"/>
      <c r="P320" s="214"/>
    </row>
    <row r="321" spans="1:16" ht="28.5">
      <c r="A321" s="10"/>
      <c r="B321" s="209"/>
      <c r="C321" s="206"/>
      <c r="D321" s="10"/>
      <c r="E321" s="207"/>
      <c r="F321" s="208"/>
      <c r="G321" s="215"/>
      <c r="H321" s="216"/>
      <c r="I321" s="216"/>
      <c r="J321" s="217"/>
      <c r="K321" s="212"/>
      <c r="L321" s="10"/>
      <c r="M321" s="10"/>
      <c r="N321" s="213"/>
      <c r="O321" s="214"/>
      <c r="P321" s="214"/>
    </row>
    <row r="322" spans="1:16" ht="28.5">
      <c r="A322" s="10"/>
      <c r="B322" s="209"/>
      <c r="C322" s="206"/>
      <c r="D322" s="10"/>
      <c r="E322" s="207"/>
      <c r="F322" s="208"/>
      <c r="G322" s="215"/>
      <c r="H322" s="216"/>
      <c r="I322" s="216"/>
      <c r="J322" s="217"/>
      <c r="K322" s="212"/>
      <c r="L322" s="10"/>
      <c r="M322" s="10"/>
      <c r="N322" s="213"/>
      <c r="O322" s="214"/>
      <c r="P322" s="214"/>
    </row>
    <row r="323" spans="1:16" ht="28.5">
      <c r="A323" s="10"/>
      <c r="B323" s="209"/>
      <c r="C323" s="206"/>
      <c r="D323" s="10"/>
      <c r="E323" s="207"/>
      <c r="F323" s="208"/>
      <c r="G323" s="215"/>
      <c r="H323" s="216"/>
      <c r="I323" s="216"/>
      <c r="J323" s="217"/>
      <c r="K323" s="212"/>
      <c r="L323" s="10"/>
      <c r="M323" s="10"/>
      <c r="N323" s="213"/>
      <c r="O323" s="214"/>
      <c r="P323" s="214"/>
    </row>
    <row r="324" spans="1:16" ht="28.5">
      <c r="A324" s="10"/>
      <c r="B324" s="209"/>
      <c r="C324" s="206"/>
      <c r="D324" s="10"/>
      <c r="E324" s="207"/>
      <c r="F324" s="208"/>
      <c r="G324" s="215"/>
      <c r="H324" s="216"/>
      <c r="I324" s="216"/>
      <c r="J324" s="217"/>
      <c r="K324" s="212"/>
      <c r="L324" s="10"/>
      <c r="M324" s="10"/>
      <c r="N324" s="213"/>
      <c r="O324" s="214"/>
      <c r="P324" s="214"/>
    </row>
    <row r="325" spans="1:16" ht="28.5">
      <c r="A325" s="10"/>
      <c r="B325" s="209"/>
      <c r="C325" s="206"/>
      <c r="D325" s="10"/>
      <c r="E325" s="207"/>
      <c r="F325" s="208"/>
      <c r="G325" s="215"/>
      <c r="H325" s="216"/>
      <c r="I325" s="216"/>
      <c r="J325" s="217"/>
      <c r="K325" s="212"/>
      <c r="L325" s="10"/>
      <c r="M325" s="10"/>
      <c r="N325" s="213"/>
      <c r="O325" s="214"/>
      <c r="P325" s="214"/>
    </row>
    <row r="326" spans="1:16" ht="28.5">
      <c r="A326" s="10"/>
      <c r="B326" s="209"/>
      <c r="C326" s="206"/>
      <c r="D326" s="10"/>
      <c r="E326" s="207"/>
      <c r="F326" s="208"/>
      <c r="G326" s="215"/>
      <c r="H326" s="216"/>
      <c r="I326" s="216"/>
      <c r="J326" s="217"/>
      <c r="K326" s="212"/>
      <c r="L326" s="10"/>
      <c r="M326" s="10"/>
      <c r="N326" s="213"/>
      <c r="O326" s="214"/>
      <c r="P326" s="214"/>
    </row>
    <row r="327" spans="1:16" ht="28.5">
      <c r="A327" s="10"/>
      <c r="B327" s="209"/>
      <c r="C327" s="206"/>
      <c r="D327" s="10"/>
      <c r="E327" s="207"/>
      <c r="F327" s="208"/>
      <c r="G327" s="215"/>
      <c r="H327" s="216"/>
      <c r="I327" s="216"/>
      <c r="J327" s="217"/>
      <c r="K327" s="212"/>
      <c r="L327" s="10"/>
      <c r="M327" s="10"/>
      <c r="N327" s="213"/>
      <c r="O327" s="214"/>
      <c r="P327" s="214"/>
    </row>
    <row r="328" spans="1:16" ht="28.5">
      <c r="A328" s="10"/>
      <c r="B328" s="209"/>
      <c r="C328" s="206"/>
      <c r="D328" s="10"/>
      <c r="E328" s="207"/>
      <c r="F328" s="208"/>
      <c r="G328" s="215"/>
      <c r="H328" s="216"/>
      <c r="I328" s="216"/>
      <c r="J328" s="217"/>
      <c r="K328" s="212"/>
      <c r="L328" s="10"/>
      <c r="M328" s="10"/>
      <c r="N328" s="213"/>
      <c r="O328" s="214"/>
      <c r="P328" s="214"/>
    </row>
    <row r="329" spans="1:16" ht="28.5">
      <c r="A329" s="10"/>
      <c r="B329" s="209"/>
      <c r="C329" s="206"/>
      <c r="D329" s="10"/>
      <c r="E329" s="207"/>
      <c r="F329" s="208"/>
      <c r="G329" s="215"/>
      <c r="H329" s="216"/>
      <c r="I329" s="216"/>
      <c r="J329" s="217"/>
      <c r="K329" s="212"/>
      <c r="L329" s="10"/>
      <c r="M329" s="10"/>
      <c r="N329" s="213"/>
      <c r="O329" s="214"/>
      <c r="P329" s="214"/>
    </row>
    <row r="330" spans="1:16" ht="28.5">
      <c r="A330" s="10"/>
      <c r="B330" s="209"/>
      <c r="C330" s="206"/>
      <c r="D330" s="10"/>
      <c r="E330" s="207"/>
      <c r="F330" s="208"/>
      <c r="G330" s="215"/>
      <c r="H330" s="216"/>
      <c r="I330" s="216"/>
      <c r="J330" s="217"/>
      <c r="K330" s="212"/>
      <c r="L330" s="10"/>
      <c r="M330" s="10"/>
      <c r="N330" s="213"/>
      <c r="O330" s="214"/>
      <c r="P330" s="214"/>
    </row>
    <row r="331" spans="1:16" ht="28.5">
      <c r="A331" s="10"/>
      <c r="B331" s="209"/>
      <c r="C331" s="206"/>
      <c r="D331" s="10"/>
      <c r="E331" s="207"/>
      <c r="F331" s="208"/>
      <c r="G331" s="215"/>
      <c r="H331" s="216"/>
      <c r="I331" s="216"/>
      <c r="J331" s="217"/>
      <c r="K331" s="212"/>
      <c r="L331" s="10"/>
      <c r="M331" s="10"/>
      <c r="N331" s="213"/>
      <c r="O331" s="214"/>
      <c r="P331" s="214"/>
    </row>
    <row r="332" spans="1:16" ht="28.5">
      <c r="A332" s="10"/>
      <c r="B332" s="209"/>
      <c r="C332" s="206"/>
      <c r="D332" s="10"/>
      <c r="E332" s="207"/>
      <c r="F332" s="208"/>
      <c r="G332" s="215"/>
      <c r="H332" s="216"/>
      <c r="I332" s="216"/>
      <c r="J332" s="217"/>
      <c r="K332" s="212"/>
      <c r="L332" s="10"/>
      <c r="M332" s="10"/>
      <c r="N332" s="213"/>
      <c r="O332" s="214"/>
      <c r="P332" s="214"/>
    </row>
    <row r="333" spans="1:16" ht="28.5">
      <c r="A333" s="10"/>
      <c r="B333" s="209"/>
      <c r="C333" s="206"/>
      <c r="D333" s="10"/>
      <c r="E333" s="207"/>
      <c r="F333" s="208"/>
      <c r="G333" s="215"/>
      <c r="H333" s="216"/>
      <c r="I333" s="216"/>
      <c r="J333" s="217"/>
      <c r="K333" s="212"/>
      <c r="L333" s="10"/>
      <c r="M333" s="10"/>
      <c r="N333" s="213"/>
      <c r="O333" s="214"/>
      <c r="P333" s="214"/>
    </row>
    <row r="334" spans="1:16" ht="28.5">
      <c r="A334" s="10"/>
      <c r="B334" s="209"/>
      <c r="C334" s="206"/>
      <c r="D334" s="10"/>
      <c r="E334" s="207"/>
      <c r="F334" s="208"/>
      <c r="G334" s="215"/>
      <c r="H334" s="216"/>
      <c r="I334" s="216"/>
      <c r="J334" s="217"/>
      <c r="K334" s="212"/>
      <c r="L334" s="10"/>
      <c r="M334" s="10"/>
      <c r="N334" s="213"/>
      <c r="O334" s="214"/>
      <c r="P334" s="214"/>
    </row>
    <row r="335" spans="1:16" ht="28.5">
      <c r="A335" s="10"/>
      <c r="B335" s="209"/>
      <c r="C335" s="206"/>
      <c r="D335" s="10"/>
      <c r="E335" s="207"/>
      <c r="F335" s="208"/>
      <c r="G335" s="215"/>
      <c r="H335" s="216"/>
      <c r="I335" s="216"/>
      <c r="J335" s="217"/>
      <c r="K335" s="212"/>
      <c r="L335" s="10"/>
      <c r="M335" s="10"/>
      <c r="N335" s="213"/>
      <c r="O335" s="214"/>
      <c r="P335" s="214"/>
    </row>
    <row r="336" spans="1:16" ht="28.5">
      <c r="A336" s="10"/>
      <c r="B336" s="209"/>
      <c r="C336" s="206"/>
      <c r="D336" s="10"/>
      <c r="E336" s="207"/>
      <c r="F336" s="208"/>
      <c r="G336" s="215"/>
      <c r="H336" s="216"/>
      <c r="I336" s="216"/>
      <c r="J336" s="217"/>
      <c r="K336" s="212"/>
      <c r="L336" s="10"/>
      <c r="M336" s="10"/>
      <c r="N336" s="213"/>
      <c r="O336" s="214"/>
      <c r="P336" s="214"/>
    </row>
    <row r="337" spans="1:16" ht="28.5">
      <c r="A337" s="10"/>
      <c r="B337" s="209"/>
      <c r="C337" s="206"/>
      <c r="D337" s="10"/>
      <c r="E337" s="207"/>
      <c r="F337" s="208"/>
      <c r="G337" s="215"/>
      <c r="H337" s="216"/>
      <c r="I337" s="216"/>
      <c r="J337" s="217"/>
      <c r="K337" s="212"/>
      <c r="L337" s="10"/>
      <c r="M337" s="10"/>
      <c r="N337" s="213"/>
      <c r="O337" s="214"/>
      <c r="P337" s="214"/>
    </row>
    <row r="338" spans="1:16" ht="28.5">
      <c r="A338" s="10"/>
      <c r="B338" s="209"/>
      <c r="C338" s="206"/>
      <c r="D338" s="10"/>
      <c r="E338" s="207"/>
      <c r="F338" s="208"/>
      <c r="G338" s="215"/>
      <c r="H338" s="216"/>
      <c r="I338" s="216"/>
      <c r="J338" s="217"/>
      <c r="K338" s="212"/>
      <c r="L338" s="10"/>
      <c r="M338" s="10"/>
      <c r="N338" s="213"/>
      <c r="O338" s="214"/>
      <c r="P338" s="214"/>
    </row>
    <row r="339" spans="1:16" ht="28.5">
      <c r="A339" s="10"/>
      <c r="B339" s="209"/>
      <c r="C339" s="206"/>
      <c r="D339" s="10"/>
      <c r="E339" s="207"/>
      <c r="F339" s="208"/>
      <c r="G339" s="215"/>
      <c r="H339" s="216"/>
      <c r="I339" s="216"/>
      <c r="J339" s="217"/>
      <c r="K339" s="212"/>
      <c r="L339" s="10"/>
      <c r="M339" s="10"/>
      <c r="N339" s="213"/>
      <c r="O339" s="214"/>
      <c r="P339" s="214"/>
    </row>
    <row r="340" spans="1:16" ht="28.5">
      <c r="A340" s="10"/>
      <c r="B340" s="209"/>
      <c r="C340" s="206"/>
      <c r="D340" s="10"/>
      <c r="E340" s="207"/>
      <c r="F340" s="208"/>
      <c r="G340" s="215"/>
      <c r="H340" s="216"/>
      <c r="I340" s="216"/>
      <c r="J340" s="217"/>
      <c r="K340" s="212"/>
      <c r="L340" s="10"/>
      <c r="M340" s="10"/>
      <c r="N340" s="213"/>
      <c r="O340" s="214"/>
      <c r="P340" s="214"/>
    </row>
    <row r="341" spans="1:16" ht="28.5">
      <c r="A341" s="10"/>
      <c r="B341" s="209"/>
      <c r="C341" s="206"/>
      <c r="D341" s="10"/>
      <c r="E341" s="207"/>
      <c r="F341" s="208"/>
      <c r="G341" s="215"/>
      <c r="H341" s="216"/>
      <c r="I341" s="216"/>
      <c r="J341" s="217"/>
      <c r="K341" s="212"/>
      <c r="L341" s="10"/>
      <c r="M341" s="10"/>
      <c r="N341" s="213"/>
      <c r="O341" s="214"/>
      <c r="P341" s="214"/>
    </row>
    <row r="342" spans="1:16" ht="28.5">
      <c r="A342" s="10"/>
      <c r="B342" s="209"/>
      <c r="C342" s="206"/>
      <c r="D342" s="10"/>
      <c r="E342" s="207"/>
      <c r="F342" s="208"/>
      <c r="G342" s="215"/>
      <c r="H342" s="216"/>
      <c r="I342" s="216"/>
      <c r="J342" s="217"/>
      <c r="K342" s="212"/>
      <c r="L342" s="10"/>
      <c r="M342" s="10"/>
      <c r="N342" s="213"/>
      <c r="O342" s="214"/>
      <c r="P342" s="214"/>
    </row>
    <row r="343" spans="1:16" ht="28.5">
      <c r="A343" s="10"/>
      <c r="B343" s="209"/>
      <c r="C343" s="206"/>
      <c r="D343" s="10"/>
      <c r="E343" s="207"/>
      <c r="F343" s="208"/>
      <c r="G343" s="215"/>
      <c r="H343" s="216"/>
      <c r="I343" s="216"/>
      <c r="J343" s="217"/>
      <c r="K343" s="212"/>
      <c r="L343" s="10"/>
      <c r="M343" s="10"/>
      <c r="N343" s="213"/>
      <c r="O343" s="214"/>
      <c r="P343" s="214"/>
    </row>
    <row r="344" spans="1:16" ht="28.5">
      <c r="A344" s="10"/>
      <c r="B344" s="209"/>
      <c r="C344" s="206"/>
      <c r="D344" s="10"/>
      <c r="E344" s="207"/>
      <c r="F344" s="208"/>
      <c r="G344" s="215"/>
      <c r="H344" s="216"/>
      <c r="I344" s="216"/>
      <c r="J344" s="217"/>
      <c r="K344" s="212"/>
      <c r="L344" s="10"/>
      <c r="M344" s="10"/>
      <c r="N344" s="213"/>
      <c r="O344" s="214"/>
      <c r="P344" s="214"/>
    </row>
    <row r="345" spans="1:16" ht="28.5">
      <c r="A345" s="10"/>
      <c r="B345" s="209"/>
      <c r="C345" s="206"/>
      <c r="D345" s="10"/>
      <c r="E345" s="207"/>
      <c r="F345" s="208"/>
      <c r="G345" s="215"/>
      <c r="H345" s="216"/>
      <c r="I345" s="216"/>
      <c r="J345" s="217"/>
      <c r="K345" s="212"/>
      <c r="L345" s="10"/>
      <c r="M345" s="10"/>
      <c r="N345" s="213"/>
      <c r="O345" s="214"/>
      <c r="P345" s="214"/>
    </row>
    <row r="346" spans="1:16" ht="28.5">
      <c r="A346" s="10"/>
      <c r="B346" s="209"/>
      <c r="C346" s="206"/>
      <c r="D346" s="10"/>
      <c r="E346" s="207"/>
      <c r="F346" s="208"/>
      <c r="G346" s="215"/>
      <c r="H346" s="216"/>
      <c r="I346" s="216"/>
      <c r="J346" s="217"/>
      <c r="K346" s="212"/>
      <c r="L346" s="10"/>
      <c r="M346" s="10"/>
      <c r="N346" s="213"/>
      <c r="O346" s="214"/>
      <c r="P346" s="214"/>
    </row>
    <row r="347" spans="1:16" ht="28.5">
      <c r="A347" s="10"/>
      <c r="B347" s="209"/>
      <c r="C347" s="206"/>
      <c r="D347" s="10"/>
      <c r="E347" s="207"/>
      <c r="F347" s="208"/>
      <c r="G347" s="215"/>
      <c r="H347" s="216"/>
      <c r="I347" s="216"/>
      <c r="J347" s="217"/>
      <c r="K347" s="212"/>
      <c r="L347" s="10"/>
      <c r="M347" s="10"/>
      <c r="N347" s="213"/>
      <c r="O347" s="214"/>
      <c r="P347" s="214"/>
    </row>
    <row r="348" spans="1:16" ht="28.5">
      <c r="A348" s="10"/>
      <c r="B348" s="209"/>
      <c r="C348" s="206"/>
      <c r="D348" s="10"/>
      <c r="E348" s="207"/>
      <c r="F348" s="208"/>
      <c r="G348" s="215"/>
      <c r="H348" s="216"/>
      <c r="I348" s="216"/>
      <c r="J348" s="217"/>
      <c r="K348" s="212"/>
      <c r="L348" s="10"/>
      <c r="M348" s="10"/>
      <c r="N348" s="213"/>
      <c r="O348" s="214"/>
      <c r="P348" s="214"/>
    </row>
    <row r="349" spans="1:16" ht="28.5">
      <c r="A349" s="10"/>
      <c r="B349" s="209"/>
      <c r="C349" s="206"/>
      <c r="D349" s="10"/>
      <c r="E349" s="207"/>
      <c r="F349" s="208"/>
      <c r="G349" s="215"/>
      <c r="H349" s="216"/>
      <c r="I349" s="216"/>
      <c r="J349" s="217"/>
      <c r="K349" s="212"/>
      <c r="L349" s="10"/>
      <c r="M349" s="10"/>
      <c r="N349" s="213"/>
      <c r="O349" s="214"/>
      <c r="P349" s="214"/>
    </row>
    <row r="350" spans="1:16" ht="28.5">
      <c r="A350" s="10"/>
      <c r="B350" s="209"/>
      <c r="C350" s="206"/>
      <c r="D350" s="10"/>
      <c r="E350" s="207"/>
      <c r="F350" s="208"/>
      <c r="G350" s="215"/>
      <c r="H350" s="216"/>
      <c r="I350" s="216"/>
      <c r="J350" s="217"/>
      <c r="K350" s="212"/>
      <c r="L350" s="10"/>
      <c r="M350" s="10"/>
      <c r="N350" s="213"/>
      <c r="O350" s="214"/>
      <c r="P350" s="214"/>
    </row>
    <row r="351" spans="1:16" ht="28.5">
      <c r="A351" s="10"/>
      <c r="B351" s="209"/>
      <c r="C351" s="206"/>
      <c r="D351" s="10"/>
      <c r="E351" s="207"/>
      <c r="F351" s="208"/>
      <c r="G351" s="215"/>
      <c r="H351" s="216"/>
      <c r="I351" s="216"/>
      <c r="J351" s="217"/>
      <c r="K351" s="212"/>
      <c r="L351" s="10"/>
      <c r="M351" s="10"/>
      <c r="N351" s="213"/>
      <c r="O351" s="214"/>
      <c r="P351" s="214"/>
    </row>
    <row r="352" spans="1:16" ht="28.5">
      <c r="A352" s="10"/>
      <c r="B352" s="209"/>
      <c r="C352" s="206"/>
      <c r="D352" s="10"/>
      <c r="E352" s="207"/>
      <c r="F352" s="208"/>
      <c r="G352" s="215"/>
      <c r="H352" s="216"/>
      <c r="I352" s="216"/>
      <c r="J352" s="217"/>
      <c r="K352" s="212"/>
      <c r="L352" s="10"/>
      <c r="M352" s="10"/>
      <c r="N352" s="213"/>
      <c r="O352" s="214"/>
      <c r="P352" s="214"/>
    </row>
    <row r="353" spans="1:16" ht="28.5">
      <c r="A353" s="10"/>
      <c r="B353" s="209"/>
      <c r="C353" s="206"/>
      <c r="D353" s="10"/>
      <c r="E353" s="207"/>
      <c r="F353" s="208"/>
      <c r="G353" s="215"/>
      <c r="H353" s="216"/>
      <c r="I353" s="216"/>
      <c r="J353" s="217"/>
      <c r="K353" s="212"/>
      <c r="L353" s="10"/>
      <c r="M353" s="10"/>
      <c r="N353" s="213"/>
      <c r="O353" s="214"/>
      <c r="P353" s="214"/>
    </row>
    <row r="354" spans="1:16" ht="28.5">
      <c r="A354" s="10"/>
      <c r="B354" s="209"/>
      <c r="C354" s="206"/>
      <c r="D354" s="10"/>
      <c r="E354" s="207"/>
      <c r="F354" s="208"/>
      <c r="G354" s="215"/>
      <c r="H354" s="216"/>
      <c r="I354" s="216"/>
      <c r="J354" s="217"/>
      <c r="K354" s="212"/>
      <c r="L354" s="10"/>
      <c r="M354" s="10"/>
      <c r="N354" s="213"/>
      <c r="O354" s="214"/>
      <c r="P354" s="214"/>
    </row>
    <row r="355" spans="1:16" ht="28.5">
      <c r="A355" s="10"/>
      <c r="B355" s="209"/>
      <c r="C355" s="206"/>
      <c r="D355" s="10"/>
      <c r="E355" s="207"/>
      <c r="F355" s="208"/>
      <c r="G355" s="215"/>
      <c r="H355" s="216"/>
      <c r="I355" s="216"/>
      <c r="J355" s="217"/>
      <c r="K355" s="212"/>
      <c r="L355" s="10"/>
      <c r="M355" s="10"/>
      <c r="N355" s="213"/>
      <c r="O355" s="214"/>
      <c r="P355" s="214"/>
    </row>
    <row r="356" spans="1:16" ht="28.5">
      <c r="A356" s="10"/>
      <c r="B356" s="209"/>
      <c r="C356" s="206"/>
      <c r="D356" s="10"/>
      <c r="E356" s="207"/>
      <c r="F356" s="208"/>
      <c r="G356" s="215"/>
      <c r="H356" s="216"/>
      <c r="I356" s="216"/>
      <c r="J356" s="217"/>
      <c r="K356" s="212"/>
      <c r="L356" s="10"/>
      <c r="M356" s="10"/>
      <c r="N356" s="213"/>
      <c r="O356" s="214"/>
      <c r="P356" s="214"/>
    </row>
    <row r="357" spans="1:16" ht="28.5">
      <c r="A357" s="10"/>
      <c r="B357" s="209"/>
      <c r="C357" s="206"/>
      <c r="D357" s="10"/>
      <c r="E357" s="207"/>
      <c r="F357" s="208"/>
      <c r="G357" s="215"/>
      <c r="H357" s="216"/>
      <c r="I357" s="216"/>
      <c r="J357" s="217"/>
      <c r="K357" s="212"/>
      <c r="L357" s="10"/>
      <c r="M357" s="10"/>
      <c r="N357" s="213"/>
      <c r="O357" s="214"/>
      <c r="P357" s="214"/>
    </row>
    <row r="358" spans="1:16" ht="28.5">
      <c r="A358" s="10"/>
      <c r="B358" s="209"/>
      <c r="C358" s="206"/>
      <c r="D358" s="10"/>
      <c r="E358" s="207"/>
      <c r="F358" s="208"/>
      <c r="G358" s="215"/>
      <c r="H358" s="216"/>
      <c r="I358" s="216"/>
      <c r="J358" s="217"/>
      <c r="K358" s="212"/>
      <c r="L358" s="10"/>
      <c r="M358" s="10"/>
      <c r="N358" s="213"/>
      <c r="O358" s="214"/>
      <c r="P358" s="214"/>
    </row>
    <row r="359" spans="1:16" ht="28.5">
      <c r="A359" s="10"/>
      <c r="B359" s="209"/>
      <c r="C359" s="206"/>
      <c r="D359" s="10"/>
      <c r="E359" s="207"/>
      <c r="F359" s="208"/>
      <c r="G359" s="215"/>
      <c r="H359" s="216"/>
      <c r="I359" s="216"/>
      <c r="J359" s="217"/>
      <c r="K359" s="212"/>
      <c r="L359" s="10"/>
      <c r="M359" s="10"/>
      <c r="N359" s="213"/>
      <c r="O359" s="214"/>
      <c r="P359" s="214"/>
    </row>
    <row r="360" spans="1:16" ht="28.5">
      <c r="A360" s="10"/>
      <c r="B360" s="209"/>
      <c r="C360" s="206"/>
      <c r="D360" s="10"/>
      <c r="E360" s="207"/>
      <c r="F360" s="208"/>
      <c r="G360" s="215"/>
      <c r="H360" s="216"/>
      <c r="I360" s="216"/>
      <c r="J360" s="217"/>
      <c r="K360" s="212"/>
      <c r="L360" s="10"/>
      <c r="M360" s="10"/>
      <c r="N360" s="213"/>
      <c r="O360" s="214"/>
      <c r="P360" s="214"/>
    </row>
    <row r="361" spans="1:16" ht="28.5">
      <c r="A361" s="10"/>
      <c r="B361" s="209"/>
      <c r="C361" s="206"/>
      <c r="D361" s="10"/>
      <c r="E361" s="207"/>
      <c r="F361" s="208"/>
      <c r="G361" s="215"/>
      <c r="H361" s="216"/>
      <c r="I361" s="216"/>
      <c r="J361" s="217"/>
      <c r="K361" s="212"/>
      <c r="L361" s="10"/>
      <c r="M361" s="10"/>
      <c r="N361" s="213"/>
      <c r="O361" s="214"/>
      <c r="P361" s="214"/>
    </row>
    <row r="362" spans="1:16" ht="28.5">
      <c r="A362" s="10"/>
      <c r="B362" s="209"/>
      <c r="C362" s="206"/>
      <c r="D362" s="10"/>
      <c r="E362" s="207"/>
      <c r="F362" s="208"/>
      <c r="G362" s="215"/>
      <c r="H362" s="216"/>
      <c r="I362" s="216"/>
      <c r="J362" s="217"/>
      <c r="K362" s="212"/>
      <c r="L362" s="10"/>
      <c r="M362" s="10"/>
      <c r="N362" s="213"/>
      <c r="O362" s="214"/>
      <c r="P362" s="214"/>
    </row>
    <row r="363" spans="1:16" ht="28.5">
      <c r="A363" s="10"/>
      <c r="B363" s="209"/>
      <c r="C363" s="206"/>
      <c r="D363" s="10"/>
      <c r="E363" s="207"/>
      <c r="F363" s="208"/>
      <c r="G363" s="215"/>
      <c r="H363" s="216"/>
      <c r="I363" s="216"/>
      <c r="J363" s="217"/>
      <c r="K363" s="212"/>
      <c r="L363" s="10"/>
      <c r="M363" s="10"/>
      <c r="N363" s="213"/>
      <c r="O363" s="214"/>
      <c r="P363" s="214"/>
    </row>
    <row r="364" spans="1:16" ht="28.5">
      <c r="A364" s="10"/>
      <c r="B364" s="209"/>
      <c r="C364" s="206"/>
      <c r="D364" s="10"/>
      <c r="E364" s="207"/>
      <c r="F364" s="208"/>
      <c r="G364" s="215"/>
      <c r="H364" s="216"/>
      <c r="I364" s="216"/>
      <c r="J364" s="217"/>
      <c r="K364" s="212"/>
      <c r="L364" s="10"/>
      <c r="M364" s="10"/>
      <c r="N364" s="213"/>
      <c r="O364" s="214"/>
      <c r="P364" s="214"/>
    </row>
    <row r="365" spans="1:16" ht="28.5">
      <c r="A365" s="10"/>
      <c r="B365" s="209"/>
      <c r="C365" s="206"/>
      <c r="D365" s="10"/>
      <c r="E365" s="207"/>
      <c r="F365" s="208"/>
      <c r="G365" s="215"/>
      <c r="H365" s="216"/>
      <c r="I365" s="216"/>
      <c r="J365" s="217"/>
      <c r="K365" s="212"/>
      <c r="L365" s="10"/>
      <c r="M365" s="10"/>
      <c r="N365" s="213"/>
      <c r="O365" s="214"/>
      <c r="P365" s="214"/>
    </row>
    <row r="366" spans="1:16" ht="28.5">
      <c r="A366" s="10"/>
      <c r="B366" s="209"/>
      <c r="C366" s="206"/>
      <c r="D366" s="10"/>
      <c r="E366" s="207"/>
      <c r="F366" s="208"/>
      <c r="G366" s="215"/>
      <c r="H366" s="216"/>
      <c r="I366" s="216"/>
      <c r="J366" s="217"/>
      <c r="K366" s="212"/>
      <c r="L366" s="10"/>
      <c r="M366" s="10"/>
      <c r="N366" s="213"/>
      <c r="O366" s="214"/>
      <c r="P366" s="214"/>
    </row>
    <row r="367" spans="1:16" ht="28.5">
      <c r="A367" s="10"/>
      <c r="B367" s="209"/>
      <c r="C367" s="206"/>
      <c r="D367" s="10"/>
      <c r="E367" s="207"/>
      <c r="F367" s="208"/>
      <c r="G367" s="215"/>
      <c r="H367" s="216"/>
      <c r="I367" s="216"/>
      <c r="J367" s="217"/>
      <c r="K367" s="212"/>
      <c r="L367" s="10"/>
      <c r="M367" s="10"/>
      <c r="N367" s="213"/>
      <c r="O367" s="214"/>
      <c r="P367" s="214"/>
    </row>
    <row r="368" spans="1:16" ht="28.5">
      <c r="A368" s="10"/>
      <c r="B368" s="209"/>
      <c r="C368" s="206"/>
      <c r="D368" s="10"/>
      <c r="E368" s="207"/>
      <c r="F368" s="208"/>
      <c r="G368" s="215"/>
      <c r="H368" s="216"/>
      <c r="I368" s="216"/>
      <c r="J368" s="217"/>
      <c r="K368" s="212"/>
      <c r="L368" s="10"/>
      <c r="M368" s="10"/>
      <c r="N368" s="213"/>
      <c r="O368" s="214"/>
      <c r="P368" s="214"/>
    </row>
    <row r="369" spans="1:16" ht="28.5">
      <c r="A369" s="10"/>
      <c r="B369" s="209"/>
      <c r="C369" s="206"/>
      <c r="D369" s="10"/>
      <c r="E369" s="207"/>
      <c r="F369" s="208"/>
      <c r="G369" s="215"/>
      <c r="H369" s="216"/>
      <c r="I369" s="216"/>
      <c r="J369" s="217"/>
      <c r="K369" s="212"/>
      <c r="L369" s="10"/>
      <c r="M369" s="10"/>
      <c r="N369" s="213"/>
      <c r="O369" s="214"/>
      <c r="P369" s="214"/>
    </row>
    <row r="370" spans="1:16" ht="28.5">
      <c r="A370" s="10"/>
      <c r="B370" s="209"/>
      <c r="C370" s="206"/>
      <c r="D370" s="10"/>
      <c r="E370" s="207"/>
      <c r="F370" s="208"/>
      <c r="G370" s="215"/>
      <c r="H370" s="216"/>
      <c r="I370" s="216"/>
      <c r="J370" s="217"/>
      <c r="K370" s="212"/>
      <c r="L370" s="10"/>
      <c r="M370" s="10"/>
      <c r="N370" s="213"/>
      <c r="O370" s="214"/>
      <c r="P370" s="214"/>
    </row>
    <row r="371" spans="1:16" ht="28.5">
      <c r="A371" s="10"/>
      <c r="B371" s="209"/>
      <c r="C371" s="206"/>
      <c r="D371" s="10"/>
      <c r="E371" s="207"/>
      <c r="F371" s="208"/>
      <c r="G371" s="215"/>
      <c r="H371" s="216"/>
      <c r="I371" s="216"/>
      <c r="J371" s="217"/>
      <c r="K371" s="212"/>
      <c r="L371" s="10"/>
      <c r="M371" s="10"/>
      <c r="N371" s="213"/>
      <c r="O371" s="214"/>
      <c r="P371" s="214"/>
    </row>
    <row r="372" spans="1:16" ht="28.5">
      <c r="A372" s="10"/>
      <c r="B372" s="209"/>
      <c r="C372" s="206"/>
      <c r="D372" s="10"/>
      <c r="E372" s="207"/>
      <c r="F372" s="208"/>
      <c r="G372" s="215"/>
      <c r="H372" s="216"/>
      <c r="I372" s="216"/>
      <c r="J372" s="217"/>
      <c r="K372" s="212"/>
      <c r="L372" s="10"/>
      <c r="M372" s="10"/>
      <c r="N372" s="213"/>
      <c r="O372" s="214"/>
      <c r="P372" s="214"/>
    </row>
    <row r="373" spans="1:16" ht="28.5">
      <c r="A373" s="10"/>
      <c r="B373" s="209"/>
      <c r="C373" s="206"/>
      <c r="D373" s="10"/>
      <c r="E373" s="207"/>
      <c r="F373" s="208"/>
      <c r="G373" s="215"/>
      <c r="H373" s="216"/>
      <c r="I373" s="216"/>
      <c r="J373" s="217"/>
      <c r="K373" s="212"/>
      <c r="L373" s="10"/>
      <c r="M373" s="10"/>
      <c r="N373" s="213"/>
      <c r="O373" s="214"/>
      <c r="P373" s="214"/>
    </row>
    <row r="374" spans="1:16" ht="28.5">
      <c r="A374" s="10"/>
      <c r="B374" s="209"/>
      <c r="C374" s="206"/>
      <c r="D374" s="10"/>
      <c r="E374" s="207"/>
      <c r="F374" s="208"/>
      <c r="G374" s="215"/>
      <c r="H374" s="216"/>
      <c r="I374" s="216"/>
      <c r="J374" s="217"/>
      <c r="K374" s="212"/>
      <c r="L374" s="10"/>
      <c r="M374" s="10"/>
      <c r="N374" s="213"/>
      <c r="O374" s="214"/>
      <c r="P374" s="214"/>
    </row>
    <row r="375" spans="1:16" ht="28.5">
      <c r="A375" s="10"/>
      <c r="B375" s="209"/>
      <c r="C375" s="206"/>
      <c r="D375" s="10"/>
      <c r="E375" s="207"/>
      <c r="F375" s="208"/>
      <c r="G375" s="215"/>
      <c r="H375" s="216"/>
      <c r="I375" s="216"/>
      <c r="J375" s="217"/>
      <c r="K375" s="212"/>
      <c r="L375" s="10"/>
      <c r="M375" s="10"/>
      <c r="N375" s="213"/>
      <c r="O375" s="214"/>
      <c r="P375" s="214"/>
    </row>
    <row r="376" spans="1:16" ht="28.5">
      <c r="A376" s="10"/>
      <c r="B376" s="209"/>
      <c r="C376" s="206"/>
      <c r="D376" s="10"/>
      <c r="E376" s="207"/>
      <c r="F376" s="208"/>
      <c r="G376" s="215"/>
      <c r="H376" s="216"/>
      <c r="I376" s="216"/>
      <c r="J376" s="217"/>
      <c r="K376" s="212"/>
      <c r="L376" s="10"/>
      <c r="M376" s="10"/>
      <c r="N376" s="213"/>
      <c r="O376" s="214"/>
      <c r="P376" s="214"/>
    </row>
    <row r="377" spans="1:16" ht="28.5">
      <c r="A377" s="10"/>
      <c r="B377" s="209"/>
      <c r="C377" s="206"/>
      <c r="D377" s="10"/>
      <c r="E377" s="207"/>
      <c r="F377" s="208"/>
      <c r="G377" s="215"/>
      <c r="H377" s="216"/>
      <c r="I377" s="216"/>
      <c r="J377" s="217"/>
      <c r="K377" s="212"/>
      <c r="L377" s="10"/>
      <c r="M377" s="10"/>
      <c r="N377" s="213"/>
      <c r="O377" s="214"/>
      <c r="P377" s="214"/>
    </row>
    <row r="378" spans="1:16" ht="28.5">
      <c r="A378" s="10"/>
      <c r="B378" s="209"/>
      <c r="C378" s="206"/>
      <c r="D378" s="10"/>
      <c r="E378" s="207"/>
      <c r="F378" s="208"/>
      <c r="G378" s="215"/>
      <c r="H378" s="216"/>
      <c r="I378" s="216"/>
      <c r="J378" s="217"/>
      <c r="K378" s="212"/>
      <c r="L378" s="10"/>
      <c r="M378" s="10"/>
      <c r="N378" s="213"/>
      <c r="O378" s="214"/>
      <c r="P378" s="214"/>
    </row>
    <row r="379" spans="1:16" ht="28.5">
      <c r="A379" s="10"/>
      <c r="B379" s="209"/>
      <c r="C379" s="206"/>
      <c r="D379" s="10"/>
      <c r="E379" s="207"/>
      <c r="F379" s="208"/>
      <c r="G379" s="215"/>
      <c r="H379" s="216"/>
      <c r="I379" s="216"/>
      <c r="J379" s="217"/>
      <c r="K379" s="212"/>
      <c r="L379" s="10"/>
      <c r="M379" s="10"/>
      <c r="N379" s="213"/>
      <c r="O379" s="214"/>
      <c r="P379" s="214"/>
    </row>
    <row r="380" spans="1:16" ht="28.5">
      <c r="A380" s="10"/>
      <c r="B380" s="209"/>
      <c r="C380" s="206"/>
      <c r="D380" s="10"/>
      <c r="E380" s="207"/>
      <c r="F380" s="208"/>
      <c r="G380" s="215"/>
      <c r="H380" s="216"/>
      <c r="I380" s="216"/>
      <c r="J380" s="217"/>
      <c r="K380" s="212"/>
      <c r="L380" s="10"/>
      <c r="M380" s="10"/>
      <c r="N380" s="213"/>
      <c r="O380" s="214"/>
      <c r="P380" s="214"/>
    </row>
    <row r="381" spans="1:16" ht="28.5">
      <c r="A381" s="10"/>
      <c r="B381" s="209"/>
      <c r="C381" s="206"/>
      <c r="D381" s="10"/>
      <c r="E381" s="207"/>
      <c r="F381" s="208"/>
      <c r="G381" s="215"/>
      <c r="H381" s="216"/>
      <c r="I381" s="216"/>
      <c r="J381" s="217"/>
      <c r="K381" s="212"/>
      <c r="L381" s="10"/>
      <c r="M381" s="10"/>
      <c r="N381" s="213"/>
      <c r="O381" s="214"/>
      <c r="P381" s="214"/>
    </row>
    <row r="382" spans="1:16" ht="28.5">
      <c r="A382" s="10"/>
      <c r="B382" s="209"/>
      <c r="C382" s="206"/>
      <c r="D382" s="10"/>
      <c r="E382" s="207"/>
      <c r="F382" s="208"/>
      <c r="G382" s="215"/>
      <c r="H382" s="216"/>
      <c r="I382" s="216"/>
      <c r="J382" s="217"/>
      <c r="K382" s="212"/>
      <c r="L382" s="10"/>
      <c r="M382" s="10"/>
      <c r="N382" s="213"/>
      <c r="O382" s="214"/>
      <c r="P382" s="214"/>
    </row>
    <row r="383" spans="1:16" ht="28.5">
      <c r="A383" s="10"/>
      <c r="B383" s="209"/>
      <c r="C383" s="206"/>
      <c r="D383" s="10"/>
      <c r="E383" s="207"/>
      <c r="F383" s="208"/>
      <c r="G383" s="215"/>
      <c r="H383" s="216"/>
      <c r="I383" s="216"/>
      <c r="J383" s="217"/>
      <c r="K383" s="212"/>
      <c r="L383" s="10"/>
      <c r="M383" s="10"/>
      <c r="N383" s="213"/>
      <c r="O383" s="214"/>
      <c r="P383" s="214"/>
    </row>
    <row r="384" spans="1:16" ht="28.5">
      <c r="A384" s="10"/>
      <c r="B384" s="209"/>
      <c r="C384" s="206"/>
      <c r="D384" s="10"/>
      <c r="E384" s="207"/>
      <c r="F384" s="208"/>
      <c r="G384" s="215"/>
      <c r="H384" s="216"/>
      <c r="I384" s="216"/>
      <c r="J384" s="217"/>
      <c r="K384" s="212"/>
      <c r="L384" s="10"/>
      <c r="M384" s="10"/>
      <c r="N384" s="213"/>
      <c r="O384" s="214"/>
      <c r="P384" s="214"/>
    </row>
    <row r="385" spans="1:16" ht="28.5">
      <c r="A385" s="10"/>
      <c r="B385" s="209"/>
      <c r="C385" s="206"/>
      <c r="D385" s="10"/>
      <c r="E385" s="207"/>
      <c r="F385" s="208"/>
      <c r="G385" s="215"/>
      <c r="H385" s="216"/>
      <c r="I385" s="216"/>
      <c r="J385" s="217"/>
      <c r="K385" s="212"/>
      <c r="L385" s="10"/>
      <c r="M385" s="10"/>
      <c r="N385" s="213"/>
      <c r="O385" s="214"/>
      <c r="P385" s="214"/>
    </row>
    <row r="386" spans="1:16" ht="28.5">
      <c r="A386" s="10"/>
      <c r="B386" s="209"/>
      <c r="C386" s="206"/>
      <c r="D386" s="10"/>
      <c r="E386" s="207"/>
      <c r="F386" s="208"/>
      <c r="G386" s="215"/>
      <c r="H386" s="216"/>
      <c r="I386" s="216"/>
      <c r="J386" s="217"/>
      <c r="K386" s="212"/>
      <c r="L386" s="10"/>
      <c r="M386" s="10"/>
      <c r="N386" s="213"/>
      <c r="O386" s="214"/>
      <c r="P386" s="214"/>
    </row>
    <row r="387" spans="1:16" ht="28.5">
      <c r="A387" s="10"/>
      <c r="B387" s="209"/>
      <c r="C387" s="206"/>
      <c r="D387" s="10"/>
      <c r="E387" s="207"/>
      <c r="F387" s="208"/>
      <c r="G387" s="215"/>
      <c r="H387" s="216"/>
      <c r="I387" s="216"/>
      <c r="J387" s="217"/>
      <c r="K387" s="212"/>
      <c r="L387" s="10"/>
      <c r="M387" s="10"/>
      <c r="N387" s="213"/>
      <c r="O387" s="214"/>
      <c r="P387" s="214"/>
    </row>
    <row r="388" spans="1:16" ht="28.5">
      <c r="A388" s="10"/>
      <c r="B388" s="209"/>
      <c r="C388" s="206"/>
      <c r="D388" s="10"/>
      <c r="E388" s="207"/>
      <c r="F388" s="208"/>
      <c r="G388" s="215"/>
      <c r="H388" s="216"/>
      <c r="I388" s="216"/>
      <c r="J388" s="217"/>
      <c r="K388" s="212"/>
      <c r="L388" s="10"/>
      <c r="M388" s="10"/>
      <c r="N388" s="213"/>
      <c r="O388" s="214"/>
      <c r="P388" s="214"/>
    </row>
    <row r="389" spans="1:16" ht="28.5">
      <c r="A389" s="10"/>
      <c r="B389" s="209"/>
      <c r="C389" s="206"/>
      <c r="D389" s="10"/>
      <c r="E389" s="207"/>
      <c r="F389" s="208"/>
      <c r="G389" s="215"/>
      <c r="H389" s="216"/>
      <c r="I389" s="216"/>
      <c r="J389" s="217"/>
      <c r="K389" s="212"/>
      <c r="L389" s="10"/>
      <c r="M389" s="10"/>
      <c r="N389" s="213"/>
      <c r="O389" s="214"/>
      <c r="P389" s="214"/>
    </row>
    <row r="390" spans="1:16" ht="28.5">
      <c r="A390" s="10"/>
      <c r="B390" s="209"/>
      <c r="C390" s="206"/>
      <c r="D390" s="10"/>
      <c r="E390" s="207"/>
      <c r="F390" s="208"/>
      <c r="G390" s="215"/>
      <c r="H390" s="216"/>
      <c r="I390" s="216"/>
      <c r="J390" s="217"/>
      <c r="K390" s="212"/>
      <c r="L390" s="10"/>
      <c r="M390" s="10"/>
      <c r="N390" s="213"/>
      <c r="O390" s="214"/>
      <c r="P390" s="214"/>
    </row>
    <row r="391" spans="1:16" ht="28.5">
      <c r="A391" s="10"/>
      <c r="B391" s="209"/>
      <c r="C391" s="206"/>
      <c r="D391" s="10"/>
      <c r="E391" s="207"/>
      <c r="F391" s="208"/>
      <c r="G391" s="215"/>
      <c r="H391" s="216"/>
      <c r="I391" s="216"/>
      <c r="J391" s="217"/>
      <c r="K391" s="212"/>
      <c r="L391" s="10"/>
      <c r="M391" s="10"/>
      <c r="N391" s="213"/>
      <c r="O391" s="214"/>
      <c r="P391" s="214"/>
    </row>
    <row r="392" spans="1:16" ht="28.5">
      <c r="A392" s="10"/>
      <c r="B392" s="209"/>
      <c r="C392" s="206"/>
      <c r="D392" s="10"/>
      <c r="E392" s="207"/>
      <c r="F392" s="208"/>
      <c r="G392" s="215"/>
      <c r="H392" s="216"/>
      <c r="I392" s="216"/>
      <c r="J392" s="217"/>
      <c r="K392" s="212"/>
      <c r="L392" s="10"/>
      <c r="M392" s="10"/>
      <c r="N392" s="213"/>
      <c r="O392" s="214"/>
      <c r="P392" s="214"/>
    </row>
    <row r="393" spans="1:16" ht="28.5">
      <c r="A393" s="10"/>
      <c r="B393" s="209"/>
      <c r="C393" s="206"/>
      <c r="D393" s="10"/>
      <c r="E393" s="207"/>
      <c r="F393" s="208"/>
      <c r="G393" s="215"/>
      <c r="H393" s="216"/>
      <c r="I393" s="216"/>
      <c r="J393" s="217"/>
      <c r="K393" s="212"/>
      <c r="L393" s="10"/>
      <c r="M393" s="10"/>
      <c r="N393" s="213"/>
      <c r="O393" s="214"/>
      <c r="P393" s="214"/>
    </row>
    <row r="394" spans="1:16" ht="28.5">
      <c r="A394" s="10"/>
      <c r="B394" s="209"/>
      <c r="C394" s="206"/>
      <c r="D394" s="10"/>
      <c r="E394" s="207"/>
      <c r="F394" s="208"/>
      <c r="G394" s="215"/>
      <c r="H394" s="216"/>
      <c r="I394" s="216"/>
      <c r="J394" s="217"/>
      <c r="K394" s="212"/>
      <c r="L394" s="10"/>
      <c r="M394" s="10"/>
      <c r="N394" s="213"/>
      <c r="O394" s="214"/>
      <c r="P394" s="214"/>
    </row>
    <row r="395" spans="1:16" ht="28.5">
      <c r="A395" s="10"/>
      <c r="B395" s="209"/>
      <c r="C395" s="206"/>
      <c r="D395" s="10"/>
      <c r="E395" s="207"/>
      <c r="F395" s="208"/>
      <c r="G395" s="215"/>
      <c r="H395" s="216"/>
      <c r="I395" s="216"/>
      <c r="J395" s="217"/>
      <c r="K395" s="212"/>
      <c r="L395" s="10"/>
      <c r="M395" s="10"/>
      <c r="N395" s="213"/>
      <c r="O395" s="214"/>
      <c r="P395" s="214"/>
    </row>
    <row r="396" spans="1:16" ht="28.5">
      <c r="A396" s="10"/>
      <c r="B396" s="209"/>
      <c r="C396" s="206"/>
      <c r="D396" s="10"/>
      <c r="E396" s="207"/>
      <c r="F396" s="208"/>
      <c r="G396" s="215"/>
      <c r="H396" s="216"/>
      <c r="I396" s="216"/>
      <c r="J396" s="217"/>
      <c r="K396" s="212"/>
      <c r="L396" s="10"/>
      <c r="M396" s="10"/>
      <c r="N396" s="213"/>
      <c r="O396" s="214"/>
      <c r="P396" s="214"/>
    </row>
    <row r="397" spans="1:16" ht="28.5">
      <c r="A397" s="10"/>
      <c r="B397" s="209"/>
      <c r="C397" s="206"/>
      <c r="D397" s="10"/>
      <c r="E397" s="207"/>
      <c r="F397" s="208"/>
      <c r="G397" s="215"/>
      <c r="H397" s="216"/>
      <c r="I397" s="216"/>
      <c r="J397" s="217"/>
      <c r="K397" s="212"/>
      <c r="L397" s="10"/>
      <c r="M397" s="10"/>
      <c r="N397" s="213"/>
      <c r="O397" s="214"/>
      <c r="P397" s="214"/>
    </row>
    <row r="398" spans="1:16" ht="28.5">
      <c r="A398" s="10"/>
      <c r="B398" s="209"/>
      <c r="C398" s="206"/>
      <c r="D398" s="10"/>
      <c r="E398" s="207"/>
      <c r="F398" s="208"/>
      <c r="G398" s="215"/>
      <c r="H398" s="216"/>
      <c r="I398" s="216"/>
      <c r="J398" s="217"/>
      <c r="K398" s="212"/>
      <c r="L398" s="10"/>
      <c r="M398" s="10"/>
      <c r="N398" s="213"/>
      <c r="O398" s="214"/>
      <c r="P398" s="214"/>
    </row>
    <row r="399" spans="1:16" ht="28.5">
      <c r="A399" s="10"/>
      <c r="B399" s="209"/>
      <c r="C399" s="206"/>
      <c r="D399" s="10"/>
      <c r="E399" s="207"/>
      <c r="F399" s="208"/>
      <c r="G399" s="215"/>
      <c r="H399" s="216"/>
      <c r="I399" s="216"/>
      <c r="J399" s="217"/>
      <c r="K399" s="212"/>
      <c r="L399" s="10"/>
      <c r="M399" s="10"/>
      <c r="N399" s="213"/>
      <c r="O399" s="214"/>
      <c r="P399" s="214"/>
    </row>
    <row r="400" spans="1:16" ht="28.5">
      <c r="A400" s="172"/>
      <c r="B400" s="157"/>
      <c r="C400" s="173"/>
      <c r="D400" s="172"/>
      <c r="E400" s="138"/>
      <c r="F400" s="137"/>
      <c r="G400" s="202"/>
      <c r="H400" s="203"/>
      <c r="I400" s="203"/>
      <c r="J400" s="204"/>
      <c r="K400" s="149"/>
      <c r="L400" s="172"/>
      <c r="M400" s="172"/>
      <c r="N400" s="187"/>
      <c r="O400" s="188"/>
      <c r="P400" s="188"/>
    </row>
    <row r="401" spans="1:16" ht="28.5">
      <c r="A401" s="172"/>
      <c r="B401" s="157"/>
      <c r="C401" s="173"/>
      <c r="D401" s="172"/>
      <c r="E401" s="138"/>
      <c r="F401" s="137"/>
      <c r="G401" s="202"/>
      <c r="H401" s="203"/>
      <c r="I401" s="203"/>
      <c r="J401" s="204"/>
      <c r="K401" s="149"/>
      <c r="L401" s="172"/>
      <c r="M401" s="172"/>
      <c r="N401" s="187"/>
      <c r="O401" s="188"/>
      <c r="P401" s="188"/>
    </row>
    <row r="402" spans="1:16" ht="28.5">
      <c r="A402" s="172"/>
      <c r="B402" s="157"/>
      <c r="C402" s="173"/>
      <c r="D402" s="172"/>
      <c r="E402" s="138"/>
      <c r="F402" s="137"/>
      <c r="G402" s="202"/>
      <c r="H402" s="203"/>
      <c r="I402" s="203"/>
      <c r="J402" s="204"/>
      <c r="K402" s="149"/>
      <c r="L402" s="172"/>
      <c r="M402" s="172"/>
      <c r="N402" s="187"/>
      <c r="O402" s="188"/>
      <c r="P402" s="188"/>
    </row>
    <row r="403" spans="1:16" ht="28.5">
      <c r="A403" s="172">
        <f>A88+1</f>
        <v>88</v>
      </c>
      <c r="B403" s="157" t="s">
        <v>378</v>
      </c>
      <c r="C403" s="173" t="s">
        <v>379</v>
      </c>
      <c r="D403" s="172" t="s">
        <v>163</v>
      </c>
      <c r="E403" s="138">
        <v>45929</v>
      </c>
      <c r="F403" s="137">
        <v>60</v>
      </c>
      <c r="G403" s="526" t="s">
        <v>387</v>
      </c>
      <c r="H403" s="527"/>
      <c r="I403" s="527"/>
      <c r="J403" s="528"/>
      <c r="K403" s="149"/>
      <c r="L403" s="172" t="s">
        <v>385</v>
      </c>
      <c r="M403" s="172">
        <v>2</v>
      </c>
      <c r="N403" s="524"/>
      <c r="O403" s="525"/>
      <c r="P403" s="525"/>
    </row>
  </sheetData>
  <mergeCells count="344">
    <mergeCell ref="G257:J257"/>
    <mergeCell ref="G258:J258"/>
    <mergeCell ref="G259:J259"/>
    <mergeCell ref="G260:J260"/>
    <mergeCell ref="G261:J261"/>
    <mergeCell ref="G246:J246"/>
    <mergeCell ref="G247:J247"/>
    <mergeCell ref="G248:J248"/>
    <mergeCell ref="G249:J249"/>
    <mergeCell ref="G250:J250"/>
    <mergeCell ref="G251:J251"/>
    <mergeCell ref="G252:J252"/>
    <mergeCell ref="G253:J253"/>
    <mergeCell ref="G254:J254"/>
    <mergeCell ref="G239:J239"/>
    <mergeCell ref="G240:J240"/>
    <mergeCell ref="G241:J241"/>
    <mergeCell ref="G242:J242"/>
    <mergeCell ref="G243:J243"/>
    <mergeCell ref="G244:J244"/>
    <mergeCell ref="G245:J245"/>
    <mergeCell ref="G255:J255"/>
    <mergeCell ref="G256:J256"/>
    <mergeCell ref="G230:J230"/>
    <mergeCell ref="G231:J231"/>
    <mergeCell ref="G232:J232"/>
    <mergeCell ref="G233:J233"/>
    <mergeCell ref="G234:J234"/>
    <mergeCell ref="G235:J235"/>
    <mergeCell ref="G236:J236"/>
    <mergeCell ref="G237:J237"/>
    <mergeCell ref="G238:J238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29:J229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49:J149"/>
    <mergeCell ref="G150:J150"/>
    <mergeCell ref="G151:J151"/>
    <mergeCell ref="G152:J152"/>
    <mergeCell ref="G153:J153"/>
    <mergeCell ref="G154:J154"/>
    <mergeCell ref="G155:J155"/>
    <mergeCell ref="G156:J156"/>
    <mergeCell ref="G157:J157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31:J131"/>
    <mergeCell ref="G132:J132"/>
    <mergeCell ref="G133:J133"/>
    <mergeCell ref="G134:J134"/>
    <mergeCell ref="G135:J135"/>
    <mergeCell ref="G136:J136"/>
    <mergeCell ref="G137:J137"/>
    <mergeCell ref="G138:J138"/>
    <mergeCell ref="G139:J139"/>
    <mergeCell ref="G122:J122"/>
    <mergeCell ref="G123:J123"/>
    <mergeCell ref="G124:J124"/>
    <mergeCell ref="G125:J125"/>
    <mergeCell ref="G126:J126"/>
    <mergeCell ref="G127:J127"/>
    <mergeCell ref="G128:J128"/>
    <mergeCell ref="G129:J129"/>
    <mergeCell ref="G130:J130"/>
    <mergeCell ref="N403:P403"/>
    <mergeCell ref="G403:J403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262:J262"/>
    <mergeCell ref="G263:J263"/>
    <mergeCell ref="G264:J264"/>
    <mergeCell ref="G87:J87"/>
    <mergeCell ref="N87:P87"/>
    <mergeCell ref="G88:J88"/>
    <mergeCell ref="N88:P88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114:J114"/>
    <mergeCell ref="G115:J115"/>
    <mergeCell ref="G116:J116"/>
    <mergeCell ref="G117:J117"/>
    <mergeCell ref="G118:J118"/>
    <mergeCell ref="G119:J119"/>
    <mergeCell ref="G120:J120"/>
    <mergeCell ref="G121:J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33"/>
  <sheetViews>
    <sheetView topLeftCell="A593" workbookViewId="0">
      <selection activeCell="K623" sqref="K623"/>
    </sheetView>
  </sheetViews>
  <sheetFormatPr defaultRowHeight="14.5"/>
  <cols>
    <col min="2" max="2" width="15.1796875" bestFit="1" customWidth="1"/>
    <col min="3" max="3" width="11.7265625" bestFit="1" customWidth="1"/>
    <col min="4" max="4" width="11" bestFit="1" customWidth="1"/>
    <col min="5" max="5" width="10.1796875" bestFit="1" customWidth="1"/>
    <col min="8" max="8" width="14.81640625" customWidth="1"/>
    <col min="11" max="11" width="10.1796875" bestFit="1" customWidth="1"/>
    <col min="12" max="12" width="29.1796875" bestFit="1" customWidth="1"/>
  </cols>
  <sheetData>
    <row r="1" spans="1:16" ht="22" thickTop="1" thickBot="1">
      <c r="A1" s="495" t="s">
        <v>165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7"/>
      <c r="M1" s="36"/>
      <c r="N1" s="36"/>
    </row>
    <row r="2" spans="1:16" ht="53" thickTop="1" thickBot="1">
      <c r="A2" s="45" t="s">
        <v>166</v>
      </c>
      <c r="B2" s="45" t="s">
        <v>167</v>
      </c>
      <c r="C2" s="45" t="s">
        <v>168</v>
      </c>
      <c r="D2" s="45" t="s">
        <v>169</v>
      </c>
      <c r="E2" s="45" t="s">
        <v>170</v>
      </c>
      <c r="F2" s="45" t="s">
        <v>274</v>
      </c>
      <c r="G2" s="45" t="s">
        <v>171</v>
      </c>
      <c r="H2" s="45" t="s">
        <v>172</v>
      </c>
      <c r="I2" s="45" t="s">
        <v>173</v>
      </c>
      <c r="J2" s="45" t="s">
        <v>174</v>
      </c>
      <c r="K2" s="45" t="s">
        <v>175</v>
      </c>
      <c r="L2" s="45" t="s">
        <v>73</v>
      </c>
      <c r="M2" s="36"/>
      <c r="N2" s="36"/>
    </row>
    <row r="3" spans="1:16" ht="16.5" thickTop="1" thickBot="1">
      <c r="A3" s="100" t="s">
        <v>176</v>
      </c>
      <c r="B3" s="100" t="s">
        <v>177</v>
      </c>
      <c r="C3" s="101">
        <v>302</v>
      </c>
      <c r="D3" s="101">
        <v>302</v>
      </c>
      <c r="E3" s="101">
        <v>302</v>
      </c>
      <c r="F3" s="101">
        <f>C3-D3</f>
        <v>0</v>
      </c>
      <c r="G3" s="101">
        <v>0</v>
      </c>
      <c r="H3" s="101">
        <v>0</v>
      </c>
      <c r="I3" s="101">
        <v>0</v>
      </c>
      <c r="J3" s="101">
        <f>E3+I3</f>
        <v>302</v>
      </c>
      <c r="K3" s="101">
        <f>D3+G3-J3</f>
        <v>0</v>
      </c>
      <c r="L3" s="147"/>
      <c r="M3" s="50"/>
      <c r="N3" s="36"/>
    </row>
    <row r="4" spans="1:16" ht="16.5" thickTop="1" thickBot="1">
      <c r="A4" s="100" t="s">
        <v>10</v>
      </c>
      <c r="B4" s="100" t="s">
        <v>177</v>
      </c>
      <c r="C4" s="101">
        <v>302</v>
      </c>
      <c r="D4" s="101">
        <v>302</v>
      </c>
      <c r="E4" s="101">
        <v>302</v>
      </c>
      <c r="F4" s="101">
        <f>C4-D4</f>
        <v>0</v>
      </c>
      <c r="G4" s="101">
        <v>0</v>
      </c>
      <c r="H4" s="101">
        <v>0</v>
      </c>
      <c r="I4" s="101">
        <v>0</v>
      </c>
      <c r="J4" s="101">
        <f>E4+I4</f>
        <v>302</v>
      </c>
      <c r="K4" s="101">
        <f>D4+G4-J4</f>
        <v>0</v>
      </c>
      <c r="L4" s="147"/>
      <c r="M4" s="50"/>
      <c r="N4" s="36"/>
    </row>
    <row r="5" spans="1:16" ht="15" thickTop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50"/>
      <c r="N5" s="36"/>
    </row>
    <row r="6" spans="1:1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6" ht="21">
      <c r="A7" s="535" t="s">
        <v>178</v>
      </c>
      <c r="B7" s="536"/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7"/>
    </row>
    <row r="8" spans="1:16" ht="78.5" thickBot="1">
      <c r="A8" s="77" t="s">
        <v>166</v>
      </c>
      <c r="B8" s="77" t="s">
        <v>167</v>
      </c>
      <c r="C8" s="77" t="s">
        <v>168</v>
      </c>
      <c r="D8" s="77" t="s">
        <v>169</v>
      </c>
      <c r="E8" s="77" t="s">
        <v>179</v>
      </c>
      <c r="F8" s="77" t="s">
        <v>180</v>
      </c>
      <c r="G8" s="77" t="s">
        <v>181</v>
      </c>
      <c r="H8" s="77" t="s">
        <v>182</v>
      </c>
      <c r="I8" s="77" t="s">
        <v>183</v>
      </c>
      <c r="J8" s="77" t="s">
        <v>184</v>
      </c>
      <c r="K8" s="77" t="s">
        <v>185</v>
      </c>
      <c r="L8" s="78" t="s">
        <v>186</v>
      </c>
      <c r="M8" s="538" t="s">
        <v>73</v>
      </c>
      <c r="N8" s="539"/>
    </row>
    <row r="9" spans="1:16" ht="30" thickTop="1" thickBot="1">
      <c r="A9" s="96" t="s">
        <v>187</v>
      </c>
      <c r="B9" s="96" t="s">
        <v>188</v>
      </c>
      <c r="C9" s="97">
        <v>115.134</v>
      </c>
      <c r="D9" s="97">
        <v>115.134</v>
      </c>
      <c r="E9" s="97">
        <v>115.134</v>
      </c>
      <c r="F9" s="97">
        <v>115.134</v>
      </c>
      <c r="G9" s="97">
        <v>0</v>
      </c>
      <c r="H9" s="97">
        <v>0</v>
      </c>
      <c r="I9" s="97">
        <v>0</v>
      </c>
      <c r="J9" s="98">
        <v>0</v>
      </c>
      <c r="K9" s="99">
        <v>0</v>
      </c>
      <c r="L9" s="99">
        <f>E9+K9</f>
        <v>115.134</v>
      </c>
      <c r="M9" s="478"/>
      <c r="N9" s="479"/>
    </row>
    <row r="10" spans="1:16" ht="30" thickTop="1" thickBot="1">
      <c r="A10" s="96" t="s">
        <v>161</v>
      </c>
      <c r="B10" s="96" t="s">
        <v>188</v>
      </c>
      <c r="C10" s="97">
        <v>115.134</v>
      </c>
      <c r="D10" s="97">
        <v>115.134</v>
      </c>
      <c r="E10" s="97">
        <v>115.134</v>
      </c>
      <c r="F10" s="97">
        <v>115.134</v>
      </c>
      <c r="G10" s="97">
        <v>0</v>
      </c>
      <c r="H10" s="97">
        <v>0</v>
      </c>
      <c r="I10" s="97">
        <v>0</v>
      </c>
      <c r="J10" s="98">
        <v>0</v>
      </c>
      <c r="K10" s="99">
        <v>0</v>
      </c>
      <c r="L10" s="99">
        <f>E10+K10</f>
        <v>115.134</v>
      </c>
      <c r="M10" s="478"/>
      <c r="N10" s="479"/>
    </row>
    <row r="11" spans="1:16" ht="15" thickTop="1"/>
    <row r="12" spans="1:16" ht="26">
      <c r="A12" s="298" t="s">
        <v>189</v>
      </c>
      <c r="B12" s="298" t="s">
        <v>59</v>
      </c>
      <c r="C12" s="298" t="s">
        <v>57</v>
      </c>
      <c r="D12" s="298" t="s">
        <v>162</v>
      </c>
      <c r="E12" s="298" t="s">
        <v>190</v>
      </c>
      <c r="F12" s="298" t="s">
        <v>191</v>
      </c>
      <c r="G12" s="532" t="s">
        <v>71</v>
      </c>
      <c r="H12" s="532"/>
      <c r="I12" s="532"/>
      <c r="J12" s="532"/>
      <c r="K12" s="298" t="s">
        <v>192</v>
      </c>
      <c r="L12" s="298" t="s">
        <v>193</v>
      </c>
      <c r="M12" s="298" t="s">
        <v>194</v>
      </c>
      <c r="N12" s="532" t="s">
        <v>195</v>
      </c>
      <c r="O12" s="532"/>
      <c r="P12" s="532"/>
    </row>
    <row r="13" spans="1:16">
      <c r="A13" s="252">
        <v>1</v>
      </c>
      <c r="B13" s="231" t="s">
        <v>453</v>
      </c>
      <c r="C13" s="253" t="s">
        <v>196</v>
      </c>
      <c r="D13" s="271" t="s">
        <v>711</v>
      </c>
      <c r="E13" s="277">
        <v>45406</v>
      </c>
      <c r="F13" s="287">
        <v>37.64</v>
      </c>
      <c r="G13" s="529" t="s">
        <v>55</v>
      </c>
      <c r="H13" s="530"/>
      <c r="I13" s="530"/>
      <c r="J13" s="531"/>
      <c r="K13" s="285">
        <v>45418</v>
      </c>
      <c r="L13" s="291" t="s">
        <v>735</v>
      </c>
      <c r="M13" s="297"/>
      <c r="N13" s="297"/>
      <c r="O13" s="297"/>
      <c r="P13" s="297"/>
    </row>
    <row r="14" spans="1:16">
      <c r="A14" s="80">
        <v>2</v>
      </c>
      <c r="B14" s="232" t="s">
        <v>474</v>
      </c>
      <c r="C14" s="255" t="s">
        <v>226</v>
      </c>
      <c r="D14" s="254" t="s">
        <v>711</v>
      </c>
      <c r="E14" s="278">
        <v>45413</v>
      </c>
      <c r="F14" s="287">
        <v>41.37</v>
      </c>
      <c r="G14" s="529" t="s">
        <v>55</v>
      </c>
      <c r="H14" s="530"/>
      <c r="I14" s="530"/>
      <c r="J14" s="531"/>
      <c r="K14" s="286">
        <v>45422</v>
      </c>
      <c r="L14" s="291" t="s">
        <v>735</v>
      </c>
      <c r="M14" s="81"/>
      <c r="N14" s="81"/>
      <c r="O14" s="81"/>
      <c r="P14" s="81"/>
    </row>
    <row r="15" spans="1:16">
      <c r="A15" s="80">
        <v>3</v>
      </c>
      <c r="B15" s="232" t="s">
        <v>479</v>
      </c>
      <c r="C15" s="255" t="s">
        <v>196</v>
      </c>
      <c r="D15" s="254" t="s">
        <v>711</v>
      </c>
      <c r="E15" s="278">
        <v>45421</v>
      </c>
      <c r="F15" s="287">
        <v>37.64</v>
      </c>
      <c r="G15" s="529" t="s">
        <v>55</v>
      </c>
      <c r="H15" s="530"/>
      <c r="I15" s="530"/>
      <c r="J15" s="531"/>
      <c r="K15" s="286">
        <v>45426</v>
      </c>
      <c r="L15" s="291" t="s">
        <v>735</v>
      </c>
      <c r="M15" s="81"/>
      <c r="N15" s="81"/>
      <c r="O15" s="81"/>
      <c r="P15" s="81"/>
    </row>
    <row r="16" spans="1:16">
      <c r="A16" s="80">
        <v>4</v>
      </c>
      <c r="B16" s="232" t="s">
        <v>469</v>
      </c>
      <c r="C16" s="255" t="s">
        <v>226</v>
      </c>
      <c r="D16" s="254" t="s">
        <v>711</v>
      </c>
      <c r="E16" s="278">
        <v>45425</v>
      </c>
      <c r="F16" s="287">
        <v>41.37</v>
      </c>
      <c r="G16" s="529" t="s">
        <v>55</v>
      </c>
      <c r="H16" s="530"/>
      <c r="I16" s="530"/>
      <c r="J16" s="531"/>
      <c r="K16" s="286">
        <v>45430</v>
      </c>
      <c r="L16" s="291" t="s">
        <v>735</v>
      </c>
      <c r="M16" s="81"/>
      <c r="N16" s="81"/>
      <c r="O16" s="81"/>
      <c r="P16" s="81"/>
    </row>
    <row r="17" spans="1:16">
      <c r="A17" s="80">
        <v>5</v>
      </c>
      <c r="B17" s="232" t="s">
        <v>454</v>
      </c>
      <c r="C17" s="255" t="s">
        <v>196</v>
      </c>
      <c r="D17" s="254" t="s">
        <v>711</v>
      </c>
      <c r="E17" s="278">
        <v>45428</v>
      </c>
      <c r="F17" s="287">
        <v>37.64</v>
      </c>
      <c r="G17" s="529" t="s">
        <v>55</v>
      </c>
      <c r="H17" s="530"/>
      <c r="I17" s="530"/>
      <c r="J17" s="531"/>
      <c r="K17" s="286">
        <v>45433</v>
      </c>
      <c r="L17" s="291" t="s">
        <v>735</v>
      </c>
      <c r="M17" s="81"/>
      <c r="N17" s="81"/>
      <c r="O17" s="81"/>
      <c r="P17" s="81"/>
    </row>
    <row r="18" spans="1:16">
      <c r="A18" s="80">
        <v>6</v>
      </c>
      <c r="B18" s="232" t="s">
        <v>483</v>
      </c>
      <c r="C18" s="255" t="s">
        <v>226</v>
      </c>
      <c r="D18" s="254" t="s">
        <v>711</v>
      </c>
      <c r="E18" s="278">
        <v>45434</v>
      </c>
      <c r="F18" s="287">
        <v>41.37</v>
      </c>
      <c r="G18" s="529" t="s">
        <v>55</v>
      </c>
      <c r="H18" s="530"/>
      <c r="I18" s="530"/>
      <c r="J18" s="531"/>
      <c r="K18" s="286">
        <v>45440</v>
      </c>
      <c r="L18" s="291" t="s">
        <v>735</v>
      </c>
      <c r="M18" s="81"/>
      <c r="N18" s="81"/>
      <c r="O18" s="81"/>
      <c r="P18" s="81"/>
    </row>
    <row r="19" spans="1:16">
      <c r="A19" s="80">
        <v>7</v>
      </c>
      <c r="B19" s="232" t="s">
        <v>455</v>
      </c>
      <c r="C19" s="255" t="s">
        <v>196</v>
      </c>
      <c r="D19" s="254" t="s">
        <v>711</v>
      </c>
      <c r="E19" s="278">
        <v>45440</v>
      </c>
      <c r="F19" s="287">
        <v>37.64</v>
      </c>
      <c r="G19" s="529" t="s">
        <v>55</v>
      </c>
      <c r="H19" s="530"/>
      <c r="I19" s="530"/>
      <c r="J19" s="531"/>
      <c r="K19" s="286">
        <v>45447</v>
      </c>
      <c r="L19" s="292" t="s">
        <v>736</v>
      </c>
      <c r="M19" s="81"/>
      <c r="N19" s="81"/>
      <c r="O19" s="81"/>
      <c r="P19" s="81"/>
    </row>
    <row r="20" spans="1:16">
      <c r="A20" s="80">
        <v>8</v>
      </c>
      <c r="B20" s="232" t="s">
        <v>499</v>
      </c>
      <c r="C20" s="255" t="s">
        <v>226</v>
      </c>
      <c r="D20" s="254" t="s">
        <v>711</v>
      </c>
      <c r="E20" s="278">
        <v>45443</v>
      </c>
      <c r="F20" s="287">
        <v>41.37</v>
      </c>
      <c r="G20" s="529" t="s">
        <v>55</v>
      </c>
      <c r="H20" s="530"/>
      <c r="I20" s="530"/>
      <c r="J20" s="531"/>
      <c r="K20" s="286">
        <v>45446</v>
      </c>
      <c r="L20" s="291" t="s">
        <v>735</v>
      </c>
      <c r="M20" s="81"/>
      <c r="N20" s="81"/>
      <c r="O20" s="81"/>
      <c r="P20" s="81"/>
    </row>
    <row r="21" spans="1:16">
      <c r="A21" s="80">
        <v>9</v>
      </c>
      <c r="B21" s="232" t="s">
        <v>514</v>
      </c>
      <c r="C21" s="255" t="s">
        <v>226</v>
      </c>
      <c r="D21" s="254" t="s">
        <v>711</v>
      </c>
      <c r="E21" s="278">
        <v>45443</v>
      </c>
      <c r="F21" s="287">
        <v>41.37</v>
      </c>
      <c r="G21" s="529" t="s">
        <v>55</v>
      </c>
      <c r="H21" s="530"/>
      <c r="I21" s="530"/>
      <c r="J21" s="531"/>
      <c r="K21" s="286">
        <v>45449</v>
      </c>
      <c r="L21" s="291" t="s">
        <v>735</v>
      </c>
      <c r="M21" s="81"/>
      <c r="N21" s="81"/>
      <c r="O21" s="81"/>
      <c r="P21" s="81"/>
    </row>
    <row r="22" spans="1:16">
      <c r="A22" s="80">
        <v>10</v>
      </c>
      <c r="B22" s="232" t="s">
        <v>505</v>
      </c>
      <c r="C22" s="255" t="s">
        <v>196</v>
      </c>
      <c r="D22" s="254" t="s">
        <v>711</v>
      </c>
      <c r="E22" s="278">
        <v>45447</v>
      </c>
      <c r="F22" s="287">
        <v>37.64</v>
      </c>
      <c r="G22" s="529" t="s">
        <v>55</v>
      </c>
      <c r="H22" s="530"/>
      <c r="I22" s="530"/>
      <c r="J22" s="531"/>
      <c r="K22" s="286">
        <v>45452</v>
      </c>
      <c r="L22" s="291" t="s">
        <v>735</v>
      </c>
      <c r="M22" s="81"/>
      <c r="N22" s="81"/>
      <c r="O22" s="81"/>
      <c r="P22" s="81"/>
    </row>
    <row r="23" spans="1:16">
      <c r="A23" s="80">
        <v>11</v>
      </c>
      <c r="B23" s="232" t="s">
        <v>457</v>
      </c>
      <c r="C23" s="255" t="s">
        <v>196</v>
      </c>
      <c r="D23" s="254" t="s">
        <v>711</v>
      </c>
      <c r="E23" s="278">
        <v>45447</v>
      </c>
      <c r="F23" s="287">
        <v>37.64</v>
      </c>
      <c r="G23" s="529" t="s">
        <v>55</v>
      </c>
      <c r="H23" s="530"/>
      <c r="I23" s="530"/>
      <c r="J23" s="531"/>
      <c r="K23" s="286">
        <v>45451</v>
      </c>
      <c r="L23" s="292" t="s">
        <v>736</v>
      </c>
      <c r="M23" s="81"/>
      <c r="N23" s="81"/>
      <c r="O23" s="81"/>
      <c r="P23" s="81"/>
    </row>
    <row r="24" spans="1:16">
      <c r="A24" s="80">
        <v>12</v>
      </c>
      <c r="B24" s="232" t="s">
        <v>471</v>
      </c>
      <c r="C24" s="255" t="s">
        <v>226</v>
      </c>
      <c r="D24" s="256" t="s">
        <v>712</v>
      </c>
      <c r="E24" s="278">
        <v>45449</v>
      </c>
      <c r="F24" s="287">
        <v>49.03</v>
      </c>
      <c r="G24" s="529" t="s">
        <v>55</v>
      </c>
      <c r="H24" s="530"/>
      <c r="I24" s="530"/>
      <c r="J24" s="531"/>
      <c r="K24" s="286">
        <v>45455</v>
      </c>
      <c r="L24" s="292" t="s">
        <v>737</v>
      </c>
      <c r="M24" s="81"/>
      <c r="N24" s="81"/>
      <c r="O24" s="81"/>
      <c r="P24" s="81"/>
    </row>
    <row r="25" spans="1:16">
      <c r="A25" s="80">
        <v>13</v>
      </c>
      <c r="B25" s="233" t="s">
        <v>670</v>
      </c>
      <c r="C25" s="255" t="s">
        <v>227</v>
      </c>
      <c r="D25" s="254" t="s">
        <v>711</v>
      </c>
      <c r="E25" s="278">
        <v>45450</v>
      </c>
      <c r="F25" s="287">
        <v>37.64</v>
      </c>
      <c r="G25" s="529" t="s">
        <v>55</v>
      </c>
      <c r="H25" s="530"/>
      <c r="I25" s="530"/>
      <c r="J25" s="531"/>
      <c r="K25" s="278">
        <v>45454</v>
      </c>
      <c r="L25" s="291" t="s">
        <v>735</v>
      </c>
      <c r="M25" s="81"/>
      <c r="N25" s="81"/>
      <c r="O25" s="81"/>
      <c r="P25" s="81"/>
    </row>
    <row r="26" spans="1:16">
      <c r="A26" s="80">
        <v>14</v>
      </c>
      <c r="B26" s="233" t="s">
        <v>463</v>
      </c>
      <c r="C26" s="255" t="s">
        <v>226</v>
      </c>
      <c r="D26" s="254" t="s">
        <v>711</v>
      </c>
      <c r="E26" s="278">
        <v>45451</v>
      </c>
      <c r="F26" s="287">
        <v>41.37</v>
      </c>
      <c r="G26" s="529" t="s">
        <v>55</v>
      </c>
      <c r="H26" s="530"/>
      <c r="I26" s="530"/>
      <c r="J26" s="531"/>
      <c r="K26" s="286">
        <v>45456</v>
      </c>
      <c r="L26" s="292" t="s">
        <v>736</v>
      </c>
      <c r="M26" s="81"/>
      <c r="N26" s="81"/>
      <c r="O26" s="81"/>
      <c r="P26" s="81"/>
    </row>
    <row r="27" spans="1:16">
      <c r="A27" s="80">
        <v>15</v>
      </c>
      <c r="B27" s="233" t="s">
        <v>518</v>
      </c>
      <c r="C27" s="255" t="s">
        <v>226</v>
      </c>
      <c r="D27" s="254" t="s">
        <v>711</v>
      </c>
      <c r="E27" s="278">
        <v>45453</v>
      </c>
      <c r="F27" s="287">
        <v>41.37</v>
      </c>
      <c r="G27" s="529" t="s">
        <v>55</v>
      </c>
      <c r="H27" s="530"/>
      <c r="I27" s="530"/>
      <c r="J27" s="531"/>
      <c r="K27" s="286">
        <v>45457</v>
      </c>
      <c r="L27" s="291" t="s">
        <v>735</v>
      </c>
      <c r="M27" s="81"/>
      <c r="N27" s="81"/>
      <c r="O27" s="81"/>
      <c r="P27" s="81"/>
    </row>
    <row r="28" spans="1:16">
      <c r="A28" s="80">
        <v>16</v>
      </c>
      <c r="B28" s="233" t="s">
        <v>460</v>
      </c>
      <c r="C28" s="255" t="s">
        <v>226</v>
      </c>
      <c r="D28" s="254" t="s">
        <v>711</v>
      </c>
      <c r="E28" s="278">
        <v>45455</v>
      </c>
      <c r="F28" s="287">
        <v>41.37</v>
      </c>
      <c r="G28" s="529" t="s">
        <v>55</v>
      </c>
      <c r="H28" s="530"/>
      <c r="I28" s="530"/>
      <c r="J28" s="531"/>
      <c r="K28" s="286">
        <v>45462</v>
      </c>
      <c r="L28" s="292" t="s">
        <v>736</v>
      </c>
      <c r="M28" s="81"/>
      <c r="N28" s="81"/>
      <c r="O28" s="81"/>
      <c r="P28" s="81"/>
    </row>
    <row r="29" spans="1:16">
      <c r="A29" s="80">
        <v>17</v>
      </c>
      <c r="B29" s="233" t="s">
        <v>565</v>
      </c>
      <c r="C29" s="255" t="s">
        <v>226</v>
      </c>
      <c r="D29" s="254" t="s">
        <v>711</v>
      </c>
      <c r="E29" s="278">
        <v>45456</v>
      </c>
      <c r="F29" s="287">
        <v>41.37</v>
      </c>
      <c r="G29" s="529" t="s">
        <v>55</v>
      </c>
      <c r="H29" s="530"/>
      <c r="I29" s="530"/>
      <c r="J29" s="531"/>
      <c r="K29" s="286">
        <v>45466</v>
      </c>
      <c r="L29" s="292" t="s">
        <v>738</v>
      </c>
      <c r="M29" s="81"/>
      <c r="N29" s="81"/>
      <c r="O29" s="81"/>
      <c r="P29" s="81"/>
    </row>
    <row r="30" spans="1:16">
      <c r="A30" s="80">
        <v>18</v>
      </c>
      <c r="B30" s="233" t="s">
        <v>458</v>
      </c>
      <c r="C30" s="255" t="s">
        <v>196</v>
      </c>
      <c r="D30" s="254" t="s">
        <v>711</v>
      </c>
      <c r="E30" s="278">
        <v>45456</v>
      </c>
      <c r="F30" s="287">
        <v>37.64</v>
      </c>
      <c r="G30" s="529" t="s">
        <v>55</v>
      </c>
      <c r="H30" s="530"/>
      <c r="I30" s="530"/>
      <c r="J30" s="531"/>
      <c r="K30" s="286">
        <v>45465</v>
      </c>
      <c r="L30" s="293" t="s">
        <v>737</v>
      </c>
      <c r="M30" s="81"/>
      <c r="N30" s="81"/>
      <c r="O30" s="81"/>
      <c r="P30" s="81"/>
    </row>
    <row r="31" spans="1:16">
      <c r="A31" s="80">
        <v>19</v>
      </c>
      <c r="B31" s="233" t="s">
        <v>603</v>
      </c>
      <c r="C31" s="255" t="s">
        <v>227</v>
      </c>
      <c r="D31" s="254" t="s">
        <v>711</v>
      </c>
      <c r="E31" s="278">
        <v>45456</v>
      </c>
      <c r="F31" s="287">
        <v>37.64</v>
      </c>
      <c r="G31" s="529" t="s">
        <v>55</v>
      </c>
      <c r="H31" s="530"/>
      <c r="I31" s="530"/>
      <c r="J31" s="531"/>
      <c r="K31" s="286">
        <v>45460</v>
      </c>
      <c r="L31" s="291" t="s">
        <v>735</v>
      </c>
      <c r="M31" s="81"/>
      <c r="N31" s="81"/>
      <c r="O31" s="81"/>
      <c r="P31" s="81"/>
    </row>
    <row r="32" spans="1:16">
      <c r="A32" s="80">
        <v>20</v>
      </c>
      <c r="B32" s="233" t="s">
        <v>494</v>
      </c>
      <c r="C32" s="255" t="s">
        <v>227</v>
      </c>
      <c r="D32" s="254" t="s">
        <v>711</v>
      </c>
      <c r="E32" s="278">
        <v>45456</v>
      </c>
      <c r="F32" s="287">
        <v>37.64</v>
      </c>
      <c r="G32" s="529" t="s">
        <v>55</v>
      </c>
      <c r="H32" s="530"/>
      <c r="I32" s="530"/>
      <c r="J32" s="531"/>
      <c r="K32" s="286">
        <v>45463</v>
      </c>
      <c r="L32" s="291" t="s">
        <v>735</v>
      </c>
      <c r="M32" s="81"/>
      <c r="N32" s="81"/>
      <c r="O32" s="81"/>
      <c r="P32" s="81"/>
    </row>
    <row r="33" spans="1:16">
      <c r="A33" s="80">
        <v>21</v>
      </c>
      <c r="B33" s="233" t="s">
        <v>466</v>
      </c>
      <c r="C33" s="255" t="s">
        <v>226</v>
      </c>
      <c r="D33" s="254" t="s">
        <v>711</v>
      </c>
      <c r="E33" s="278">
        <v>45463</v>
      </c>
      <c r="F33" s="287">
        <v>41.37</v>
      </c>
      <c r="G33" s="529" t="s">
        <v>55</v>
      </c>
      <c r="H33" s="530"/>
      <c r="I33" s="530"/>
      <c r="J33" s="531"/>
      <c r="K33" s="286">
        <v>45468</v>
      </c>
      <c r="L33" s="293" t="s">
        <v>736</v>
      </c>
      <c r="M33" s="81"/>
      <c r="N33" s="81"/>
      <c r="O33" s="81"/>
      <c r="P33" s="81"/>
    </row>
    <row r="34" spans="1:16">
      <c r="A34" s="80">
        <v>22</v>
      </c>
      <c r="B34" s="233" t="s">
        <v>462</v>
      </c>
      <c r="C34" s="255" t="s">
        <v>227</v>
      </c>
      <c r="D34" s="254" t="s">
        <v>711</v>
      </c>
      <c r="E34" s="278">
        <v>45464</v>
      </c>
      <c r="F34" s="287">
        <v>37.64</v>
      </c>
      <c r="G34" s="529" t="s">
        <v>55</v>
      </c>
      <c r="H34" s="530"/>
      <c r="I34" s="530"/>
      <c r="J34" s="531"/>
      <c r="K34" s="286">
        <v>45470</v>
      </c>
      <c r="L34" s="292" t="s">
        <v>737</v>
      </c>
      <c r="M34" s="81"/>
      <c r="N34" s="81"/>
      <c r="O34" s="81"/>
      <c r="P34" s="81"/>
    </row>
    <row r="35" spans="1:16">
      <c r="A35" s="80">
        <v>23</v>
      </c>
      <c r="B35" s="233" t="s">
        <v>606</v>
      </c>
      <c r="C35" s="255" t="s">
        <v>226</v>
      </c>
      <c r="D35" s="256" t="s">
        <v>712</v>
      </c>
      <c r="E35" s="278">
        <v>45465</v>
      </c>
      <c r="F35" s="287">
        <v>49.03</v>
      </c>
      <c r="G35" s="529" t="s">
        <v>55</v>
      </c>
      <c r="H35" s="530"/>
      <c r="I35" s="530"/>
      <c r="J35" s="531"/>
      <c r="K35" s="286">
        <v>45473</v>
      </c>
      <c r="L35" s="293" t="s">
        <v>738</v>
      </c>
      <c r="M35" s="81"/>
      <c r="N35" s="81"/>
      <c r="O35" s="81"/>
      <c r="P35" s="81"/>
    </row>
    <row r="36" spans="1:16">
      <c r="A36" s="80">
        <v>24</v>
      </c>
      <c r="B36" s="233" t="s">
        <v>99</v>
      </c>
      <c r="C36" s="255" t="s">
        <v>226</v>
      </c>
      <c r="D36" s="256" t="s">
        <v>712</v>
      </c>
      <c r="E36" s="278">
        <v>45474</v>
      </c>
      <c r="F36" s="287">
        <v>49.03</v>
      </c>
      <c r="G36" s="529" t="s">
        <v>55</v>
      </c>
      <c r="H36" s="530"/>
      <c r="I36" s="530"/>
      <c r="J36" s="531"/>
      <c r="K36" s="286">
        <v>45484</v>
      </c>
      <c r="L36" s="293" t="s">
        <v>738</v>
      </c>
      <c r="M36" s="81"/>
      <c r="N36" s="81"/>
      <c r="O36" s="81"/>
      <c r="P36" s="81"/>
    </row>
    <row r="37" spans="1:16">
      <c r="A37" s="80">
        <v>25</v>
      </c>
      <c r="B37" s="233" t="s">
        <v>464</v>
      </c>
      <c r="C37" s="255" t="s">
        <v>227</v>
      </c>
      <c r="D37" s="254" t="s">
        <v>711</v>
      </c>
      <c r="E37" s="278">
        <v>45481</v>
      </c>
      <c r="F37" s="287">
        <v>37.64</v>
      </c>
      <c r="G37" s="529" t="s">
        <v>55</v>
      </c>
      <c r="H37" s="530"/>
      <c r="I37" s="530"/>
      <c r="J37" s="531"/>
      <c r="K37" s="280">
        <v>45488</v>
      </c>
      <c r="L37" s="293" t="s">
        <v>739</v>
      </c>
      <c r="M37" s="81"/>
      <c r="N37" s="81"/>
      <c r="O37" s="81"/>
      <c r="P37" s="81"/>
    </row>
    <row r="38" spans="1:16">
      <c r="A38" s="80">
        <v>26</v>
      </c>
      <c r="B38" s="233" t="s">
        <v>333</v>
      </c>
      <c r="C38" s="255" t="s">
        <v>226</v>
      </c>
      <c r="D38" s="256" t="s">
        <v>712</v>
      </c>
      <c r="E38" s="278">
        <v>45484</v>
      </c>
      <c r="F38" s="287">
        <v>49.03</v>
      </c>
      <c r="G38" s="529" t="s">
        <v>55</v>
      </c>
      <c r="H38" s="530"/>
      <c r="I38" s="530"/>
      <c r="J38" s="531"/>
      <c r="K38" s="286">
        <v>45491</v>
      </c>
      <c r="L38" s="293" t="s">
        <v>738</v>
      </c>
      <c r="M38" s="81"/>
      <c r="N38" s="81"/>
      <c r="O38" s="81"/>
      <c r="P38" s="81"/>
    </row>
    <row r="39" spans="1:16">
      <c r="A39" s="80">
        <v>27</v>
      </c>
      <c r="B39" s="233" t="s">
        <v>589</v>
      </c>
      <c r="C39" s="255" t="s">
        <v>227</v>
      </c>
      <c r="D39" s="254" t="s">
        <v>711</v>
      </c>
      <c r="E39" s="278">
        <v>45485</v>
      </c>
      <c r="F39" s="287">
        <v>37.64</v>
      </c>
      <c r="G39" s="529" t="s">
        <v>55</v>
      </c>
      <c r="H39" s="530"/>
      <c r="I39" s="530"/>
      <c r="J39" s="531"/>
      <c r="K39" s="280">
        <v>45496</v>
      </c>
      <c r="L39" s="293" t="s">
        <v>740</v>
      </c>
      <c r="M39" s="81"/>
      <c r="N39" s="81"/>
      <c r="O39" s="81"/>
      <c r="P39" s="81"/>
    </row>
    <row r="40" spans="1:16">
      <c r="A40" s="80">
        <v>28</v>
      </c>
      <c r="B40" s="233" t="s">
        <v>467</v>
      </c>
      <c r="C40" s="255" t="s">
        <v>226</v>
      </c>
      <c r="D40" s="254" t="s">
        <v>711</v>
      </c>
      <c r="E40" s="278">
        <v>45486</v>
      </c>
      <c r="F40" s="287">
        <v>41.37</v>
      </c>
      <c r="G40" s="529" t="s">
        <v>55</v>
      </c>
      <c r="H40" s="530"/>
      <c r="I40" s="530"/>
      <c r="J40" s="531"/>
      <c r="K40" s="286">
        <v>45493</v>
      </c>
      <c r="L40" s="293" t="s">
        <v>741</v>
      </c>
      <c r="M40" s="81"/>
      <c r="N40" s="81"/>
      <c r="O40" s="81"/>
      <c r="P40" s="81"/>
    </row>
    <row r="41" spans="1:16">
      <c r="A41" s="80">
        <v>29</v>
      </c>
      <c r="B41" s="233" t="s">
        <v>472</v>
      </c>
      <c r="C41" s="255" t="s">
        <v>226</v>
      </c>
      <c r="D41" s="256" t="s">
        <v>712</v>
      </c>
      <c r="E41" s="278">
        <v>45488</v>
      </c>
      <c r="F41" s="287">
        <v>49.03</v>
      </c>
      <c r="G41" s="529" t="s">
        <v>55</v>
      </c>
      <c r="H41" s="530"/>
      <c r="I41" s="530"/>
      <c r="J41" s="531"/>
      <c r="K41" s="286">
        <v>45498</v>
      </c>
      <c r="L41" s="293" t="s">
        <v>738</v>
      </c>
      <c r="M41" s="81"/>
      <c r="N41" s="81"/>
      <c r="O41" s="81"/>
      <c r="P41" s="81"/>
    </row>
    <row r="42" spans="1:16">
      <c r="A42" s="80">
        <v>30</v>
      </c>
      <c r="B42" s="233" t="s">
        <v>493</v>
      </c>
      <c r="C42" s="255" t="s">
        <v>226</v>
      </c>
      <c r="D42" s="256" t="s">
        <v>713</v>
      </c>
      <c r="E42" s="279">
        <v>45493</v>
      </c>
      <c r="F42" s="287">
        <v>61.059999999999995</v>
      </c>
      <c r="G42" s="529" t="s">
        <v>55</v>
      </c>
      <c r="H42" s="530"/>
      <c r="I42" s="530"/>
      <c r="J42" s="531"/>
      <c r="K42" s="280">
        <v>45504</v>
      </c>
      <c r="L42" s="293" t="s">
        <v>738</v>
      </c>
      <c r="M42" s="81"/>
      <c r="N42" s="81"/>
      <c r="O42" s="81"/>
      <c r="P42" s="81"/>
    </row>
    <row r="43" spans="1:16">
      <c r="A43" s="80">
        <v>31</v>
      </c>
      <c r="B43" s="233" t="s">
        <v>596</v>
      </c>
      <c r="C43" s="255" t="s">
        <v>227</v>
      </c>
      <c r="D43" s="254" t="s">
        <v>711</v>
      </c>
      <c r="E43" s="279">
        <v>45493</v>
      </c>
      <c r="F43" s="287">
        <v>37.64</v>
      </c>
      <c r="G43" s="529" t="s">
        <v>55</v>
      </c>
      <c r="H43" s="530"/>
      <c r="I43" s="530"/>
      <c r="J43" s="531"/>
      <c r="K43" s="280">
        <v>45503</v>
      </c>
      <c r="L43" s="293" t="s">
        <v>739</v>
      </c>
      <c r="M43" s="81"/>
      <c r="N43" s="81"/>
      <c r="O43" s="81"/>
      <c r="P43" s="81"/>
    </row>
    <row r="44" spans="1:16">
      <c r="A44" s="80">
        <v>32</v>
      </c>
      <c r="B44" s="233" t="s">
        <v>456</v>
      </c>
      <c r="C44" s="255" t="s">
        <v>196</v>
      </c>
      <c r="D44" s="254" t="s">
        <v>711</v>
      </c>
      <c r="E44" s="279">
        <v>45493</v>
      </c>
      <c r="F44" s="287">
        <v>37.64</v>
      </c>
      <c r="G44" s="529" t="s">
        <v>55</v>
      </c>
      <c r="H44" s="530"/>
      <c r="I44" s="530"/>
      <c r="J44" s="531"/>
      <c r="K44" s="280">
        <v>45502</v>
      </c>
      <c r="L44" s="293" t="s">
        <v>742</v>
      </c>
      <c r="M44" s="81"/>
      <c r="N44" s="81"/>
      <c r="O44" s="81"/>
      <c r="P44" s="81"/>
    </row>
    <row r="45" spans="1:16">
      <c r="A45" s="80">
        <v>33</v>
      </c>
      <c r="B45" s="233" t="s">
        <v>465</v>
      </c>
      <c r="C45" s="255" t="s">
        <v>226</v>
      </c>
      <c r="D45" s="254" t="s">
        <v>711</v>
      </c>
      <c r="E45" s="278">
        <v>45495</v>
      </c>
      <c r="F45" s="287">
        <v>41.37</v>
      </c>
      <c r="G45" s="529" t="s">
        <v>55</v>
      </c>
      <c r="H45" s="530"/>
      <c r="I45" s="530"/>
      <c r="J45" s="531"/>
      <c r="K45" s="286">
        <v>45501</v>
      </c>
      <c r="L45" s="293" t="s">
        <v>741</v>
      </c>
      <c r="M45" s="81"/>
      <c r="N45" s="81"/>
      <c r="O45" s="81"/>
      <c r="P45" s="81"/>
    </row>
    <row r="46" spans="1:16">
      <c r="A46" s="80">
        <v>34</v>
      </c>
      <c r="B46" s="233" t="s">
        <v>513</v>
      </c>
      <c r="C46" s="255" t="s">
        <v>226</v>
      </c>
      <c r="D46" s="254" t="s">
        <v>711</v>
      </c>
      <c r="E46" s="278">
        <v>45501</v>
      </c>
      <c r="F46" s="287">
        <v>41.37</v>
      </c>
      <c r="G46" s="529" t="s">
        <v>55</v>
      </c>
      <c r="H46" s="530"/>
      <c r="I46" s="530"/>
      <c r="J46" s="531"/>
      <c r="K46" s="280">
        <v>45508</v>
      </c>
      <c r="L46" s="293" t="s">
        <v>740</v>
      </c>
      <c r="M46" s="81"/>
      <c r="N46" s="81"/>
      <c r="O46" s="81"/>
      <c r="P46" s="81"/>
    </row>
    <row r="47" spans="1:16">
      <c r="A47" s="80">
        <v>35</v>
      </c>
      <c r="B47" s="233" t="s">
        <v>468</v>
      </c>
      <c r="C47" s="255" t="s">
        <v>226</v>
      </c>
      <c r="D47" s="254" t="s">
        <v>711</v>
      </c>
      <c r="E47" s="278">
        <v>45501</v>
      </c>
      <c r="F47" s="287">
        <v>41.37</v>
      </c>
      <c r="G47" s="529" t="s">
        <v>55</v>
      </c>
      <c r="H47" s="530"/>
      <c r="I47" s="530"/>
      <c r="J47" s="531"/>
      <c r="K47" s="280">
        <v>45513</v>
      </c>
      <c r="L47" s="293" t="s">
        <v>741</v>
      </c>
      <c r="M47" s="81"/>
      <c r="N47" s="81"/>
      <c r="O47" s="81"/>
      <c r="P47" s="81"/>
    </row>
    <row r="48" spans="1:16">
      <c r="A48" s="80">
        <v>36</v>
      </c>
      <c r="B48" s="233" t="s">
        <v>459</v>
      </c>
      <c r="C48" s="255" t="s">
        <v>226</v>
      </c>
      <c r="D48" s="254" t="s">
        <v>711</v>
      </c>
      <c r="E48" s="278">
        <v>45503</v>
      </c>
      <c r="F48" s="287">
        <v>41.37</v>
      </c>
      <c r="G48" s="529" t="s">
        <v>55</v>
      </c>
      <c r="H48" s="530"/>
      <c r="I48" s="530"/>
      <c r="J48" s="531"/>
      <c r="K48" s="280">
        <v>45507</v>
      </c>
      <c r="L48" s="293" t="s">
        <v>742</v>
      </c>
      <c r="M48" s="81"/>
      <c r="N48" s="81"/>
      <c r="O48" s="81"/>
      <c r="P48" s="81"/>
    </row>
    <row r="49" spans="1:16">
      <c r="A49" s="80">
        <v>37</v>
      </c>
      <c r="B49" s="233" t="s">
        <v>478</v>
      </c>
      <c r="C49" s="255" t="s">
        <v>196</v>
      </c>
      <c r="D49" s="256" t="s">
        <v>712</v>
      </c>
      <c r="E49" s="279">
        <v>45870</v>
      </c>
      <c r="F49" s="287">
        <v>46.16</v>
      </c>
      <c r="G49" s="529" t="s">
        <v>55</v>
      </c>
      <c r="H49" s="530"/>
      <c r="I49" s="530"/>
      <c r="J49" s="531"/>
      <c r="K49" s="280">
        <v>45512</v>
      </c>
      <c r="L49" s="293" t="s">
        <v>738</v>
      </c>
      <c r="M49" s="81"/>
      <c r="N49" s="81"/>
      <c r="O49" s="81"/>
      <c r="P49" s="81"/>
    </row>
    <row r="50" spans="1:16">
      <c r="A50" s="80">
        <v>38</v>
      </c>
      <c r="B50" s="233" t="s">
        <v>461</v>
      </c>
      <c r="C50" s="255" t="s">
        <v>226</v>
      </c>
      <c r="D50" s="254" t="s">
        <v>711</v>
      </c>
      <c r="E50" s="279">
        <v>45509</v>
      </c>
      <c r="F50" s="287">
        <v>41.37</v>
      </c>
      <c r="G50" s="529" t="s">
        <v>55</v>
      </c>
      <c r="H50" s="530"/>
      <c r="I50" s="530"/>
      <c r="J50" s="531"/>
      <c r="K50" s="280">
        <v>45514</v>
      </c>
      <c r="L50" s="293" t="s">
        <v>742</v>
      </c>
      <c r="M50" s="81"/>
      <c r="N50" s="81"/>
      <c r="O50" s="81"/>
      <c r="P50" s="81"/>
    </row>
    <row r="51" spans="1:16">
      <c r="A51" s="80">
        <v>39</v>
      </c>
      <c r="B51" s="233" t="s">
        <v>605</v>
      </c>
      <c r="C51" s="255" t="s">
        <v>227</v>
      </c>
      <c r="D51" s="254" t="s">
        <v>711</v>
      </c>
      <c r="E51" s="279">
        <v>45512</v>
      </c>
      <c r="F51" s="287">
        <v>37.64</v>
      </c>
      <c r="G51" s="529" t="s">
        <v>55</v>
      </c>
      <c r="H51" s="530"/>
      <c r="I51" s="530"/>
      <c r="J51" s="531"/>
      <c r="K51" s="280">
        <v>45518</v>
      </c>
      <c r="L51" s="293" t="s">
        <v>738</v>
      </c>
      <c r="M51" s="81"/>
      <c r="N51" s="81"/>
      <c r="O51" s="81"/>
      <c r="P51" s="81"/>
    </row>
    <row r="52" spans="1:16">
      <c r="A52" s="80">
        <v>40</v>
      </c>
      <c r="B52" s="234" t="s">
        <v>480</v>
      </c>
      <c r="C52" s="257" t="s">
        <v>196</v>
      </c>
      <c r="D52" s="254" t="s">
        <v>711</v>
      </c>
      <c r="E52" s="279">
        <v>45514</v>
      </c>
      <c r="F52" s="287">
        <v>37.64</v>
      </c>
      <c r="G52" s="529" t="s">
        <v>55</v>
      </c>
      <c r="H52" s="530"/>
      <c r="I52" s="530"/>
      <c r="J52" s="531"/>
      <c r="K52" s="280">
        <v>45525</v>
      </c>
      <c r="L52" s="293" t="s">
        <v>741</v>
      </c>
      <c r="M52" s="81"/>
      <c r="N52" s="81"/>
      <c r="O52" s="81"/>
      <c r="P52" s="81"/>
    </row>
    <row r="53" spans="1:16">
      <c r="A53" s="80">
        <v>41</v>
      </c>
      <c r="B53" s="235" t="s">
        <v>610</v>
      </c>
      <c r="C53" s="257" t="s">
        <v>227</v>
      </c>
      <c r="D53" s="254" t="s">
        <v>711</v>
      </c>
      <c r="E53" s="279">
        <v>45516</v>
      </c>
      <c r="F53" s="287">
        <v>37.64</v>
      </c>
      <c r="G53" s="529" t="s">
        <v>55</v>
      </c>
      <c r="H53" s="530"/>
      <c r="I53" s="530"/>
      <c r="J53" s="531"/>
      <c r="K53" s="280">
        <v>45522</v>
      </c>
      <c r="L53" s="293" t="s">
        <v>742</v>
      </c>
      <c r="M53" s="81"/>
      <c r="N53" s="81"/>
      <c r="O53" s="81"/>
      <c r="P53" s="81"/>
    </row>
    <row r="54" spans="1:16">
      <c r="A54" s="80">
        <v>42</v>
      </c>
      <c r="B54" s="235" t="s">
        <v>581</v>
      </c>
      <c r="C54" s="257" t="s">
        <v>227</v>
      </c>
      <c r="D54" s="254" t="s">
        <v>711</v>
      </c>
      <c r="E54" s="279">
        <v>45516</v>
      </c>
      <c r="F54" s="287">
        <v>37.64</v>
      </c>
      <c r="G54" s="529" t="s">
        <v>55</v>
      </c>
      <c r="H54" s="530"/>
      <c r="I54" s="530"/>
      <c r="J54" s="531"/>
      <c r="K54" s="280">
        <v>45528</v>
      </c>
      <c r="L54" s="293" t="s">
        <v>740</v>
      </c>
      <c r="M54" s="81"/>
      <c r="N54" s="81"/>
      <c r="O54" s="81"/>
      <c r="P54" s="81"/>
    </row>
    <row r="55" spans="1:16">
      <c r="A55" s="80">
        <v>43</v>
      </c>
      <c r="B55" s="29" t="s">
        <v>522</v>
      </c>
      <c r="C55" s="257" t="s">
        <v>226</v>
      </c>
      <c r="D55" s="254" t="s">
        <v>711</v>
      </c>
      <c r="E55" s="279">
        <v>45520</v>
      </c>
      <c r="F55" s="287">
        <v>41.37</v>
      </c>
      <c r="G55" s="529" t="s">
        <v>55</v>
      </c>
      <c r="H55" s="530"/>
      <c r="I55" s="530"/>
      <c r="J55" s="531"/>
      <c r="K55" s="280">
        <v>45535</v>
      </c>
      <c r="L55" s="293" t="s">
        <v>743</v>
      </c>
      <c r="M55" s="81"/>
      <c r="N55" s="81"/>
      <c r="O55" s="81"/>
      <c r="P55" s="81"/>
    </row>
    <row r="56" spans="1:16">
      <c r="A56" s="80">
        <v>44</v>
      </c>
      <c r="B56" s="233" t="s">
        <v>619</v>
      </c>
      <c r="C56" s="255" t="s">
        <v>227</v>
      </c>
      <c r="D56" s="254" t="s">
        <v>711</v>
      </c>
      <c r="E56" s="279">
        <v>45527</v>
      </c>
      <c r="F56" s="287">
        <v>37.64</v>
      </c>
      <c r="G56" s="529" t="s">
        <v>55</v>
      </c>
      <c r="H56" s="530"/>
      <c r="I56" s="530"/>
      <c r="J56" s="531"/>
      <c r="K56" s="280">
        <v>45535</v>
      </c>
      <c r="L56" s="293" t="s">
        <v>742</v>
      </c>
      <c r="M56" s="81"/>
      <c r="N56" s="81"/>
      <c r="O56" s="81"/>
      <c r="P56" s="81"/>
    </row>
    <row r="57" spans="1:16">
      <c r="A57" s="80">
        <v>45</v>
      </c>
      <c r="B57" s="233" t="s">
        <v>503</v>
      </c>
      <c r="C57" s="257" t="s">
        <v>226</v>
      </c>
      <c r="D57" s="254" t="s">
        <v>711</v>
      </c>
      <c r="E57" s="279">
        <v>45527</v>
      </c>
      <c r="F57" s="287">
        <v>41.37</v>
      </c>
      <c r="G57" s="529" t="s">
        <v>55</v>
      </c>
      <c r="H57" s="530"/>
      <c r="I57" s="530"/>
      <c r="J57" s="531"/>
      <c r="K57" s="280">
        <v>45535</v>
      </c>
      <c r="L57" s="293" t="s">
        <v>744</v>
      </c>
      <c r="M57" s="81"/>
      <c r="N57" s="81"/>
      <c r="O57" s="81"/>
      <c r="P57" s="81"/>
    </row>
    <row r="58" spans="1:16">
      <c r="A58" s="80">
        <v>46</v>
      </c>
      <c r="B58" s="233" t="s">
        <v>476</v>
      </c>
      <c r="C58" s="257" t="s">
        <v>196</v>
      </c>
      <c r="D58" s="254" t="s">
        <v>711</v>
      </c>
      <c r="E58" s="279">
        <v>45528</v>
      </c>
      <c r="F58" s="287">
        <v>37.64</v>
      </c>
      <c r="G58" s="529" t="s">
        <v>55</v>
      </c>
      <c r="H58" s="530"/>
      <c r="I58" s="530"/>
      <c r="J58" s="531"/>
      <c r="K58" s="280">
        <v>45534</v>
      </c>
      <c r="L58" s="293" t="s">
        <v>741</v>
      </c>
      <c r="M58" s="81"/>
      <c r="N58" s="81"/>
      <c r="O58" s="81"/>
      <c r="P58" s="81"/>
    </row>
    <row r="59" spans="1:16">
      <c r="A59" s="80">
        <v>47</v>
      </c>
      <c r="B59" s="236" t="s">
        <v>583</v>
      </c>
      <c r="C59" s="258" t="s">
        <v>226</v>
      </c>
      <c r="D59" s="254" t="s">
        <v>711</v>
      </c>
      <c r="E59" s="279">
        <v>45528</v>
      </c>
      <c r="F59" s="287">
        <v>41.37</v>
      </c>
      <c r="G59" s="529" t="s">
        <v>55</v>
      </c>
      <c r="H59" s="530"/>
      <c r="I59" s="530"/>
      <c r="J59" s="531"/>
      <c r="K59" s="280">
        <v>45544</v>
      </c>
      <c r="L59" s="293" t="s">
        <v>745</v>
      </c>
      <c r="M59" s="81"/>
      <c r="N59" s="81"/>
      <c r="O59" s="81"/>
      <c r="P59" s="81"/>
    </row>
    <row r="60" spans="1:16">
      <c r="A60" s="80">
        <v>48</v>
      </c>
      <c r="B60" s="237" t="s">
        <v>554</v>
      </c>
      <c r="C60" s="259" t="s">
        <v>226</v>
      </c>
      <c r="D60" s="256" t="s">
        <v>713</v>
      </c>
      <c r="E60" s="279">
        <v>45528</v>
      </c>
      <c r="F60" s="287">
        <v>61.059999999999995</v>
      </c>
      <c r="G60" s="529" t="s">
        <v>55</v>
      </c>
      <c r="H60" s="530"/>
      <c r="I60" s="530"/>
      <c r="J60" s="531"/>
      <c r="K60" s="280">
        <v>45543</v>
      </c>
      <c r="L60" s="293" t="s">
        <v>746</v>
      </c>
      <c r="M60" s="81"/>
      <c r="N60" s="81"/>
      <c r="O60" s="81"/>
      <c r="P60" s="81"/>
    </row>
    <row r="61" spans="1:16">
      <c r="A61" s="80">
        <v>49</v>
      </c>
      <c r="B61" s="29" t="s">
        <v>486</v>
      </c>
      <c r="C61" s="257" t="s">
        <v>196</v>
      </c>
      <c r="D61" s="254" t="s">
        <v>711</v>
      </c>
      <c r="E61" s="279">
        <v>45528</v>
      </c>
      <c r="F61" s="287">
        <v>37.64</v>
      </c>
      <c r="G61" s="529" t="s">
        <v>55</v>
      </c>
      <c r="H61" s="530"/>
      <c r="I61" s="530"/>
      <c r="J61" s="531"/>
      <c r="K61" s="280">
        <v>45565</v>
      </c>
      <c r="L61" s="293" t="s">
        <v>747</v>
      </c>
      <c r="M61" s="81"/>
      <c r="N61" s="81"/>
      <c r="O61" s="81"/>
      <c r="P61" s="81"/>
    </row>
    <row r="62" spans="1:16">
      <c r="A62" s="80">
        <v>50</v>
      </c>
      <c r="B62" s="29" t="s">
        <v>470</v>
      </c>
      <c r="C62" s="257" t="s">
        <v>226</v>
      </c>
      <c r="D62" s="254" t="s">
        <v>711</v>
      </c>
      <c r="E62" s="279">
        <v>45528</v>
      </c>
      <c r="F62" s="287">
        <v>41.37</v>
      </c>
      <c r="G62" s="529" t="s">
        <v>55</v>
      </c>
      <c r="H62" s="530"/>
      <c r="I62" s="530"/>
      <c r="J62" s="531"/>
      <c r="K62" s="280">
        <v>45540</v>
      </c>
      <c r="L62" s="293" t="s">
        <v>748</v>
      </c>
      <c r="M62" s="81"/>
      <c r="N62" s="81"/>
      <c r="O62" s="81"/>
      <c r="P62" s="81"/>
    </row>
    <row r="63" spans="1:16">
      <c r="A63" s="80">
        <v>51</v>
      </c>
      <c r="B63" s="233" t="s">
        <v>475</v>
      </c>
      <c r="C63" s="257" t="s">
        <v>196</v>
      </c>
      <c r="D63" s="254" t="s">
        <v>711</v>
      </c>
      <c r="E63" s="279">
        <v>45528</v>
      </c>
      <c r="F63" s="287">
        <v>37.64</v>
      </c>
      <c r="G63" s="529" t="s">
        <v>55</v>
      </c>
      <c r="H63" s="530"/>
      <c r="I63" s="530"/>
      <c r="J63" s="531"/>
      <c r="K63" s="280">
        <v>45557</v>
      </c>
      <c r="L63" s="293" t="s">
        <v>749</v>
      </c>
      <c r="M63" s="81"/>
      <c r="N63" s="81"/>
      <c r="O63" s="81"/>
      <c r="P63" s="81"/>
    </row>
    <row r="64" spans="1:16">
      <c r="A64" s="80">
        <v>52</v>
      </c>
      <c r="B64" s="233" t="s">
        <v>576</v>
      </c>
      <c r="C64" s="257" t="s">
        <v>226</v>
      </c>
      <c r="D64" s="254" t="s">
        <v>711</v>
      </c>
      <c r="E64" s="279">
        <v>45528</v>
      </c>
      <c r="F64" s="287">
        <v>41.37</v>
      </c>
      <c r="G64" s="529" t="s">
        <v>55</v>
      </c>
      <c r="H64" s="530"/>
      <c r="I64" s="530"/>
      <c r="J64" s="531"/>
      <c r="K64" s="280">
        <v>45555</v>
      </c>
      <c r="L64" s="293" t="s">
        <v>745</v>
      </c>
      <c r="M64" s="81"/>
      <c r="N64" s="81"/>
      <c r="O64" s="81"/>
      <c r="P64" s="81"/>
    </row>
    <row r="65" spans="1:16">
      <c r="A65" s="80">
        <v>53</v>
      </c>
      <c r="B65" s="233" t="s">
        <v>111</v>
      </c>
      <c r="C65" s="257" t="s">
        <v>227</v>
      </c>
      <c r="D65" s="256" t="s">
        <v>713</v>
      </c>
      <c r="E65" s="279">
        <v>45528</v>
      </c>
      <c r="F65" s="287">
        <v>58.51</v>
      </c>
      <c r="G65" s="529" t="s">
        <v>55</v>
      </c>
      <c r="H65" s="530"/>
      <c r="I65" s="530"/>
      <c r="J65" s="531"/>
      <c r="K65" s="280">
        <v>45543</v>
      </c>
      <c r="L65" s="293" t="s">
        <v>750</v>
      </c>
      <c r="M65" s="81"/>
      <c r="N65" s="81"/>
      <c r="O65" s="81"/>
      <c r="P65" s="81"/>
    </row>
    <row r="66" spans="1:16">
      <c r="A66" s="80">
        <v>54</v>
      </c>
      <c r="B66" s="233" t="s">
        <v>631</v>
      </c>
      <c r="C66" s="257" t="s">
        <v>196</v>
      </c>
      <c r="D66" s="254" t="s">
        <v>711</v>
      </c>
      <c r="E66" s="279">
        <v>45528</v>
      </c>
      <c r="F66" s="287">
        <v>37.64</v>
      </c>
      <c r="G66" s="529" t="s">
        <v>55</v>
      </c>
      <c r="H66" s="530"/>
      <c r="I66" s="530"/>
      <c r="J66" s="531"/>
      <c r="K66" s="280">
        <v>45546</v>
      </c>
      <c r="L66" s="293" t="s">
        <v>751</v>
      </c>
      <c r="M66" s="81"/>
      <c r="N66" s="81"/>
      <c r="O66" s="81"/>
      <c r="P66" s="81"/>
    </row>
    <row r="67" spans="1:16">
      <c r="A67" s="80">
        <v>55</v>
      </c>
      <c r="B67" s="233" t="s">
        <v>590</v>
      </c>
      <c r="C67" s="257" t="s">
        <v>226</v>
      </c>
      <c r="D67" s="256" t="s">
        <v>713</v>
      </c>
      <c r="E67" s="279">
        <v>45533</v>
      </c>
      <c r="F67" s="287">
        <v>61.059999999999995</v>
      </c>
      <c r="G67" s="529" t="s">
        <v>55</v>
      </c>
      <c r="H67" s="530"/>
      <c r="I67" s="530"/>
      <c r="J67" s="531"/>
      <c r="K67" s="280">
        <v>45543</v>
      </c>
      <c r="L67" s="293" t="s">
        <v>736</v>
      </c>
      <c r="M67" s="81"/>
      <c r="N67" s="81"/>
      <c r="O67" s="81"/>
      <c r="P67" s="81"/>
    </row>
    <row r="68" spans="1:16">
      <c r="A68" s="80">
        <v>56</v>
      </c>
      <c r="B68" s="233" t="s">
        <v>577</v>
      </c>
      <c r="C68" s="255" t="s">
        <v>228</v>
      </c>
      <c r="D68" s="254" t="s">
        <v>711</v>
      </c>
      <c r="E68" s="279">
        <v>45534</v>
      </c>
      <c r="F68" s="287">
        <v>41.37</v>
      </c>
      <c r="G68" s="529" t="s">
        <v>55</v>
      </c>
      <c r="H68" s="530"/>
      <c r="I68" s="530"/>
      <c r="J68" s="531"/>
      <c r="K68" s="280">
        <v>45557</v>
      </c>
      <c r="L68" s="293" t="s">
        <v>740</v>
      </c>
      <c r="M68" s="81"/>
      <c r="N68" s="81"/>
      <c r="O68" s="81"/>
      <c r="P68" s="81"/>
    </row>
    <row r="69" spans="1:16">
      <c r="A69" s="80">
        <v>57</v>
      </c>
      <c r="B69" s="233" t="s">
        <v>622</v>
      </c>
      <c r="C69" s="257" t="s">
        <v>227</v>
      </c>
      <c r="D69" s="254" t="s">
        <v>711</v>
      </c>
      <c r="E69" s="279">
        <v>45536</v>
      </c>
      <c r="F69" s="287">
        <v>37.64</v>
      </c>
      <c r="G69" s="529" t="s">
        <v>55</v>
      </c>
      <c r="H69" s="530"/>
      <c r="I69" s="530"/>
      <c r="J69" s="531"/>
      <c r="K69" s="280">
        <v>45544</v>
      </c>
      <c r="L69" s="293" t="s">
        <v>743</v>
      </c>
      <c r="M69" s="81"/>
      <c r="N69" s="81"/>
      <c r="O69" s="81"/>
      <c r="P69" s="81"/>
    </row>
    <row r="70" spans="1:16">
      <c r="A70" s="80">
        <v>58</v>
      </c>
      <c r="B70" s="233" t="s">
        <v>512</v>
      </c>
      <c r="C70" s="257" t="s">
        <v>226</v>
      </c>
      <c r="D70" s="254" t="s">
        <v>711</v>
      </c>
      <c r="E70" s="279">
        <v>45536</v>
      </c>
      <c r="F70" s="287">
        <v>41.37</v>
      </c>
      <c r="G70" s="529" t="s">
        <v>55</v>
      </c>
      <c r="H70" s="530"/>
      <c r="I70" s="530"/>
      <c r="J70" s="531"/>
      <c r="K70" s="280">
        <v>45543</v>
      </c>
      <c r="L70" s="293" t="s">
        <v>741</v>
      </c>
      <c r="M70" s="81"/>
      <c r="N70" s="81"/>
      <c r="O70" s="81"/>
      <c r="P70" s="81"/>
    </row>
    <row r="71" spans="1:16">
      <c r="A71" s="80">
        <v>59</v>
      </c>
      <c r="B71" s="233" t="s">
        <v>501</v>
      </c>
      <c r="C71" s="257" t="s">
        <v>226</v>
      </c>
      <c r="D71" s="254" t="s">
        <v>711</v>
      </c>
      <c r="E71" s="280">
        <v>45543</v>
      </c>
      <c r="F71" s="287">
        <v>41.37</v>
      </c>
      <c r="G71" s="529" t="s">
        <v>55</v>
      </c>
      <c r="H71" s="530"/>
      <c r="I71" s="530"/>
      <c r="J71" s="531"/>
      <c r="K71" s="280">
        <v>45559</v>
      </c>
      <c r="L71" s="293" t="s">
        <v>741</v>
      </c>
      <c r="M71" s="81"/>
      <c r="N71" s="81"/>
      <c r="O71" s="81"/>
      <c r="P71" s="81"/>
    </row>
    <row r="72" spans="1:16">
      <c r="A72" s="80">
        <v>60</v>
      </c>
      <c r="B72" s="233" t="s">
        <v>617</v>
      </c>
      <c r="C72" s="257" t="s">
        <v>227</v>
      </c>
      <c r="D72" s="254" t="s">
        <v>711</v>
      </c>
      <c r="E72" s="280">
        <v>45543</v>
      </c>
      <c r="F72" s="287">
        <v>37.64</v>
      </c>
      <c r="G72" s="529" t="s">
        <v>55</v>
      </c>
      <c r="H72" s="530"/>
      <c r="I72" s="530"/>
      <c r="J72" s="531"/>
      <c r="K72" s="280">
        <v>45546</v>
      </c>
      <c r="L72" s="293" t="s">
        <v>742</v>
      </c>
      <c r="M72" s="81"/>
      <c r="N72" s="81"/>
      <c r="O72" s="81"/>
      <c r="P72" s="81"/>
    </row>
    <row r="73" spans="1:16">
      <c r="A73" s="80">
        <v>61</v>
      </c>
      <c r="B73" s="233" t="s">
        <v>593</v>
      </c>
      <c r="C73" s="257" t="s">
        <v>196</v>
      </c>
      <c r="D73" s="254" t="s">
        <v>711</v>
      </c>
      <c r="E73" s="280">
        <v>45543</v>
      </c>
      <c r="F73" s="287">
        <v>37.64</v>
      </c>
      <c r="G73" s="529" t="s">
        <v>55</v>
      </c>
      <c r="H73" s="530"/>
      <c r="I73" s="530"/>
      <c r="J73" s="531"/>
      <c r="K73" s="280">
        <v>45557</v>
      </c>
      <c r="L73" s="293" t="s">
        <v>748</v>
      </c>
      <c r="M73" s="81"/>
      <c r="N73" s="81"/>
      <c r="O73" s="81"/>
      <c r="P73" s="81"/>
    </row>
    <row r="74" spans="1:16">
      <c r="A74" s="80">
        <v>62</v>
      </c>
      <c r="B74" s="233" t="s">
        <v>102</v>
      </c>
      <c r="C74" s="257" t="s">
        <v>196</v>
      </c>
      <c r="D74" s="254" t="s">
        <v>711</v>
      </c>
      <c r="E74" s="280">
        <v>45544</v>
      </c>
      <c r="F74" s="287">
        <v>37.64</v>
      </c>
      <c r="G74" s="529" t="s">
        <v>55</v>
      </c>
      <c r="H74" s="530"/>
      <c r="I74" s="530"/>
      <c r="J74" s="531"/>
      <c r="K74" s="280">
        <v>45555</v>
      </c>
      <c r="L74" s="293" t="s">
        <v>736</v>
      </c>
      <c r="M74" s="81"/>
      <c r="N74" s="81"/>
      <c r="O74" s="81"/>
      <c r="P74" s="81"/>
    </row>
    <row r="75" spans="1:16">
      <c r="A75" s="80">
        <v>63</v>
      </c>
      <c r="B75" s="233" t="s">
        <v>623</v>
      </c>
      <c r="C75" s="257" t="s">
        <v>227</v>
      </c>
      <c r="D75" s="254" t="s">
        <v>711</v>
      </c>
      <c r="E75" s="280">
        <v>45544</v>
      </c>
      <c r="F75" s="287">
        <v>37.64</v>
      </c>
      <c r="G75" s="529" t="s">
        <v>55</v>
      </c>
      <c r="H75" s="530"/>
      <c r="I75" s="530"/>
      <c r="J75" s="531"/>
      <c r="K75" s="280">
        <v>45565</v>
      </c>
      <c r="L75" s="293" t="s">
        <v>744</v>
      </c>
      <c r="M75" s="81"/>
      <c r="N75" s="81"/>
      <c r="O75" s="81"/>
      <c r="P75" s="81"/>
    </row>
    <row r="76" spans="1:16">
      <c r="A76" s="80">
        <v>64</v>
      </c>
      <c r="B76" s="233" t="s">
        <v>5</v>
      </c>
      <c r="C76" s="257" t="s">
        <v>226</v>
      </c>
      <c r="D76" s="254" t="s">
        <v>711</v>
      </c>
      <c r="E76" s="280">
        <v>45544</v>
      </c>
      <c r="F76" s="287">
        <v>41.37</v>
      </c>
      <c r="G76" s="529" t="s">
        <v>55</v>
      </c>
      <c r="H76" s="530"/>
      <c r="I76" s="530"/>
      <c r="J76" s="531"/>
      <c r="K76" s="280">
        <v>45564</v>
      </c>
      <c r="L76" s="293" t="s">
        <v>750</v>
      </c>
      <c r="M76" s="81"/>
      <c r="N76" s="81"/>
      <c r="O76" s="81"/>
      <c r="P76" s="81"/>
    </row>
    <row r="77" spans="1:16">
      <c r="A77" s="80">
        <v>65</v>
      </c>
      <c r="B77" s="233" t="s">
        <v>629</v>
      </c>
      <c r="C77" s="257" t="s">
        <v>196</v>
      </c>
      <c r="D77" s="254" t="s">
        <v>711</v>
      </c>
      <c r="E77" s="280">
        <v>45546</v>
      </c>
      <c r="F77" s="287">
        <v>37.64</v>
      </c>
      <c r="G77" s="529" t="s">
        <v>55</v>
      </c>
      <c r="H77" s="530"/>
      <c r="I77" s="530"/>
      <c r="J77" s="531"/>
      <c r="K77" s="280">
        <v>45555</v>
      </c>
      <c r="L77" s="293" t="s">
        <v>742</v>
      </c>
      <c r="M77" s="81"/>
      <c r="N77" s="81"/>
      <c r="O77" s="81"/>
      <c r="P77" s="81"/>
    </row>
    <row r="78" spans="1:16">
      <c r="A78" s="80">
        <v>66</v>
      </c>
      <c r="B78" s="233" t="s">
        <v>585</v>
      </c>
      <c r="C78" s="257" t="s">
        <v>227</v>
      </c>
      <c r="D78" s="254" t="s">
        <v>711</v>
      </c>
      <c r="E78" s="280">
        <v>45554</v>
      </c>
      <c r="F78" s="287">
        <v>37.64</v>
      </c>
      <c r="G78" s="529" t="s">
        <v>55</v>
      </c>
      <c r="H78" s="530"/>
      <c r="I78" s="530"/>
      <c r="J78" s="531"/>
      <c r="K78" s="280">
        <v>45559</v>
      </c>
      <c r="L78" s="293" t="s">
        <v>752</v>
      </c>
      <c r="M78" s="81"/>
      <c r="N78" s="81"/>
      <c r="O78" s="81"/>
      <c r="P78" s="81"/>
    </row>
    <row r="79" spans="1:16">
      <c r="A79" s="80">
        <v>67</v>
      </c>
      <c r="B79" s="233" t="s">
        <v>88</v>
      </c>
      <c r="C79" s="255" t="s">
        <v>227</v>
      </c>
      <c r="D79" s="254" t="s">
        <v>711</v>
      </c>
      <c r="E79" s="281">
        <v>45554</v>
      </c>
      <c r="F79" s="287">
        <v>37.64</v>
      </c>
      <c r="G79" s="529" t="s">
        <v>55</v>
      </c>
      <c r="H79" s="530"/>
      <c r="I79" s="530"/>
      <c r="J79" s="531"/>
      <c r="K79" s="280">
        <v>45561</v>
      </c>
      <c r="L79" s="293" t="s">
        <v>746</v>
      </c>
      <c r="M79" s="81"/>
      <c r="N79" s="81"/>
      <c r="O79" s="81"/>
      <c r="P79" s="81"/>
    </row>
    <row r="80" spans="1:16">
      <c r="A80" s="80">
        <v>68</v>
      </c>
      <c r="B80" s="233" t="s">
        <v>103</v>
      </c>
      <c r="C80" s="255" t="s">
        <v>226</v>
      </c>
      <c r="D80" s="254" t="s">
        <v>711</v>
      </c>
      <c r="E80" s="281">
        <v>45554</v>
      </c>
      <c r="F80" s="287">
        <v>41.37</v>
      </c>
      <c r="G80" s="529" t="s">
        <v>55</v>
      </c>
      <c r="H80" s="530"/>
      <c r="I80" s="530"/>
      <c r="J80" s="531"/>
      <c r="K80" s="280">
        <v>45561</v>
      </c>
      <c r="L80" s="293" t="s">
        <v>736</v>
      </c>
      <c r="M80" s="81"/>
      <c r="N80" s="81"/>
      <c r="O80" s="81"/>
      <c r="P80" s="81"/>
    </row>
    <row r="81" spans="1:16">
      <c r="A81" s="80">
        <v>69</v>
      </c>
      <c r="B81" s="233" t="s">
        <v>613</v>
      </c>
      <c r="C81" s="255" t="s">
        <v>227</v>
      </c>
      <c r="D81" s="254" t="s">
        <v>711</v>
      </c>
      <c r="E81" s="281">
        <v>45554</v>
      </c>
      <c r="F81" s="287">
        <v>37.64</v>
      </c>
      <c r="G81" s="529" t="s">
        <v>55</v>
      </c>
      <c r="H81" s="530"/>
      <c r="I81" s="530"/>
      <c r="J81" s="531"/>
      <c r="K81" s="280">
        <v>45559</v>
      </c>
      <c r="L81" s="293" t="s">
        <v>745</v>
      </c>
      <c r="M81" s="81"/>
      <c r="N81" s="81"/>
      <c r="O81" s="81"/>
      <c r="P81" s="81"/>
    </row>
    <row r="82" spans="1:16">
      <c r="A82" s="80">
        <v>70</v>
      </c>
      <c r="B82" s="233" t="s">
        <v>510</v>
      </c>
      <c r="C82" s="255" t="s">
        <v>196</v>
      </c>
      <c r="D82" s="254" t="s">
        <v>711</v>
      </c>
      <c r="E82" s="281">
        <v>45555</v>
      </c>
      <c r="F82" s="287">
        <v>37.64</v>
      </c>
      <c r="G82" s="529" t="s">
        <v>55</v>
      </c>
      <c r="H82" s="530"/>
      <c r="I82" s="530"/>
      <c r="J82" s="531"/>
      <c r="K82" s="280">
        <v>45561</v>
      </c>
      <c r="L82" s="293" t="s">
        <v>744</v>
      </c>
      <c r="M82" s="81"/>
      <c r="N82" s="81"/>
      <c r="O82" s="81"/>
      <c r="P82" s="81"/>
    </row>
    <row r="83" spans="1:16">
      <c r="A83" s="80">
        <v>71</v>
      </c>
      <c r="B83" s="233" t="s">
        <v>650</v>
      </c>
      <c r="C83" s="255" t="s">
        <v>229</v>
      </c>
      <c r="D83" s="254" t="s">
        <v>711</v>
      </c>
      <c r="E83" s="281">
        <v>45557</v>
      </c>
      <c r="F83" s="287">
        <v>41.37</v>
      </c>
      <c r="G83" s="529" t="s">
        <v>55</v>
      </c>
      <c r="H83" s="530"/>
      <c r="I83" s="530"/>
      <c r="J83" s="531"/>
      <c r="K83" s="280">
        <v>45561</v>
      </c>
      <c r="L83" s="293" t="s">
        <v>742</v>
      </c>
      <c r="M83" s="81"/>
      <c r="N83" s="81"/>
      <c r="O83" s="81"/>
      <c r="P83" s="81"/>
    </row>
    <row r="84" spans="1:16">
      <c r="A84" s="80">
        <v>72</v>
      </c>
      <c r="B84" s="233" t="s">
        <v>542</v>
      </c>
      <c r="C84" s="255" t="s">
        <v>226</v>
      </c>
      <c r="D84" s="254" t="s">
        <v>711</v>
      </c>
      <c r="E84" s="281">
        <v>45557</v>
      </c>
      <c r="F84" s="287">
        <v>41.37</v>
      </c>
      <c r="G84" s="529" t="s">
        <v>55</v>
      </c>
      <c r="H84" s="530"/>
      <c r="I84" s="530"/>
      <c r="J84" s="531"/>
      <c r="K84" s="280">
        <v>45565</v>
      </c>
      <c r="L84" s="293" t="s">
        <v>748</v>
      </c>
      <c r="M84" s="81"/>
      <c r="N84" s="81"/>
      <c r="O84" s="81"/>
      <c r="P84" s="81"/>
    </row>
    <row r="85" spans="1:16">
      <c r="A85" s="80">
        <v>73</v>
      </c>
      <c r="B85" s="233" t="s">
        <v>611</v>
      </c>
      <c r="C85" s="255" t="s">
        <v>227</v>
      </c>
      <c r="D85" s="254" t="s">
        <v>711</v>
      </c>
      <c r="E85" s="281">
        <v>45558</v>
      </c>
      <c r="F85" s="287">
        <v>37.64</v>
      </c>
      <c r="G85" s="529" t="s">
        <v>55</v>
      </c>
      <c r="H85" s="530"/>
      <c r="I85" s="530"/>
      <c r="J85" s="531"/>
      <c r="K85" s="280">
        <v>45565</v>
      </c>
      <c r="L85" s="293" t="s">
        <v>743</v>
      </c>
      <c r="M85" s="81"/>
      <c r="N85" s="81"/>
      <c r="O85" s="81"/>
      <c r="P85" s="81"/>
    </row>
    <row r="86" spans="1:16">
      <c r="A86" s="80">
        <v>74</v>
      </c>
      <c r="B86" s="233" t="s">
        <v>597</v>
      </c>
      <c r="C86" s="255" t="s">
        <v>227</v>
      </c>
      <c r="D86" s="254" t="s">
        <v>711</v>
      </c>
      <c r="E86" s="281">
        <v>45560</v>
      </c>
      <c r="F86" s="287">
        <v>37.64</v>
      </c>
      <c r="G86" s="529" t="s">
        <v>55</v>
      </c>
      <c r="H86" s="530"/>
      <c r="I86" s="530"/>
      <c r="J86" s="531"/>
      <c r="K86" s="280">
        <v>45565</v>
      </c>
      <c r="L86" s="293" t="s">
        <v>741</v>
      </c>
      <c r="M86" s="81"/>
      <c r="N86" s="81"/>
      <c r="O86" s="81"/>
      <c r="P86" s="81"/>
    </row>
    <row r="87" spans="1:16">
      <c r="A87" s="80">
        <v>75</v>
      </c>
      <c r="B87" s="233" t="s">
        <v>625</v>
      </c>
      <c r="C87" s="257" t="s">
        <v>229</v>
      </c>
      <c r="D87" s="254" t="s">
        <v>711</v>
      </c>
      <c r="E87" s="281">
        <v>45561</v>
      </c>
      <c r="F87" s="287">
        <v>41.37</v>
      </c>
      <c r="G87" s="529" t="s">
        <v>55</v>
      </c>
      <c r="H87" s="530"/>
      <c r="I87" s="530"/>
      <c r="J87" s="531"/>
      <c r="K87" s="280">
        <v>45565</v>
      </c>
      <c r="L87" s="293" t="s">
        <v>742</v>
      </c>
      <c r="M87" s="81"/>
      <c r="N87" s="81"/>
      <c r="O87" s="81"/>
      <c r="P87" s="81"/>
    </row>
    <row r="88" spans="1:16">
      <c r="A88" s="80">
        <v>76</v>
      </c>
      <c r="B88" s="233" t="s">
        <v>643</v>
      </c>
      <c r="C88" s="257" t="s">
        <v>227</v>
      </c>
      <c r="D88" s="254" t="s">
        <v>711</v>
      </c>
      <c r="E88" s="281">
        <v>45562</v>
      </c>
      <c r="F88" s="287">
        <v>37.64</v>
      </c>
      <c r="G88" s="529" t="s">
        <v>55</v>
      </c>
      <c r="H88" s="530"/>
      <c r="I88" s="530"/>
      <c r="J88" s="531"/>
      <c r="K88" s="280">
        <v>45571</v>
      </c>
      <c r="L88" s="293" t="s">
        <v>743</v>
      </c>
      <c r="M88" s="81"/>
      <c r="N88" s="81"/>
      <c r="O88" s="81"/>
      <c r="P88" s="81"/>
    </row>
    <row r="89" spans="1:16">
      <c r="A89" s="80">
        <v>77</v>
      </c>
      <c r="B89" s="233" t="s">
        <v>6</v>
      </c>
      <c r="C89" s="257" t="s">
        <v>196</v>
      </c>
      <c r="D89" s="254" t="s">
        <v>711</v>
      </c>
      <c r="E89" s="280">
        <v>45544</v>
      </c>
      <c r="F89" s="287">
        <v>37.64</v>
      </c>
      <c r="G89" s="529" t="s">
        <v>55</v>
      </c>
      <c r="H89" s="530"/>
      <c r="I89" s="530"/>
      <c r="J89" s="531"/>
      <c r="K89" s="280">
        <v>45575</v>
      </c>
      <c r="L89" s="293" t="s">
        <v>750</v>
      </c>
      <c r="M89" s="81"/>
      <c r="N89" s="81"/>
      <c r="O89" s="81"/>
      <c r="P89" s="81"/>
    </row>
    <row r="90" spans="1:16">
      <c r="A90" s="80">
        <v>78</v>
      </c>
      <c r="B90" s="233" t="s">
        <v>87</v>
      </c>
      <c r="C90" s="255" t="s">
        <v>226</v>
      </c>
      <c r="D90" s="254" t="s">
        <v>711</v>
      </c>
      <c r="E90" s="281">
        <v>45555</v>
      </c>
      <c r="F90" s="287">
        <v>41.37</v>
      </c>
      <c r="G90" s="529" t="s">
        <v>55</v>
      </c>
      <c r="H90" s="530"/>
      <c r="I90" s="530"/>
      <c r="J90" s="531"/>
      <c r="K90" s="280">
        <v>45566</v>
      </c>
      <c r="L90" s="293" t="s">
        <v>753</v>
      </c>
      <c r="M90" s="81"/>
      <c r="N90" s="81"/>
      <c r="O90" s="81"/>
      <c r="P90" s="81"/>
    </row>
    <row r="91" spans="1:16">
      <c r="A91" s="80">
        <v>79</v>
      </c>
      <c r="B91" s="233" t="s">
        <v>37</v>
      </c>
      <c r="C91" s="255" t="s">
        <v>226</v>
      </c>
      <c r="D91" s="254" t="s">
        <v>711</v>
      </c>
      <c r="E91" s="281">
        <v>45560</v>
      </c>
      <c r="F91" s="287">
        <v>41.37</v>
      </c>
      <c r="G91" s="529" t="s">
        <v>55</v>
      </c>
      <c r="H91" s="530"/>
      <c r="I91" s="530"/>
      <c r="J91" s="531"/>
      <c r="K91" s="280">
        <v>45568</v>
      </c>
      <c r="L91" s="293" t="s">
        <v>751</v>
      </c>
      <c r="M91" s="81"/>
      <c r="N91" s="81"/>
      <c r="O91" s="81"/>
      <c r="P91" s="81"/>
    </row>
    <row r="92" spans="1:16">
      <c r="A92" s="80">
        <v>80</v>
      </c>
      <c r="B92" s="233" t="s">
        <v>591</v>
      </c>
      <c r="C92" s="255" t="s">
        <v>227</v>
      </c>
      <c r="D92" s="254" t="s">
        <v>711</v>
      </c>
      <c r="E92" s="281">
        <v>45561</v>
      </c>
      <c r="F92" s="287">
        <v>37.64</v>
      </c>
      <c r="G92" s="529" t="s">
        <v>55</v>
      </c>
      <c r="H92" s="530"/>
      <c r="I92" s="530"/>
      <c r="J92" s="531"/>
      <c r="K92" s="280">
        <v>45571</v>
      </c>
      <c r="L92" s="293" t="s">
        <v>745</v>
      </c>
      <c r="M92" s="81"/>
      <c r="N92" s="81"/>
      <c r="O92" s="81"/>
      <c r="P92" s="81"/>
    </row>
    <row r="93" spans="1:16">
      <c r="A93" s="80">
        <v>81</v>
      </c>
      <c r="B93" s="233" t="s">
        <v>532</v>
      </c>
      <c r="C93" s="255" t="s">
        <v>226</v>
      </c>
      <c r="D93" s="254" t="s">
        <v>711</v>
      </c>
      <c r="E93" s="281">
        <v>45561</v>
      </c>
      <c r="F93" s="287">
        <v>41.37</v>
      </c>
      <c r="G93" s="529" t="s">
        <v>55</v>
      </c>
      <c r="H93" s="530"/>
      <c r="I93" s="530"/>
      <c r="J93" s="531"/>
      <c r="K93" s="280">
        <v>45568</v>
      </c>
      <c r="L93" s="293" t="s">
        <v>754</v>
      </c>
      <c r="M93" s="81"/>
      <c r="N93" s="81"/>
      <c r="O93" s="81"/>
      <c r="P93" s="81"/>
    </row>
    <row r="94" spans="1:16">
      <c r="A94" s="80">
        <v>82</v>
      </c>
      <c r="B94" s="233" t="s">
        <v>89</v>
      </c>
      <c r="C94" s="255" t="s">
        <v>196</v>
      </c>
      <c r="D94" s="254" t="s">
        <v>711</v>
      </c>
      <c r="E94" s="281">
        <v>45562</v>
      </c>
      <c r="F94" s="287">
        <v>37.64</v>
      </c>
      <c r="G94" s="529" t="s">
        <v>55</v>
      </c>
      <c r="H94" s="530"/>
      <c r="I94" s="530"/>
      <c r="J94" s="531"/>
      <c r="K94" s="280">
        <v>45566</v>
      </c>
      <c r="L94" s="293" t="s">
        <v>746</v>
      </c>
      <c r="M94" s="81"/>
      <c r="N94" s="81"/>
      <c r="O94" s="81"/>
      <c r="P94" s="81"/>
    </row>
    <row r="95" spans="1:16">
      <c r="A95" s="80">
        <v>83</v>
      </c>
      <c r="B95" s="9" t="s">
        <v>578</v>
      </c>
      <c r="C95" s="257" t="s">
        <v>196</v>
      </c>
      <c r="D95" s="254" t="s">
        <v>711</v>
      </c>
      <c r="E95" s="281">
        <v>45566</v>
      </c>
      <c r="F95" s="287">
        <v>37.64</v>
      </c>
      <c r="G95" s="529" t="s">
        <v>55</v>
      </c>
      <c r="H95" s="530"/>
      <c r="I95" s="530"/>
      <c r="J95" s="531"/>
      <c r="K95" s="280">
        <v>45569</v>
      </c>
      <c r="L95" s="293" t="s">
        <v>742</v>
      </c>
      <c r="M95" s="81"/>
      <c r="N95" s="81"/>
      <c r="O95" s="81"/>
      <c r="P95" s="81"/>
    </row>
    <row r="96" spans="1:16">
      <c r="A96" s="80">
        <v>84</v>
      </c>
      <c r="B96" s="238" t="s">
        <v>507</v>
      </c>
      <c r="C96" s="257" t="s">
        <v>226</v>
      </c>
      <c r="D96" s="254" t="s">
        <v>711</v>
      </c>
      <c r="E96" s="280">
        <v>45566</v>
      </c>
      <c r="F96" s="287">
        <v>41.37</v>
      </c>
      <c r="G96" s="529" t="s">
        <v>55</v>
      </c>
      <c r="H96" s="530"/>
      <c r="I96" s="530"/>
      <c r="J96" s="531"/>
      <c r="K96" s="280">
        <v>45572</v>
      </c>
      <c r="L96" s="293" t="s">
        <v>741</v>
      </c>
      <c r="M96" s="81"/>
      <c r="N96" s="81"/>
      <c r="O96" s="81"/>
      <c r="P96" s="81"/>
    </row>
    <row r="97" spans="1:16">
      <c r="A97" s="80">
        <v>85</v>
      </c>
      <c r="B97" s="226" t="s">
        <v>607</v>
      </c>
      <c r="C97" s="255" t="s">
        <v>227</v>
      </c>
      <c r="D97" s="254" t="s">
        <v>711</v>
      </c>
      <c r="E97" s="280">
        <v>45566</v>
      </c>
      <c r="F97" s="287">
        <v>37.64</v>
      </c>
      <c r="G97" s="529" t="s">
        <v>55</v>
      </c>
      <c r="H97" s="530"/>
      <c r="I97" s="530"/>
      <c r="J97" s="531"/>
      <c r="K97" s="280">
        <v>45572</v>
      </c>
      <c r="L97" s="10" t="s">
        <v>748</v>
      </c>
      <c r="M97" s="81"/>
      <c r="N97" s="81"/>
      <c r="O97" s="81"/>
      <c r="P97" s="81"/>
    </row>
    <row r="98" spans="1:16">
      <c r="A98" s="80">
        <v>86</v>
      </c>
      <c r="B98" s="226" t="s">
        <v>506</v>
      </c>
      <c r="C98" s="255" t="s">
        <v>196</v>
      </c>
      <c r="D98" s="254" t="s">
        <v>711</v>
      </c>
      <c r="E98" s="280">
        <v>45568</v>
      </c>
      <c r="F98" s="287">
        <v>37.64</v>
      </c>
      <c r="G98" s="529" t="s">
        <v>55</v>
      </c>
      <c r="H98" s="530"/>
      <c r="I98" s="530"/>
      <c r="J98" s="531"/>
      <c r="K98" s="280">
        <v>45572</v>
      </c>
      <c r="L98" s="10" t="s">
        <v>752</v>
      </c>
      <c r="M98" s="81"/>
      <c r="N98" s="81"/>
      <c r="O98" s="81"/>
      <c r="P98" s="81"/>
    </row>
    <row r="99" spans="1:16">
      <c r="A99" s="80">
        <v>87</v>
      </c>
      <c r="B99" s="226" t="s">
        <v>595</v>
      </c>
      <c r="C99" s="257" t="s">
        <v>226</v>
      </c>
      <c r="D99" s="254" t="s">
        <v>711</v>
      </c>
      <c r="E99" s="280">
        <v>45569</v>
      </c>
      <c r="F99" s="287">
        <v>41.37</v>
      </c>
      <c r="G99" s="529" t="s">
        <v>55</v>
      </c>
      <c r="H99" s="530"/>
      <c r="I99" s="530"/>
      <c r="J99" s="531"/>
      <c r="K99" s="280">
        <v>45573</v>
      </c>
      <c r="L99" s="10" t="s">
        <v>742</v>
      </c>
      <c r="M99" s="81"/>
      <c r="N99" s="81"/>
      <c r="O99" s="81"/>
      <c r="P99" s="81"/>
    </row>
    <row r="100" spans="1:16">
      <c r="A100" s="80">
        <v>88</v>
      </c>
      <c r="B100" s="239" t="s">
        <v>95</v>
      </c>
      <c r="C100" s="255" t="s">
        <v>226</v>
      </c>
      <c r="D100" s="254" t="s">
        <v>711</v>
      </c>
      <c r="E100" s="280">
        <v>45569</v>
      </c>
      <c r="F100" s="287">
        <v>41.37</v>
      </c>
      <c r="G100" s="529" t="s">
        <v>55</v>
      </c>
      <c r="H100" s="530"/>
      <c r="I100" s="530"/>
      <c r="J100" s="531"/>
      <c r="K100" s="280">
        <v>45575</v>
      </c>
      <c r="L100" s="293" t="s">
        <v>746</v>
      </c>
      <c r="M100" s="81"/>
      <c r="N100" s="81"/>
      <c r="O100" s="81"/>
      <c r="P100" s="81"/>
    </row>
    <row r="101" spans="1:16">
      <c r="A101" s="80">
        <v>89</v>
      </c>
      <c r="B101" s="227" t="s">
        <v>599</v>
      </c>
      <c r="C101" s="255" t="s">
        <v>227</v>
      </c>
      <c r="D101" s="254" t="s">
        <v>711</v>
      </c>
      <c r="E101" s="280">
        <v>45569</v>
      </c>
      <c r="F101" s="287">
        <v>37.64</v>
      </c>
      <c r="G101" s="529" t="s">
        <v>55</v>
      </c>
      <c r="H101" s="530"/>
      <c r="I101" s="530"/>
      <c r="J101" s="531"/>
      <c r="K101" s="280">
        <v>45573</v>
      </c>
      <c r="L101" s="293" t="s">
        <v>736</v>
      </c>
      <c r="M101" s="81"/>
      <c r="N101" s="81"/>
      <c r="O101" s="81"/>
      <c r="P101" s="81"/>
    </row>
    <row r="102" spans="1:16">
      <c r="A102" s="80">
        <v>90</v>
      </c>
      <c r="B102" s="233" t="s">
        <v>536</v>
      </c>
      <c r="C102" s="255" t="s">
        <v>196</v>
      </c>
      <c r="D102" s="254" t="s">
        <v>711</v>
      </c>
      <c r="E102" s="280">
        <v>45569</v>
      </c>
      <c r="F102" s="287">
        <v>37.64</v>
      </c>
      <c r="G102" s="529" t="s">
        <v>55</v>
      </c>
      <c r="H102" s="530"/>
      <c r="I102" s="530"/>
      <c r="J102" s="531"/>
      <c r="K102" s="280">
        <v>45573</v>
      </c>
      <c r="L102" s="293" t="s">
        <v>754</v>
      </c>
      <c r="M102" s="81"/>
      <c r="N102" s="81"/>
      <c r="O102" s="81"/>
      <c r="P102" s="81"/>
    </row>
    <row r="103" spans="1:16">
      <c r="A103" s="80">
        <v>91</v>
      </c>
      <c r="B103" s="233" t="s">
        <v>18</v>
      </c>
      <c r="C103" s="257" t="s">
        <v>226</v>
      </c>
      <c r="D103" s="254" t="s">
        <v>711</v>
      </c>
      <c r="E103" s="280">
        <v>45569</v>
      </c>
      <c r="F103" s="287">
        <v>41.37</v>
      </c>
      <c r="G103" s="529" t="s">
        <v>55</v>
      </c>
      <c r="H103" s="530"/>
      <c r="I103" s="530"/>
      <c r="J103" s="531"/>
      <c r="K103" s="280">
        <v>45575</v>
      </c>
      <c r="L103" s="293" t="s">
        <v>753</v>
      </c>
      <c r="M103" s="81"/>
      <c r="N103" s="81"/>
      <c r="O103" s="81"/>
      <c r="P103" s="81"/>
    </row>
    <row r="104" spans="1:16">
      <c r="A104" s="80">
        <v>92</v>
      </c>
      <c r="B104" s="233" t="s">
        <v>86</v>
      </c>
      <c r="C104" s="255" t="s">
        <v>227</v>
      </c>
      <c r="D104" s="254" t="s">
        <v>711</v>
      </c>
      <c r="E104" s="280">
        <v>45569</v>
      </c>
      <c r="F104" s="287">
        <v>37.64</v>
      </c>
      <c r="G104" s="529" t="s">
        <v>55</v>
      </c>
      <c r="H104" s="530"/>
      <c r="I104" s="530"/>
      <c r="J104" s="531"/>
      <c r="K104" s="280">
        <v>45575</v>
      </c>
      <c r="L104" s="293" t="s">
        <v>755</v>
      </c>
      <c r="M104" s="81"/>
      <c r="N104" s="81"/>
      <c r="O104" s="81"/>
      <c r="P104" s="81"/>
    </row>
    <row r="105" spans="1:16">
      <c r="A105" s="80">
        <v>93</v>
      </c>
      <c r="B105" s="233" t="s">
        <v>517</v>
      </c>
      <c r="C105" s="255" t="s">
        <v>196</v>
      </c>
      <c r="D105" s="254" t="s">
        <v>711</v>
      </c>
      <c r="E105" s="280">
        <v>45573</v>
      </c>
      <c r="F105" s="287">
        <v>37.64</v>
      </c>
      <c r="G105" s="529" t="s">
        <v>55</v>
      </c>
      <c r="H105" s="530"/>
      <c r="I105" s="530"/>
      <c r="J105" s="531"/>
      <c r="K105" s="280">
        <v>45575</v>
      </c>
      <c r="L105" s="293" t="s">
        <v>752</v>
      </c>
      <c r="M105" s="81"/>
      <c r="N105" s="81"/>
      <c r="O105" s="81"/>
      <c r="P105" s="81"/>
    </row>
    <row r="106" spans="1:16">
      <c r="A106" s="80">
        <v>94</v>
      </c>
      <c r="B106" s="233" t="s">
        <v>17</v>
      </c>
      <c r="C106" s="257" t="s">
        <v>226</v>
      </c>
      <c r="D106" s="254" t="s">
        <v>711</v>
      </c>
      <c r="E106" s="280">
        <v>45573</v>
      </c>
      <c r="F106" s="287">
        <v>41.37</v>
      </c>
      <c r="G106" s="529" t="s">
        <v>55</v>
      </c>
      <c r="H106" s="530"/>
      <c r="I106" s="530"/>
      <c r="J106" s="531"/>
      <c r="K106" s="280">
        <v>45578</v>
      </c>
      <c r="L106" s="293" t="s">
        <v>754</v>
      </c>
      <c r="M106" s="81"/>
      <c r="N106" s="81"/>
      <c r="O106" s="81"/>
      <c r="P106" s="81"/>
    </row>
    <row r="107" spans="1:16">
      <c r="A107" s="80">
        <v>95</v>
      </c>
      <c r="B107" s="233" t="s">
        <v>516</v>
      </c>
      <c r="C107" s="257" t="s">
        <v>226</v>
      </c>
      <c r="D107" s="254" t="s">
        <v>711</v>
      </c>
      <c r="E107" s="280">
        <v>45575</v>
      </c>
      <c r="F107" s="287">
        <v>41.37</v>
      </c>
      <c r="G107" s="529" t="s">
        <v>55</v>
      </c>
      <c r="H107" s="530"/>
      <c r="I107" s="530"/>
      <c r="J107" s="531"/>
      <c r="K107" s="280">
        <v>45578</v>
      </c>
      <c r="L107" s="293" t="s">
        <v>741</v>
      </c>
      <c r="M107" s="81"/>
      <c r="N107" s="81"/>
      <c r="O107" s="81"/>
      <c r="P107" s="81"/>
    </row>
    <row r="108" spans="1:16">
      <c r="A108" s="80">
        <v>96</v>
      </c>
      <c r="B108" s="233" t="s">
        <v>484</v>
      </c>
      <c r="C108" s="255" t="s">
        <v>227</v>
      </c>
      <c r="D108" s="254" t="s">
        <v>711</v>
      </c>
      <c r="E108" s="280">
        <v>45575</v>
      </c>
      <c r="F108" s="287">
        <v>37.64</v>
      </c>
      <c r="G108" s="529" t="s">
        <v>55</v>
      </c>
      <c r="H108" s="530"/>
      <c r="I108" s="530"/>
      <c r="J108" s="531"/>
      <c r="K108" s="280">
        <v>45579</v>
      </c>
      <c r="L108" s="293" t="s">
        <v>743</v>
      </c>
      <c r="M108" s="81"/>
      <c r="N108" s="81"/>
      <c r="O108" s="81"/>
      <c r="P108" s="81"/>
    </row>
    <row r="109" spans="1:16">
      <c r="A109" s="80">
        <v>97</v>
      </c>
      <c r="B109" s="233" t="s">
        <v>549</v>
      </c>
      <c r="C109" s="255" t="s">
        <v>227</v>
      </c>
      <c r="D109" s="254" t="s">
        <v>711</v>
      </c>
      <c r="E109" s="280">
        <v>45575</v>
      </c>
      <c r="F109" s="287">
        <v>37.64</v>
      </c>
      <c r="G109" s="529" t="s">
        <v>55</v>
      </c>
      <c r="H109" s="530"/>
      <c r="I109" s="530"/>
      <c r="J109" s="531"/>
      <c r="K109" s="280">
        <v>45579</v>
      </c>
      <c r="L109" s="10" t="s">
        <v>742</v>
      </c>
      <c r="M109" s="81"/>
      <c r="N109" s="81"/>
      <c r="O109" s="81"/>
      <c r="P109" s="81"/>
    </row>
    <row r="110" spans="1:16">
      <c r="A110" s="80">
        <v>98</v>
      </c>
      <c r="B110" s="233" t="s">
        <v>600</v>
      </c>
      <c r="C110" s="255" t="s">
        <v>227</v>
      </c>
      <c r="D110" s="254" t="s">
        <v>711</v>
      </c>
      <c r="E110" s="280">
        <v>45575</v>
      </c>
      <c r="F110" s="287">
        <v>37.64</v>
      </c>
      <c r="G110" s="529" t="s">
        <v>55</v>
      </c>
      <c r="H110" s="530"/>
      <c r="I110" s="530"/>
      <c r="J110" s="531"/>
      <c r="K110" s="280">
        <v>45579</v>
      </c>
      <c r="L110" s="293" t="s">
        <v>748</v>
      </c>
      <c r="M110" s="81"/>
      <c r="N110" s="81"/>
      <c r="O110" s="81"/>
      <c r="P110" s="81"/>
    </row>
    <row r="111" spans="1:16">
      <c r="A111" s="80">
        <v>99</v>
      </c>
      <c r="B111" s="233" t="s">
        <v>545</v>
      </c>
      <c r="C111" s="255" t="s">
        <v>196</v>
      </c>
      <c r="D111" s="254" t="s">
        <v>711</v>
      </c>
      <c r="E111" s="280">
        <v>45575</v>
      </c>
      <c r="F111" s="287">
        <v>37.64</v>
      </c>
      <c r="G111" s="529" t="s">
        <v>55</v>
      </c>
      <c r="H111" s="530"/>
      <c r="I111" s="530"/>
      <c r="J111" s="531"/>
      <c r="K111" s="280">
        <v>45581</v>
      </c>
      <c r="L111" s="293" t="s">
        <v>752</v>
      </c>
      <c r="M111" s="81"/>
      <c r="N111" s="81"/>
      <c r="O111" s="81"/>
      <c r="P111" s="81"/>
    </row>
    <row r="112" spans="1:16">
      <c r="A112" s="80">
        <v>100</v>
      </c>
      <c r="B112" s="233" t="s">
        <v>527</v>
      </c>
      <c r="C112" s="255" t="s">
        <v>196</v>
      </c>
      <c r="D112" s="254" t="s">
        <v>711</v>
      </c>
      <c r="E112" s="280">
        <v>45577</v>
      </c>
      <c r="F112" s="287">
        <v>37.64</v>
      </c>
      <c r="G112" s="529" t="s">
        <v>55</v>
      </c>
      <c r="H112" s="530"/>
      <c r="I112" s="530"/>
      <c r="J112" s="531"/>
      <c r="K112" s="280">
        <v>45586</v>
      </c>
      <c r="L112" s="293" t="s">
        <v>740</v>
      </c>
      <c r="M112" s="81"/>
      <c r="N112" s="81"/>
      <c r="O112" s="81"/>
      <c r="P112" s="81"/>
    </row>
    <row r="113" spans="1:16">
      <c r="A113" s="80">
        <v>101</v>
      </c>
      <c r="B113" s="233" t="s">
        <v>521</v>
      </c>
      <c r="C113" s="255" t="s">
        <v>196</v>
      </c>
      <c r="D113" s="254" t="s">
        <v>711</v>
      </c>
      <c r="E113" s="280">
        <v>45577</v>
      </c>
      <c r="F113" s="287">
        <v>37.64</v>
      </c>
      <c r="G113" s="529" t="s">
        <v>55</v>
      </c>
      <c r="H113" s="530"/>
      <c r="I113" s="530"/>
      <c r="J113" s="531"/>
      <c r="K113" s="280">
        <v>45581</v>
      </c>
      <c r="L113" s="293" t="s">
        <v>745</v>
      </c>
      <c r="M113" s="81"/>
      <c r="N113" s="81"/>
      <c r="O113" s="81"/>
      <c r="P113" s="81"/>
    </row>
    <row r="114" spans="1:16">
      <c r="A114" s="80">
        <v>102</v>
      </c>
      <c r="B114" s="233" t="s">
        <v>94</v>
      </c>
      <c r="C114" s="255" t="s">
        <v>227</v>
      </c>
      <c r="D114" s="254" t="s">
        <v>711</v>
      </c>
      <c r="E114" s="280">
        <v>45577</v>
      </c>
      <c r="F114" s="287">
        <v>37.64</v>
      </c>
      <c r="G114" s="529" t="s">
        <v>55</v>
      </c>
      <c r="H114" s="530"/>
      <c r="I114" s="530"/>
      <c r="J114" s="531"/>
      <c r="K114" s="280">
        <v>45586</v>
      </c>
      <c r="L114" s="293" t="s">
        <v>746</v>
      </c>
      <c r="M114" s="81"/>
      <c r="N114" s="81"/>
      <c r="O114" s="81"/>
      <c r="P114" s="81"/>
    </row>
    <row r="115" spans="1:16">
      <c r="A115" s="80">
        <v>103</v>
      </c>
      <c r="B115" s="233" t="s">
        <v>604</v>
      </c>
      <c r="C115" s="255" t="s">
        <v>227</v>
      </c>
      <c r="D115" s="256" t="s">
        <v>713</v>
      </c>
      <c r="E115" s="280">
        <v>45578</v>
      </c>
      <c r="F115" s="287">
        <v>58.51</v>
      </c>
      <c r="G115" s="529" t="s">
        <v>55</v>
      </c>
      <c r="H115" s="530"/>
      <c r="I115" s="530"/>
      <c r="J115" s="531"/>
      <c r="K115" s="280">
        <v>45587</v>
      </c>
      <c r="L115" s="293" t="s">
        <v>736</v>
      </c>
      <c r="M115" s="81"/>
      <c r="N115" s="81"/>
      <c r="O115" s="81"/>
      <c r="P115" s="81"/>
    </row>
    <row r="116" spans="1:16">
      <c r="A116" s="80">
        <v>104</v>
      </c>
      <c r="B116" s="233" t="s">
        <v>485</v>
      </c>
      <c r="C116" s="255" t="s">
        <v>196</v>
      </c>
      <c r="D116" s="254" t="s">
        <v>711</v>
      </c>
      <c r="E116" s="280">
        <v>45578</v>
      </c>
      <c r="F116" s="287">
        <v>37.64</v>
      </c>
      <c r="G116" s="529" t="s">
        <v>55</v>
      </c>
      <c r="H116" s="530"/>
      <c r="I116" s="530"/>
      <c r="J116" s="531"/>
      <c r="K116" s="280">
        <v>45585</v>
      </c>
      <c r="L116" s="293" t="s">
        <v>741</v>
      </c>
      <c r="M116" s="81"/>
      <c r="N116" s="81"/>
      <c r="O116" s="81"/>
      <c r="P116" s="81"/>
    </row>
    <row r="117" spans="1:16">
      <c r="A117" s="80">
        <v>105</v>
      </c>
      <c r="B117" s="233" t="s">
        <v>84</v>
      </c>
      <c r="C117" s="257" t="s">
        <v>226</v>
      </c>
      <c r="D117" s="254" t="s">
        <v>711</v>
      </c>
      <c r="E117" s="280">
        <v>45578</v>
      </c>
      <c r="F117" s="287">
        <v>41.37</v>
      </c>
      <c r="G117" s="529" t="s">
        <v>55</v>
      </c>
      <c r="H117" s="530"/>
      <c r="I117" s="530"/>
      <c r="J117" s="531"/>
      <c r="K117" s="280">
        <v>45583</v>
      </c>
      <c r="L117" s="293" t="s">
        <v>754</v>
      </c>
      <c r="M117" s="81"/>
      <c r="N117" s="81"/>
      <c r="O117" s="81"/>
      <c r="P117" s="81"/>
    </row>
    <row r="118" spans="1:16">
      <c r="A118" s="80">
        <v>106</v>
      </c>
      <c r="B118" s="233" t="s">
        <v>74</v>
      </c>
      <c r="C118" s="255" t="s">
        <v>227</v>
      </c>
      <c r="D118" s="254" t="s">
        <v>711</v>
      </c>
      <c r="E118" s="280">
        <v>45578</v>
      </c>
      <c r="F118" s="287">
        <v>37.64</v>
      </c>
      <c r="G118" s="529" t="s">
        <v>55</v>
      </c>
      <c r="H118" s="530"/>
      <c r="I118" s="530"/>
      <c r="J118" s="531"/>
      <c r="K118" s="280">
        <v>45581</v>
      </c>
      <c r="L118" s="293" t="s">
        <v>755</v>
      </c>
      <c r="M118" s="81"/>
      <c r="N118" s="81"/>
      <c r="O118" s="81"/>
      <c r="P118" s="81"/>
    </row>
    <row r="119" spans="1:16">
      <c r="A119" s="80">
        <v>107</v>
      </c>
      <c r="B119" s="233" t="s">
        <v>16</v>
      </c>
      <c r="C119" s="257" t="s">
        <v>226</v>
      </c>
      <c r="D119" s="254" t="s">
        <v>711</v>
      </c>
      <c r="E119" s="280">
        <v>45578</v>
      </c>
      <c r="F119" s="287">
        <v>41.37</v>
      </c>
      <c r="G119" s="529" t="s">
        <v>55</v>
      </c>
      <c r="H119" s="530"/>
      <c r="I119" s="530"/>
      <c r="J119" s="531"/>
      <c r="K119" s="280">
        <v>45586</v>
      </c>
      <c r="L119" s="293" t="s">
        <v>753</v>
      </c>
      <c r="M119" s="81"/>
      <c r="N119" s="81"/>
      <c r="O119" s="81"/>
      <c r="P119" s="81"/>
    </row>
    <row r="120" spans="1:16">
      <c r="A120" s="80">
        <v>108</v>
      </c>
      <c r="B120" s="233" t="s">
        <v>553</v>
      </c>
      <c r="C120" s="255" t="s">
        <v>227</v>
      </c>
      <c r="D120" s="254" t="s">
        <v>711</v>
      </c>
      <c r="E120" s="280">
        <v>45578</v>
      </c>
      <c r="F120" s="287">
        <v>37.64</v>
      </c>
      <c r="G120" s="529" t="s">
        <v>55</v>
      </c>
      <c r="H120" s="530"/>
      <c r="I120" s="530"/>
      <c r="J120" s="531"/>
      <c r="K120" s="280">
        <v>45583</v>
      </c>
      <c r="L120" s="293" t="s">
        <v>742</v>
      </c>
      <c r="M120" s="81"/>
      <c r="N120" s="81"/>
      <c r="O120" s="81"/>
      <c r="P120" s="81"/>
    </row>
    <row r="121" spans="1:16">
      <c r="A121" s="80">
        <v>109</v>
      </c>
      <c r="B121" s="233" t="s">
        <v>495</v>
      </c>
      <c r="C121" s="257" t="s">
        <v>226</v>
      </c>
      <c r="D121" s="254" t="s">
        <v>711</v>
      </c>
      <c r="E121" s="280">
        <v>45581</v>
      </c>
      <c r="F121" s="287">
        <v>41.37</v>
      </c>
      <c r="G121" s="529" t="s">
        <v>55</v>
      </c>
      <c r="H121" s="530"/>
      <c r="I121" s="530"/>
      <c r="J121" s="531"/>
      <c r="K121" s="280">
        <v>45585</v>
      </c>
      <c r="L121" s="293" t="s">
        <v>752</v>
      </c>
      <c r="M121" s="81"/>
      <c r="N121" s="81"/>
      <c r="O121" s="81"/>
      <c r="P121" s="81"/>
    </row>
    <row r="122" spans="1:16">
      <c r="A122" s="80">
        <v>110</v>
      </c>
      <c r="B122" s="233" t="s">
        <v>75</v>
      </c>
      <c r="C122" s="255" t="s">
        <v>227</v>
      </c>
      <c r="D122" s="254" t="s">
        <v>711</v>
      </c>
      <c r="E122" s="280">
        <v>45581</v>
      </c>
      <c r="F122" s="287">
        <v>37.64</v>
      </c>
      <c r="G122" s="529" t="s">
        <v>55</v>
      </c>
      <c r="H122" s="530"/>
      <c r="I122" s="530"/>
      <c r="J122" s="531"/>
      <c r="K122" s="280">
        <v>45585</v>
      </c>
      <c r="L122" s="293" t="s">
        <v>755</v>
      </c>
      <c r="M122" s="81"/>
      <c r="N122" s="81"/>
      <c r="O122" s="81"/>
      <c r="P122" s="81"/>
    </row>
    <row r="123" spans="1:16">
      <c r="A123" s="80">
        <v>111</v>
      </c>
      <c r="B123" s="233" t="s">
        <v>477</v>
      </c>
      <c r="C123" s="257" t="s">
        <v>226</v>
      </c>
      <c r="D123" s="254" t="s">
        <v>711</v>
      </c>
      <c r="E123" s="280">
        <v>45582</v>
      </c>
      <c r="F123" s="287">
        <v>41.37</v>
      </c>
      <c r="G123" s="529" t="s">
        <v>55</v>
      </c>
      <c r="H123" s="530"/>
      <c r="I123" s="530"/>
      <c r="J123" s="531"/>
      <c r="K123" s="280">
        <v>45588</v>
      </c>
      <c r="L123" s="293" t="s">
        <v>743</v>
      </c>
      <c r="M123" s="81"/>
      <c r="N123" s="81"/>
      <c r="O123" s="81"/>
      <c r="P123" s="81"/>
    </row>
    <row r="124" spans="1:16">
      <c r="A124" s="80">
        <v>112</v>
      </c>
      <c r="B124" s="233" t="s">
        <v>558</v>
      </c>
      <c r="C124" s="257" t="s">
        <v>226</v>
      </c>
      <c r="D124" s="254" t="s">
        <v>711</v>
      </c>
      <c r="E124" s="280">
        <v>45582</v>
      </c>
      <c r="F124" s="287">
        <v>41.37</v>
      </c>
      <c r="G124" s="529" t="s">
        <v>55</v>
      </c>
      <c r="H124" s="530"/>
      <c r="I124" s="530"/>
      <c r="J124" s="531"/>
      <c r="K124" s="280">
        <v>45591</v>
      </c>
      <c r="L124" s="293" t="s">
        <v>748</v>
      </c>
      <c r="M124" s="81"/>
      <c r="N124" s="81"/>
      <c r="O124" s="81"/>
      <c r="P124" s="81"/>
    </row>
    <row r="125" spans="1:16">
      <c r="A125" s="80">
        <v>113</v>
      </c>
      <c r="B125" s="233" t="s">
        <v>648</v>
      </c>
      <c r="C125" s="257" t="s">
        <v>226</v>
      </c>
      <c r="D125" s="254" t="s">
        <v>711</v>
      </c>
      <c r="E125" s="280">
        <v>45582</v>
      </c>
      <c r="F125" s="287">
        <v>41.37</v>
      </c>
      <c r="G125" s="529" t="s">
        <v>55</v>
      </c>
      <c r="H125" s="530"/>
      <c r="I125" s="530"/>
      <c r="J125" s="531"/>
      <c r="K125" s="280">
        <v>45589</v>
      </c>
      <c r="L125" s="293" t="s">
        <v>744</v>
      </c>
      <c r="M125" s="81"/>
      <c r="N125" s="81"/>
      <c r="O125" s="81"/>
      <c r="P125" s="81"/>
    </row>
    <row r="126" spans="1:16">
      <c r="A126" s="80">
        <v>114</v>
      </c>
      <c r="B126" s="233" t="s">
        <v>531</v>
      </c>
      <c r="C126" s="257" t="s">
        <v>226</v>
      </c>
      <c r="D126" s="254" t="s">
        <v>711</v>
      </c>
      <c r="E126" s="280">
        <v>45582</v>
      </c>
      <c r="F126" s="287">
        <v>41.37</v>
      </c>
      <c r="G126" s="529" t="s">
        <v>55</v>
      </c>
      <c r="H126" s="530"/>
      <c r="I126" s="530"/>
      <c r="J126" s="531"/>
      <c r="K126" s="280">
        <v>45589</v>
      </c>
      <c r="L126" s="293" t="s">
        <v>742</v>
      </c>
      <c r="M126" s="81"/>
      <c r="N126" s="81"/>
      <c r="O126" s="81"/>
      <c r="P126" s="81"/>
    </row>
    <row r="127" spans="1:16">
      <c r="A127" s="80">
        <v>115</v>
      </c>
      <c r="B127" s="240" t="s">
        <v>78</v>
      </c>
      <c r="C127" s="257" t="s">
        <v>226</v>
      </c>
      <c r="D127" s="254" t="s">
        <v>711</v>
      </c>
      <c r="E127" s="280">
        <v>45582</v>
      </c>
      <c r="F127" s="287">
        <v>41.37</v>
      </c>
      <c r="G127" s="529" t="s">
        <v>55</v>
      </c>
      <c r="H127" s="530"/>
      <c r="I127" s="530"/>
      <c r="J127" s="531"/>
      <c r="K127" s="280">
        <v>45589</v>
      </c>
      <c r="L127" s="293" t="s">
        <v>750</v>
      </c>
      <c r="M127" s="81"/>
      <c r="N127" s="81"/>
      <c r="O127" s="81"/>
      <c r="P127" s="81"/>
    </row>
    <row r="128" spans="1:16">
      <c r="A128" s="80">
        <v>116</v>
      </c>
      <c r="B128" s="238" t="s">
        <v>83</v>
      </c>
      <c r="C128" s="257" t="s">
        <v>226</v>
      </c>
      <c r="D128" s="254" t="s">
        <v>711</v>
      </c>
      <c r="E128" s="280">
        <v>45582</v>
      </c>
      <c r="F128" s="287">
        <v>41.37</v>
      </c>
      <c r="G128" s="529" t="s">
        <v>55</v>
      </c>
      <c r="H128" s="530"/>
      <c r="I128" s="530"/>
      <c r="J128" s="531"/>
      <c r="K128" s="280">
        <v>45588</v>
      </c>
      <c r="L128" s="293" t="s">
        <v>754</v>
      </c>
      <c r="M128" s="81"/>
      <c r="N128" s="81"/>
      <c r="O128" s="81"/>
      <c r="P128" s="81"/>
    </row>
    <row r="129" spans="1:16">
      <c r="A129" s="80">
        <v>117</v>
      </c>
      <c r="B129" s="238" t="s">
        <v>19</v>
      </c>
      <c r="C129" s="257" t="s">
        <v>226</v>
      </c>
      <c r="D129" s="254" t="s">
        <v>711</v>
      </c>
      <c r="E129" s="280">
        <v>45582</v>
      </c>
      <c r="F129" s="287">
        <v>41.37</v>
      </c>
      <c r="G129" s="529" t="s">
        <v>55</v>
      </c>
      <c r="H129" s="530"/>
      <c r="I129" s="530"/>
      <c r="J129" s="531"/>
      <c r="K129" s="280">
        <v>45589</v>
      </c>
      <c r="L129" s="293" t="s">
        <v>745</v>
      </c>
      <c r="M129" s="81"/>
      <c r="N129" s="81"/>
      <c r="O129" s="81"/>
      <c r="P129" s="81"/>
    </row>
    <row r="130" spans="1:16">
      <c r="A130" s="80">
        <v>118</v>
      </c>
      <c r="B130" s="238" t="s">
        <v>489</v>
      </c>
      <c r="C130" s="9" t="s">
        <v>226</v>
      </c>
      <c r="D130" s="254" t="s">
        <v>711</v>
      </c>
      <c r="E130" s="280">
        <v>45584</v>
      </c>
      <c r="F130" s="287">
        <v>41.37</v>
      </c>
      <c r="G130" s="529" t="s">
        <v>55</v>
      </c>
      <c r="H130" s="530"/>
      <c r="I130" s="530"/>
      <c r="J130" s="531"/>
      <c r="K130" s="280">
        <v>45590</v>
      </c>
      <c r="L130" s="293" t="s">
        <v>756</v>
      </c>
      <c r="M130" s="81"/>
      <c r="N130" s="81"/>
      <c r="O130" s="81"/>
      <c r="P130" s="81"/>
    </row>
    <row r="131" spans="1:16">
      <c r="A131" s="80">
        <v>119</v>
      </c>
      <c r="B131" s="240" t="s">
        <v>488</v>
      </c>
      <c r="C131" s="255" t="s">
        <v>196</v>
      </c>
      <c r="D131" s="254" t="s">
        <v>711</v>
      </c>
      <c r="E131" s="280">
        <v>45586</v>
      </c>
      <c r="F131" s="287">
        <v>37.64</v>
      </c>
      <c r="G131" s="529" t="s">
        <v>55</v>
      </c>
      <c r="H131" s="530"/>
      <c r="I131" s="530"/>
      <c r="J131" s="531"/>
      <c r="K131" s="280">
        <v>45589</v>
      </c>
      <c r="L131" s="293" t="s">
        <v>741</v>
      </c>
      <c r="M131" s="81"/>
      <c r="N131" s="81"/>
      <c r="O131" s="81"/>
      <c r="P131" s="81"/>
    </row>
    <row r="132" spans="1:16">
      <c r="A132" s="80">
        <v>120</v>
      </c>
      <c r="B132" s="240" t="s">
        <v>574</v>
      </c>
      <c r="C132" s="255" t="s">
        <v>227</v>
      </c>
      <c r="D132" s="254" t="s">
        <v>711</v>
      </c>
      <c r="E132" s="280">
        <v>45587</v>
      </c>
      <c r="F132" s="287">
        <v>37.64</v>
      </c>
      <c r="G132" s="529" t="s">
        <v>55</v>
      </c>
      <c r="H132" s="530"/>
      <c r="I132" s="530"/>
      <c r="J132" s="531"/>
      <c r="K132" s="280">
        <v>45590</v>
      </c>
      <c r="L132" s="293" t="s">
        <v>752</v>
      </c>
      <c r="M132" s="81"/>
      <c r="N132" s="81"/>
      <c r="O132" s="81"/>
      <c r="P132" s="81"/>
    </row>
    <row r="133" spans="1:16">
      <c r="A133" s="80">
        <v>121</v>
      </c>
      <c r="B133" s="241" t="s">
        <v>76</v>
      </c>
      <c r="C133" s="9" t="s">
        <v>226</v>
      </c>
      <c r="D133" s="254" t="s">
        <v>711</v>
      </c>
      <c r="E133" s="280">
        <v>45587</v>
      </c>
      <c r="F133" s="287">
        <v>41.37</v>
      </c>
      <c r="G133" s="529" t="s">
        <v>55</v>
      </c>
      <c r="H133" s="530"/>
      <c r="I133" s="530"/>
      <c r="J133" s="531"/>
      <c r="K133" s="280">
        <v>45591</v>
      </c>
      <c r="L133" s="293" t="s">
        <v>755</v>
      </c>
      <c r="M133" s="81"/>
      <c r="N133" s="81"/>
      <c r="O133" s="81"/>
      <c r="P133" s="81"/>
    </row>
    <row r="134" spans="1:16">
      <c r="A134" s="80">
        <v>122</v>
      </c>
      <c r="B134" s="238" t="s">
        <v>82</v>
      </c>
      <c r="C134" s="255" t="s">
        <v>196</v>
      </c>
      <c r="D134" s="254" t="s">
        <v>711</v>
      </c>
      <c r="E134" s="280">
        <v>45589</v>
      </c>
      <c r="F134" s="287">
        <v>37.64</v>
      </c>
      <c r="G134" s="529" t="s">
        <v>55</v>
      </c>
      <c r="H134" s="530"/>
      <c r="I134" s="530"/>
      <c r="J134" s="531"/>
      <c r="K134" s="280">
        <v>45591</v>
      </c>
      <c r="L134" s="293" t="s">
        <v>754</v>
      </c>
      <c r="M134" s="81"/>
      <c r="N134" s="81"/>
      <c r="O134" s="81"/>
      <c r="P134" s="81"/>
    </row>
    <row r="135" spans="1:16">
      <c r="A135" s="80">
        <v>123</v>
      </c>
      <c r="B135" s="238" t="s">
        <v>93</v>
      </c>
      <c r="C135" s="9" t="s">
        <v>226</v>
      </c>
      <c r="D135" s="254" t="s">
        <v>711</v>
      </c>
      <c r="E135" s="280">
        <v>45589</v>
      </c>
      <c r="F135" s="287">
        <v>41.37</v>
      </c>
      <c r="G135" s="529" t="s">
        <v>55</v>
      </c>
      <c r="H135" s="530"/>
      <c r="I135" s="530"/>
      <c r="J135" s="531"/>
      <c r="K135" s="280">
        <v>45591</v>
      </c>
      <c r="L135" s="293" t="s">
        <v>746</v>
      </c>
      <c r="M135" s="81"/>
      <c r="N135" s="81"/>
      <c r="O135" s="81"/>
      <c r="P135" s="81"/>
    </row>
    <row r="136" spans="1:16">
      <c r="A136" s="80">
        <v>124</v>
      </c>
      <c r="B136" s="242" t="s">
        <v>481</v>
      </c>
      <c r="C136" s="255" t="s">
        <v>196</v>
      </c>
      <c r="D136" s="254" t="s">
        <v>711</v>
      </c>
      <c r="E136" s="280">
        <v>45589</v>
      </c>
      <c r="F136" s="287">
        <v>37.64</v>
      </c>
      <c r="G136" s="529" t="s">
        <v>55</v>
      </c>
      <c r="H136" s="530"/>
      <c r="I136" s="530"/>
      <c r="J136" s="531"/>
      <c r="K136" s="280">
        <v>45592</v>
      </c>
      <c r="L136" s="293" t="s">
        <v>743</v>
      </c>
      <c r="M136" s="81"/>
      <c r="N136" s="81"/>
      <c r="O136" s="81"/>
      <c r="P136" s="81"/>
    </row>
    <row r="137" spans="1:16">
      <c r="A137" s="80">
        <v>125</v>
      </c>
      <c r="B137" s="242" t="s">
        <v>541</v>
      </c>
      <c r="C137" s="255" t="s">
        <v>196</v>
      </c>
      <c r="D137" s="254" t="s">
        <v>711</v>
      </c>
      <c r="E137" s="280">
        <v>45589</v>
      </c>
      <c r="F137" s="287">
        <v>37.64</v>
      </c>
      <c r="G137" s="529" t="s">
        <v>55</v>
      </c>
      <c r="H137" s="530"/>
      <c r="I137" s="530"/>
      <c r="J137" s="531"/>
      <c r="K137" s="280">
        <v>45592</v>
      </c>
      <c r="L137" s="293" t="s">
        <v>756</v>
      </c>
      <c r="M137" s="81"/>
      <c r="N137" s="81"/>
      <c r="O137" s="81"/>
      <c r="P137" s="81"/>
    </row>
    <row r="138" spans="1:16">
      <c r="A138" s="80">
        <v>126</v>
      </c>
      <c r="B138" s="243" t="s">
        <v>473</v>
      </c>
      <c r="C138" s="9" t="s">
        <v>226</v>
      </c>
      <c r="D138" s="254" t="s">
        <v>711</v>
      </c>
      <c r="E138" s="280">
        <v>45589</v>
      </c>
      <c r="F138" s="287">
        <v>41.37</v>
      </c>
      <c r="G138" s="529" t="s">
        <v>55</v>
      </c>
      <c r="H138" s="530"/>
      <c r="I138" s="530"/>
      <c r="J138" s="531"/>
      <c r="K138" s="280">
        <v>45597</v>
      </c>
      <c r="L138" s="293" t="s">
        <v>741</v>
      </c>
      <c r="M138" s="81"/>
      <c r="N138" s="81"/>
      <c r="O138" s="81"/>
      <c r="P138" s="81"/>
    </row>
    <row r="139" spans="1:16">
      <c r="A139" s="80">
        <v>127</v>
      </c>
      <c r="B139" s="244" t="s">
        <v>511</v>
      </c>
      <c r="C139" s="9" t="s">
        <v>226</v>
      </c>
      <c r="D139" s="254" t="s">
        <v>711</v>
      </c>
      <c r="E139" s="280">
        <v>45589</v>
      </c>
      <c r="F139" s="287">
        <v>41.37</v>
      </c>
      <c r="G139" s="529" t="s">
        <v>55</v>
      </c>
      <c r="H139" s="530"/>
      <c r="I139" s="530"/>
      <c r="J139" s="531"/>
      <c r="K139" s="280">
        <v>45597</v>
      </c>
      <c r="L139" s="293" t="s">
        <v>752</v>
      </c>
      <c r="M139" s="81"/>
      <c r="N139" s="81"/>
      <c r="O139" s="81"/>
      <c r="P139" s="81"/>
    </row>
    <row r="140" spans="1:16">
      <c r="A140" s="80">
        <v>128</v>
      </c>
      <c r="B140" s="244" t="s">
        <v>524</v>
      </c>
      <c r="C140" s="255" t="s">
        <v>196</v>
      </c>
      <c r="D140" s="254" t="s">
        <v>711</v>
      </c>
      <c r="E140" s="280">
        <v>45589</v>
      </c>
      <c r="F140" s="287">
        <v>37.64</v>
      </c>
      <c r="G140" s="529" t="s">
        <v>55</v>
      </c>
      <c r="H140" s="530"/>
      <c r="I140" s="530"/>
      <c r="J140" s="531"/>
      <c r="K140" s="280">
        <v>45597</v>
      </c>
      <c r="L140" s="293" t="s">
        <v>742</v>
      </c>
      <c r="M140" s="81"/>
      <c r="N140" s="81"/>
      <c r="O140" s="81"/>
      <c r="P140" s="81"/>
    </row>
    <row r="141" spans="1:16">
      <c r="A141" s="80">
        <v>129</v>
      </c>
      <c r="B141" s="243" t="s">
        <v>609</v>
      </c>
      <c r="C141" s="9" t="s">
        <v>226</v>
      </c>
      <c r="D141" s="256" t="s">
        <v>713</v>
      </c>
      <c r="E141" s="280">
        <v>45589</v>
      </c>
      <c r="F141" s="287">
        <v>61.059999999999995</v>
      </c>
      <c r="G141" s="529" t="s">
        <v>55</v>
      </c>
      <c r="H141" s="530"/>
      <c r="I141" s="530"/>
      <c r="J141" s="531"/>
      <c r="K141" s="280">
        <v>45597</v>
      </c>
      <c r="L141" s="293" t="s">
        <v>736</v>
      </c>
      <c r="M141" s="81"/>
      <c r="N141" s="81"/>
      <c r="O141" s="81"/>
      <c r="P141" s="81"/>
    </row>
    <row r="142" spans="1:16">
      <c r="A142" s="80">
        <v>130</v>
      </c>
      <c r="B142" s="243" t="s">
        <v>534</v>
      </c>
      <c r="C142" s="255" t="s">
        <v>227</v>
      </c>
      <c r="D142" s="254" t="s">
        <v>711</v>
      </c>
      <c r="E142" s="280">
        <v>45589</v>
      </c>
      <c r="F142" s="287">
        <v>37.64</v>
      </c>
      <c r="G142" s="529" t="s">
        <v>55</v>
      </c>
      <c r="H142" s="530"/>
      <c r="I142" s="530"/>
      <c r="J142" s="531"/>
      <c r="K142" s="280">
        <v>45597</v>
      </c>
      <c r="L142" s="293" t="s">
        <v>740</v>
      </c>
      <c r="M142" s="81"/>
      <c r="N142" s="81"/>
      <c r="O142" s="81"/>
      <c r="P142" s="81"/>
    </row>
    <row r="143" spans="1:16">
      <c r="A143" s="80">
        <v>131</v>
      </c>
      <c r="B143" s="243" t="s">
        <v>90</v>
      </c>
      <c r="C143" s="255" t="s">
        <v>196</v>
      </c>
      <c r="D143" s="254" t="s">
        <v>711</v>
      </c>
      <c r="E143" s="280">
        <v>45590</v>
      </c>
      <c r="F143" s="287">
        <v>37.64</v>
      </c>
      <c r="G143" s="529" t="s">
        <v>55</v>
      </c>
      <c r="H143" s="530"/>
      <c r="I143" s="530"/>
      <c r="J143" s="531"/>
      <c r="K143" s="280">
        <v>45606</v>
      </c>
      <c r="L143" s="293" t="s">
        <v>753</v>
      </c>
      <c r="M143" s="81"/>
      <c r="N143" s="81"/>
      <c r="O143" s="81"/>
      <c r="P143" s="81"/>
    </row>
    <row r="144" spans="1:16">
      <c r="A144" s="80">
        <v>132</v>
      </c>
      <c r="B144" s="243" t="s">
        <v>77</v>
      </c>
      <c r="C144" s="255" t="s">
        <v>227</v>
      </c>
      <c r="D144" s="254" t="s">
        <v>711</v>
      </c>
      <c r="E144" s="280">
        <v>45590</v>
      </c>
      <c r="F144" s="287">
        <v>37.64</v>
      </c>
      <c r="G144" s="529" t="s">
        <v>55</v>
      </c>
      <c r="H144" s="530"/>
      <c r="I144" s="530"/>
      <c r="J144" s="531"/>
      <c r="K144" s="280">
        <v>45598</v>
      </c>
      <c r="L144" s="293" t="s">
        <v>755</v>
      </c>
      <c r="M144" s="81"/>
      <c r="N144" s="81"/>
      <c r="O144" s="81"/>
      <c r="P144" s="81"/>
    </row>
    <row r="145" spans="1:16">
      <c r="A145" s="80">
        <v>133</v>
      </c>
      <c r="B145" s="243" t="s">
        <v>91</v>
      </c>
      <c r="C145" s="9" t="s">
        <v>226</v>
      </c>
      <c r="D145" s="254" t="s">
        <v>711</v>
      </c>
      <c r="E145" s="280">
        <v>45590</v>
      </c>
      <c r="F145" s="287">
        <v>41.37</v>
      </c>
      <c r="G145" s="529" t="s">
        <v>55</v>
      </c>
      <c r="H145" s="530"/>
      <c r="I145" s="530"/>
      <c r="J145" s="531"/>
      <c r="K145" s="280">
        <v>45598</v>
      </c>
      <c r="L145" s="293" t="s">
        <v>746</v>
      </c>
      <c r="M145" s="81"/>
      <c r="N145" s="81"/>
      <c r="O145" s="81"/>
      <c r="P145" s="81"/>
    </row>
    <row r="146" spans="1:16">
      <c r="A146" s="80">
        <v>134</v>
      </c>
      <c r="B146" s="228" t="s">
        <v>550</v>
      </c>
      <c r="C146" s="255" t="s">
        <v>227</v>
      </c>
      <c r="D146" s="254" t="s">
        <v>711</v>
      </c>
      <c r="E146" s="280">
        <v>45599</v>
      </c>
      <c r="F146" s="287">
        <v>37.64</v>
      </c>
      <c r="G146" s="529" t="s">
        <v>55</v>
      </c>
      <c r="H146" s="530"/>
      <c r="I146" s="530"/>
      <c r="J146" s="531"/>
      <c r="K146" s="280">
        <v>45601</v>
      </c>
      <c r="L146" s="293" t="s">
        <v>748</v>
      </c>
      <c r="M146" s="81"/>
      <c r="N146" s="81"/>
      <c r="O146" s="81"/>
      <c r="P146" s="81"/>
    </row>
    <row r="147" spans="1:16">
      <c r="A147" s="80">
        <v>135</v>
      </c>
      <c r="B147" s="243" t="s">
        <v>519</v>
      </c>
      <c r="C147" s="227" t="s">
        <v>250</v>
      </c>
      <c r="D147" s="254" t="s">
        <v>711</v>
      </c>
      <c r="E147" s="280">
        <v>45599</v>
      </c>
      <c r="F147" s="287">
        <v>58.25</v>
      </c>
      <c r="G147" s="529" t="s">
        <v>55</v>
      </c>
      <c r="H147" s="530"/>
      <c r="I147" s="530"/>
      <c r="J147" s="531"/>
      <c r="K147" s="284">
        <v>45609</v>
      </c>
      <c r="L147" s="293" t="s">
        <v>744</v>
      </c>
      <c r="M147" s="81"/>
      <c r="N147" s="81"/>
      <c r="O147" s="81"/>
      <c r="P147" s="81"/>
    </row>
    <row r="148" spans="1:16">
      <c r="A148" s="80">
        <v>136</v>
      </c>
      <c r="B148" s="243" t="s">
        <v>492</v>
      </c>
      <c r="C148" s="255" t="s">
        <v>196</v>
      </c>
      <c r="D148" s="254" t="s">
        <v>711</v>
      </c>
      <c r="E148" s="280">
        <v>45599</v>
      </c>
      <c r="F148" s="287">
        <v>37.64</v>
      </c>
      <c r="G148" s="529" t="s">
        <v>55</v>
      </c>
      <c r="H148" s="530"/>
      <c r="I148" s="530"/>
      <c r="J148" s="531"/>
      <c r="K148" s="280">
        <v>45607</v>
      </c>
      <c r="L148" s="293" t="s">
        <v>756</v>
      </c>
      <c r="M148" s="81"/>
      <c r="N148" s="81"/>
      <c r="O148" s="81"/>
      <c r="P148" s="81"/>
    </row>
    <row r="149" spans="1:16">
      <c r="A149" s="80">
        <v>137</v>
      </c>
      <c r="B149" s="245" t="s">
        <v>530</v>
      </c>
      <c r="C149" s="255" t="s">
        <v>196</v>
      </c>
      <c r="D149" s="254" t="s">
        <v>711</v>
      </c>
      <c r="E149" s="280">
        <v>45599</v>
      </c>
      <c r="F149" s="287">
        <v>37.64</v>
      </c>
      <c r="G149" s="529" t="s">
        <v>55</v>
      </c>
      <c r="H149" s="530"/>
      <c r="I149" s="530"/>
      <c r="J149" s="531"/>
      <c r="K149" s="280">
        <v>45609</v>
      </c>
      <c r="L149" s="293" t="s">
        <v>740</v>
      </c>
      <c r="M149" s="81"/>
      <c r="N149" s="81"/>
      <c r="O149" s="81"/>
      <c r="P149" s="81"/>
    </row>
    <row r="150" spans="1:16">
      <c r="A150" s="80">
        <v>138</v>
      </c>
      <c r="B150" s="243" t="s">
        <v>500</v>
      </c>
      <c r="C150" s="255" t="s">
        <v>227</v>
      </c>
      <c r="D150" s="254" t="s">
        <v>711</v>
      </c>
      <c r="E150" s="280">
        <v>45599</v>
      </c>
      <c r="F150" s="287">
        <v>37.64</v>
      </c>
      <c r="G150" s="529" t="s">
        <v>55</v>
      </c>
      <c r="H150" s="530"/>
      <c r="I150" s="530"/>
      <c r="J150" s="531"/>
      <c r="K150" s="280">
        <v>45605</v>
      </c>
      <c r="L150" s="293" t="s">
        <v>752</v>
      </c>
      <c r="M150" s="81"/>
      <c r="N150" s="81"/>
      <c r="O150" s="81"/>
      <c r="P150" s="81"/>
    </row>
    <row r="151" spans="1:16">
      <c r="A151" s="80">
        <v>139</v>
      </c>
      <c r="B151" s="238" t="s">
        <v>567</v>
      </c>
      <c r="C151" s="255" t="s">
        <v>227</v>
      </c>
      <c r="D151" s="254" t="s">
        <v>711</v>
      </c>
      <c r="E151" s="280">
        <v>45599</v>
      </c>
      <c r="F151" s="287">
        <v>37.64</v>
      </c>
      <c r="G151" s="529" t="s">
        <v>55</v>
      </c>
      <c r="H151" s="530"/>
      <c r="I151" s="530"/>
      <c r="J151" s="531"/>
      <c r="K151" s="280">
        <v>45609</v>
      </c>
      <c r="L151" s="293" t="s">
        <v>748</v>
      </c>
      <c r="M151" s="81"/>
      <c r="N151" s="81"/>
      <c r="O151" s="81"/>
      <c r="P151" s="81"/>
    </row>
    <row r="152" spans="1:16">
      <c r="A152" s="80">
        <v>140</v>
      </c>
      <c r="B152" s="238" t="s">
        <v>81</v>
      </c>
      <c r="C152" s="9" t="s">
        <v>226</v>
      </c>
      <c r="D152" s="254" t="s">
        <v>711</v>
      </c>
      <c r="E152" s="280">
        <v>45599</v>
      </c>
      <c r="F152" s="287">
        <v>41.37</v>
      </c>
      <c r="G152" s="529" t="s">
        <v>55</v>
      </c>
      <c r="H152" s="530"/>
      <c r="I152" s="530"/>
      <c r="J152" s="531"/>
      <c r="K152" s="280">
        <v>45607</v>
      </c>
      <c r="L152" s="293" t="s">
        <v>754</v>
      </c>
      <c r="M152" s="81"/>
      <c r="N152" s="81"/>
      <c r="O152" s="81"/>
      <c r="P152" s="81"/>
    </row>
    <row r="153" spans="1:16">
      <c r="A153" s="80">
        <v>141</v>
      </c>
      <c r="B153" s="243" t="s">
        <v>79</v>
      </c>
      <c r="C153" s="9" t="s">
        <v>226</v>
      </c>
      <c r="D153" s="254" t="s">
        <v>711</v>
      </c>
      <c r="E153" s="280">
        <v>45599</v>
      </c>
      <c r="F153" s="287">
        <v>41.37</v>
      </c>
      <c r="G153" s="529" t="s">
        <v>55</v>
      </c>
      <c r="H153" s="530"/>
      <c r="I153" s="530"/>
      <c r="J153" s="531"/>
      <c r="K153" s="280">
        <v>45604</v>
      </c>
      <c r="L153" s="293" t="s">
        <v>750</v>
      </c>
      <c r="M153" s="81"/>
      <c r="N153" s="81"/>
      <c r="O153" s="81"/>
      <c r="P153" s="81"/>
    </row>
    <row r="154" spans="1:16">
      <c r="A154" s="80">
        <v>142</v>
      </c>
      <c r="B154" s="238" t="s">
        <v>270</v>
      </c>
      <c r="C154" s="227" t="s">
        <v>250</v>
      </c>
      <c r="D154" s="254" t="s">
        <v>711</v>
      </c>
      <c r="E154" s="280">
        <v>45599</v>
      </c>
      <c r="F154" s="287">
        <v>58.25</v>
      </c>
      <c r="G154" s="529" t="s">
        <v>55</v>
      </c>
      <c r="H154" s="530"/>
      <c r="I154" s="530"/>
      <c r="J154" s="531"/>
      <c r="K154" s="284">
        <v>45605</v>
      </c>
      <c r="L154" s="293" t="s">
        <v>755</v>
      </c>
      <c r="M154" s="81"/>
      <c r="N154" s="81"/>
      <c r="O154" s="81"/>
      <c r="P154" s="81"/>
    </row>
    <row r="155" spans="1:16">
      <c r="A155" s="80">
        <v>143</v>
      </c>
      <c r="B155" s="238" t="s">
        <v>504</v>
      </c>
      <c r="C155" s="9" t="s">
        <v>226</v>
      </c>
      <c r="D155" s="254" t="s">
        <v>711</v>
      </c>
      <c r="E155" s="280">
        <v>45602</v>
      </c>
      <c r="F155" s="287">
        <v>41.37</v>
      </c>
      <c r="G155" s="529" t="s">
        <v>55</v>
      </c>
      <c r="H155" s="530"/>
      <c r="I155" s="530"/>
      <c r="J155" s="531"/>
      <c r="K155" s="280">
        <v>45609</v>
      </c>
      <c r="L155" s="293" t="s">
        <v>742</v>
      </c>
      <c r="M155" s="81"/>
      <c r="N155" s="81"/>
      <c r="O155" s="81"/>
      <c r="P155" s="81"/>
    </row>
    <row r="156" spans="1:16">
      <c r="A156" s="80">
        <v>144</v>
      </c>
      <c r="B156" s="238" t="s">
        <v>509</v>
      </c>
      <c r="C156" s="255" t="s">
        <v>196</v>
      </c>
      <c r="D156" s="254" t="s">
        <v>711</v>
      </c>
      <c r="E156" s="280">
        <v>45602</v>
      </c>
      <c r="F156" s="287">
        <v>37.64</v>
      </c>
      <c r="G156" s="529" t="s">
        <v>55</v>
      </c>
      <c r="H156" s="530"/>
      <c r="I156" s="530"/>
      <c r="J156" s="531"/>
      <c r="K156" s="280">
        <v>45606</v>
      </c>
      <c r="L156" s="293" t="s">
        <v>741</v>
      </c>
      <c r="M156" s="81"/>
      <c r="N156" s="81"/>
      <c r="O156" s="81"/>
      <c r="P156" s="81"/>
    </row>
    <row r="157" spans="1:16">
      <c r="A157" s="80">
        <v>145</v>
      </c>
      <c r="B157" s="238" t="s">
        <v>482</v>
      </c>
      <c r="C157" s="255" t="s">
        <v>196</v>
      </c>
      <c r="D157" s="254" t="s">
        <v>711</v>
      </c>
      <c r="E157" s="280">
        <v>45602</v>
      </c>
      <c r="F157" s="287">
        <v>37.64</v>
      </c>
      <c r="G157" s="529" t="s">
        <v>55</v>
      </c>
      <c r="H157" s="530"/>
      <c r="I157" s="530"/>
      <c r="J157" s="531"/>
      <c r="K157" s="280">
        <v>45607</v>
      </c>
      <c r="L157" s="293" t="s">
        <v>742</v>
      </c>
      <c r="M157" s="81"/>
      <c r="N157" s="81"/>
      <c r="O157" s="81"/>
      <c r="P157" s="81"/>
    </row>
    <row r="158" spans="1:16">
      <c r="A158" s="80">
        <v>146</v>
      </c>
      <c r="B158" s="238" t="s">
        <v>502</v>
      </c>
      <c r="C158" s="9" t="s">
        <v>226</v>
      </c>
      <c r="D158" s="254" t="s">
        <v>711</v>
      </c>
      <c r="E158" s="280">
        <v>45602</v>
      </c>
      <c r="F158" s="287">
        <v>41.37</v>
      </c>
      <c r="G158" s="529" t="s">
        <v>55</v>
      </c>
      <c r="H158" s="530"/>
      <c r="I158" s="530"/>
      <c r="J158" s="531"/>
      <c r="K158" s="280">
        <v>45611</v>
      </c>
      <c r="L158" s="293" t="s">
        <v>756</v>
      </c>
      <c r="M158" s="81"/>
      <c r="N158" s="81"/>
      <c r="O158" s="81"/>
      <c r="P158" s="81"/>
    </row>
    <row r="159" spans="1:16">
      <c r="A159" s="80">
        <v>147</v>
      </c>
      <c r="B159" s="9" t="s">
        <v>80</v>
      </c>
      <c r="C159" s="9" t="s">
        <v>226</v>
      </c>
      <c r="D159" s="254" t="s">
        <v>711</v>
      </c>
      <c r="E159" s="280">
        <v>45602</v>
      </c>
      <c r="F159" s="287">
        <v>41.37</v>
      </c>
      <c r="G159" s="529" t="s">
        <v>55</v>
      </c>
      <c r="H159" s="530"/>
      <c r="I159" s="530"/>
      <c r="J159" s="531"/>
      <c r="K159" s="280">
        <v>45611</v>
      </c>
      <c r="L159" s="293" t="s">
        <v>754</v>
      </c>
      <c r="M159" s="81"/>
      <c r="N159" s="81"/>
      <c r="O159" s="81"/>
      <c r="P159" s="81"/>
    </row>
    <row r="160" spans="1:16">
      <c r="A160" s="80">
        <v>148</v>
      </c>
      <c r="B160" s="9" t="s">
        <v>323</v>
      </c>
      <c r="C160" s="9" t="s">
        <v>379</v>
      </c>
      <c r="D160" s="254" t="s">
        <v>711</v>
      </c>
      <c r="E160" s="280">
        <v>45604</v>
      </c>
      <c r="F160" s="287">
        <v>71.039999999999992</v>
      </c>
      <c r="G160" s="529" t="s">
        <v>55</v>
      </c>
      <c r="H160" s="530"/>
      <c r="I160" s="530"/>
      <c r="J160" s="531"/>
      <c r="K160" s="280">
        <v>45612</v>
      </c>
      <c r="L160" s="293" t="s">
        <v>752</v>
      </c>
      <c r="M160" s="81"/>
      <c r="N160" s="81"/>
      <c r="O160" s="81"/>
      <c r="P160" s="81"/>
    </row>
    <row r="161" spans="1:16">
      <c r="A161" s="80">
        <v>149</v>
      </c>
      <c r="B161" s="238" t="s">
        <v>570</v>
      </c>
      <c r="C161" s="255" t="s">
        <v>227</v>
      </c>
      <c r="D161" s="254" t="s">
        <v>711</v>
      </c>
      <c r="E161" s="280">
        <v>45605</v>
      </c>
      <c r="F161" s="287">
        <v>37.64</v>
      </c>
      <c r="G161" s="529" t="s">
        <v>55</v>
      </c>
      <c r="H161" s="530"/>
      <c r="I161" s="530"/>
      <c r="J161" s="531"/>
      <c r="K161" s="280">
        <v>45614</v>
      </c>
      <c r="L161" s="293" t="s">
        <v>741</v>
      </c>
      <c r="M161" s="81"/>
      <c r="N161" s="81"/>
      <c r="O161" s="81"/>
      <c r="P161" s="81"/>
    </row>
    <row r="162" spans="1:16">
      <c r="A162" s="80">
        <v>150</v>
      </c>
      <c r="B162" s="238" t="s">
        <v>490</v>
      </c>
      <c r="C162" s="255" t="s">
        <v>227</v>
      </c>
      <c r="D162" s="254" t="s">
        <v>711</v>
      </c>
      <c r="E162" s="280">
        <v>45606</v>
      </c>
      <c r="F162" s="287">
        <v>37.64</v>
      </c>
      <c r="G162" s="529" t="s">
        <v>55</v>
      </c>
      <c r="H162" s="530"/>
      <c r="I162" s="530"/>
      <c r="J162" s="531"/>
      <c r="K162" s="280">
        <v>45614</v>
      </c>
      <c r="L162" s="293" t="s">
        <v>742</v>
      </c>
      <c r="M162" s="81"/>
      <c r="N162" s="81"/>
      <c r="O162" s="81"/>
      <c r="P162" s="81"/>
    </row>
    <row r="163" spans="1:16" ht="15.5">
      <c r="A163" s="80">
        <v>151</v>
      </c>
      <c r="B163" s="238" t="s">
        <v>555</v>
      </c>
      <c r="C163" s="9" t="s">
        <v>226</v>
      </c>
      <c r="D163" s="260" t="s">
        <v>714</v>
      </c>
      <c r="E163" s="280">
        <v>45608</v>
      </c>
      <c r="F163" s="287">
        <v>71.430000000000007</v>
      </c>
      <c r="G163" s="529" t="s">
        <v>55</v>
      </c>
      <c r="H163" s="530"/>
      <c r="I163" s="530"/>
      <c r="J163" s="531"/>
      <c r="K163" s="284">
        <v>45616</v>
      </c>
      <c r="L163" s="293" t="s">
        <v>755</v>
      </c>
      <c r="M163" s="81"/>
      <c r="N163" s="81"/>
      <c r="O163" s="81"/>
      <c r="P163" s="81"/>
    </row>
    <row r="164" spans="1:16">
      <c r="A164" s="80">
        <v>152</v>
      </c>
      <c r="B164" s="238" t="s">
        <v>573</v>
      </c>
      <c r="C164" s="9" t="s">
        <v>228</v>
      </c>
      <c r="D164" s="254" t="s">
        <v>711</v>
      </c>
      <c r="E164" s="280">
        <v>45610</v>
      </c>
      <c r="F164" s="287">
        <v>41.37</v>
      </c>
      <c r="G164" s="529" t="s">
        <v>55</v>
      </c>
      <c r="H164" s="530"/>
      <c r="I164" s="530"/>
      <c r="J164" s="531"/>
      <c r="K164" s="280">
        <v>45617</v>
      </c>
      <c r="L164" s="293" t="s">
        <v>748</v>
      </c>
      <c r="M164" s="81"/>
      <c r="N164" s="81"/>
      <c r="O164" s="81"/>
      <c r="P164" s="81"/>
    </row>
    <row r="165" spans="1:16">
      <c r="A165" s="80">
        <v>153</v>
      </c>
      <c r="B165" s="246" t="s">
        <v>487</v>
      </c>
      <c r="C165" s="255" t="s">
        <v>196</v>
      </c>
      <c r="D165" s="254" t="s">
        <v>711</v>
      </c>
      <c r="E165" s="280">
        <v>45610</v>
      </c>
      <c r="F165" s="287">
        <v>37.64</v>
      </c>
      <c r="G165" s="529" t="s">
        <v>55</v>
      </c>
      <c r="H165" s="530"/>
      <c r="I165" s="530"/>
      <c r="J165" s="531"/>
      <c r="K165" s="280">
        <v>45617</v>
      </c>
      <c r="L165" s="293" t="s">
        <v>757</v>
      </c>
      <c r="M165" s="81"/>
      <c r="N165" s="81"/>
      <c r="O165" s="81"/>
      <c r="P165" s="81"/>
    </row>
    <row r="166" spans="1:16">
      <c r="A166" s="80">
        <v>154</v>
      </c>
      <c r="B166" s="238" t="s">
        <v>364</v>
      </c>
      <c r="C166" s="255" t="s">
        <v>324</v>
      </c>
      <c r="D166" s="254" t="s">
        <v>711</v>
      </c>
      <c r="E166" s="280">
        <v>45610</v>
      </c>
      <c r="F166" s="287">
        <v>77.81</v>
      </c>
      <c r="G166" s="529" t="s">
        <v>55</v>
      </c>
      <c r="H166" s="530"/>
      <c r="I166" s="530"/>
      <c r="J166" s="531"/>
      <c r="K166" s="280">
        <v>45617</v>
      </c>
      <c r="L166" s="293" t="s">
        <v>754</v>
      </c>
      <c r="M166" s="81"/>
      <c r="N166" s="81"/>
      <c r="O166" s="81"/>
      <c r="P166" s="81"/>
    </row>
    <row r="167" spans="1:16">
      <c r="A167" s="80">
        <v>155</v>
      </c>
      <c r="B167" s="238" t="s">
        <v>498</v>
      </c>
      <c r="C167" s="255" t="s">
        <v>196</v>
      </c>
      <c r="D167" s="254" t="s">
        <v>711</v>
      </c>
      <c r="E167" s="280">
        <v>45614</v>
      </c>
      <c r="F167" s="287">
        <v>37.64</v>
      </c>
      <c r="G167" s="529" t="s">
        <v>55</v>
      </c>
      <c r="H167" s="530"/>
      <c r="I167" s="530"/>
      <c r="J167" s="531"/>
      <c r="K167" s="280">
        <v>45617</v>
      </c>
      <c r="L167" s="293" t="s">
        <v>742</v>
      </c>
      <c r="M167" s="81"/>
      <c r="N167" s="81"/>
      <c r="O167" s="81"/>
      <c r="P167" s="81"/>
    </row>
    <row r="168" spans="1:16">
      <c r="A168" s="80">
        <v>156</v>
      </c>
      <c r="B168" s="238" t="s">
        <v>601</v>
      </c>
      <c r="C168" s="255" t="s">
        <v>196</v>
      </c>
      <c r="D168" s="254" t="s">
        <v>711</v>
      </c>
      <c r="E168" s="280">
        <v>45614</v>
      </c>
      <c r="F168" s="287">
        <v>37.64</v>
      </c>
      <c r="G168" s="529" t="s">
        <v>55</v>
      </c>
      <c r="H168" s="530"/>
      <c r="I168" s="530"/>
      <c r="J168" s="531"/>
      <c r="K168" s="280">
        <v>45617</v>
      </c>
      <c r="L168" s="293" t="s">
        <v>753</v>
      </c>
      <c r="M168" s="81"/>
      <c r="N168" s="81"/>
      <c r="O168" s="81"/>
      <c r="P168" s="81"/>
    </row>
    <row r="169" spans="1:16">
      <c r="A169" s="80">
        <v>157</v>
      </c>
      <c r="B169" s="238" t="s">
        <v>130</v>
      </c>
      <c r="C169" s="255" t="s">
        <v>229</v>
      </c>
      <c r="D169" s="256" t="s">
        <v>714</v>
      </c>
      <c r="E169" s="280">
        <v>45612</v>
      </c>
      <c r="F169" s="287">
        <v>71.430000000000007</v>
      </c>
      <c r="G169" s="529" t="s">
        <v>55</v>
      </c>
      <c r="H169" s="530"/>
      <c r="I169" s="530"/>
      <c r="J169" s="531"/>
      <c r="K169" s="284">
        <v>45619</v>
      </c>
      <c r="L169" s="293" t="s">
        <v>736</v>
      </c>
      <c r="M169" s="81"/>
      <c r="N169" s="81"/>
      <c r="O169" s="81"/>
      <c r="P169" s="81"/>
    </row>
    <row r="170" spans="1:16">
      <c r="A170" s="80">
        <v>158</v>
      </c>
      <c r="B170" s="238" t="s">
        <v>526</v>
      </c>
      <c r="C170" s="227" t="s">
        <v>250</v>
      </c>
      <c r="D170" s="254" t="s">
        <v>711</v>
      </c>
      <c r="E170" s="280">
        <v>45614</v>
      </c>
      <c r="F170" s="287">
        <v>58.25</v>
      </c>
      <c r="G170" s="529" t="s">
        <v>55</v>
      </c>
      <c r="H170" s="530"/>
      <c r="I170" s="530"/>
      <c r="J170" s="531"/>
      <c r="K170" s="284">
        <v>45618</v>
      </c>
      <c r="L170" s="293" t="s">
        <v>744</v>
      </c>
      <c r="M170" s="81"/>
      <c r="N170" s="81"/>
      <c r="O170" s="81"/>
      <c r="P170" s="81"/>
    </row>
    <row r="171" spans="1:16">
      <c r="A171" s="80">
        <v>159</v>
      </c>
      <c r="B171" s="238" t="s">
        <v>543</v>
      </c>
      <c r="C171" s="255" t="s">
        <v>227</v>
      </c>
      <c r="D171" s="254" t="s">
        <v>711</v>
      </c>
      <c r="E171" s="280">
        <v>45614</v>
      </c>
      <c r="F171" s="287">
        <v>37.64</v>
      </c>
      <c r="G171" s="529" t="s">
        <v>55</v>
      </c>
      <c r="H171" s="530"/>
      <c r="I171" s="530"/>
      <c r="J171" s="531"/>
      <c r="K171" s="284">
        <v>45618</v>
      </c>
      <c r="L171" s="293" t="s">
        <v>746</v>
      </c>
      <c r="M171" s="81"/>
      <c r="N171" s="81"/>
      <c r="O171" s="81"/>
      <c r="P171" s="81"/>
    </row>
    <row r="172" spans="1:16">
      <c r="A172" s="80">
        <v>160</v>
      </c>
      <c r="B172" s="238" t="s">
        <v>559</v>
      </c>
      <c r="C172" s="255" t="s">
        <v>227</v>
      </c>
      <c r="D172" s="254" t="s">
        <v>711</v>
      </c>
      <c r="E172" s="280">
        <v>45614</v>
      </c>
      <c r="F172" s="287">
        <v>37.64</v>
      </c>
      <c r="G172" s="529" t="s">
        <v>55</v>
      </c>
      <c r="H172" s="530"/>
      <c r="I172" s="530"/>
      <c r="J172" s="531"/>
      <c r="K172" s="280">
        <v>45620</v>
      </c>
      <c r="L172" s="293" t="s">
        <v>740</v>
      </c>
      <c r="M172" s="81"/>
      <c r="N172" s="81"/>
      <c r="O172" s="81"/>
      <c r="P172" s="81"/>
    </row>
    <row r="173" spans="1:16" ht="15.5">
      <c r="A173" s="80">
        <v>161</v>
      </c>
      <c r="B173" s="9" t="s">
        <v>561</v>
      </c>
      <c r="C173" s="261" t="s">
        <v>226</v>
      </c>
      <c r="D173" s="260" t="s">
        <v>714</v>
      </c>
      <c r="E173" s="280">
        <v>45616</v>
      </c>
      <c r="F173" s="287">
        <v>71.430000000000007</v>
      </c>
      <c r="G173" s="529" t="s">
        <v>55</v>
      </c>
      <c r="H173" s="530"/>
      <c r="I173" s="530"/>
      <c r="J173" s="531"/>
      <c r="K173" s="280">
        <v>45625</v>
      </c>
      <c r="L173" s="293" t="s">
        <v>750</v>
      </c>
      <c r="M173" s="81"/>
      <c r="N173" s="81"/>
      <c r="O173" s="81"/>
      <c r="P173" s="81"/>
    </row>
    <row r="174" spans="1:16">
      <c r="A174" s="80">
        <v>162</v>
      </c>
      <c r="B174" s="233" t="s">
        <v>582</v>
      </c>
      <c r="C174" s="255" t="s">
        <v>227</v>
      </c>
      <c r="D174" s="254" t="s">
        <v>711</v>
      </c>
      <c r="E174" s="280">
        <v>45618</v>
      </c>
      <c r="F174" s="287">
        <v>37.64</v>
      </c>
      <c r="G174" s="529" t="s">
        <v>55</v>
      </c>
      <c r="H174" s="530"/>
      <c r="I174" s="530"/>
      <c r="J174" s="531"/>
      <c r="K174" s="284">
        <v>45622</v>
      </c>
      <c r="L174" s="293" t="s">
        <v>755</v>
      </c>
      <c r="M174" s="81"/>
      <c r="N174" s="81"/>
      <c r="O174" s="81"/>
      <c r="P174" s="81"/>
    </row>
    <row r="175" spans="1:16">
      <c r="A175" s="80">
        <v>163</v>
      </c>
      <c r="B175" s="233" t="s">
        <v>284</v>
      </c>
      <c r="C175" s="9" t="s">
        <v>351</v>
      </c>
      <c r="D175" s="254" t="s">
        <v>711</v>
      </c>
      <c r="E175" s="280">
        <v>45618</v>
      </c>
      <c r="F175" s="287">
        <v>70.25</v>
      </c>
      <c r="G175" s="529" t="s">
        <v>55</v>
      </c>
      <c r="H175" s="530"/>
      <c r="I175" s="530"/>
      <c r="J175" s="531"/>
      <c r="K175" s="280">
        <v>45625</v>
      </c>
      <c r="L175" s="293" t="s">
        <v>754</v>
      </c>
      <c r="M175" s="81"/>
      <c r="N175" s="81"/>
      <c r="O175" s="81"/>
      <c r="P175" s="81"/>
    </row>
    <row r="176" spans="1:16">
      <c r="A176" s="80">
        <v>164</v>
      </c>
      <c r="B176" s="233" t="s">
        <v>352</v>
      </c>
      <c r="C176" s="226" t="s">
        <v>320</v>
      </c>
      <c r="D176" s="254" t="s">
        <v>711</v>
      </c>
      <c r="E176" s="280">
        <v>45618</v>
      </c>
      <c r="F176" s="287">
        <v>65.713999999999999</v>
      </c>
      <c r="G176" s="529" t="s">
        <v>55</v>
      </c>
      <c r="H176" s="530"/>
      <c r="I176" s="530"/>
      <c r="J176" s="531"/>
      <c r="K176" s="284">
        <v>45623</v>
      </c>
      <c r="L176" s="293" t="s">
        <v>745</v>
      </c>
      <c r="M176" s="81"/>
      <c r="N176" s="81"/>
      <c r="O176" s="81"/>
      <c r="P176" s="81"/>
    </row>
    <row r="177" spans="1:16">
      <c r="A177" s="80">
        <v>165</v>
      </c>
      <c r="B177" s="233" t="s">
        <v>547</v>
      </c>
      <c r="C177" s="9" t="s">
        <v>229</v>
      </c>
      <c r="D177" s="254" t="s">
        <v>711</v>
      </c>
      <c r="E177" s="280">
        <v>45618</v>
      </c>
      <c r="F177" s="287">
        <v>41.37</v>
      </c>
      <c r="G177" s="529" t="s">
        <v>55</v>
      </c>
      <c r="H177" s="530"/>
      <c r="I177" s="530"/>
      <c r="J177" s="531"/>
      <c r="K177" s="284">
        <v>45623</v>
      </c>
      <c r="L177" s="293" t="s">
        <v>746</v>
      </c>
      <c r="M177" s="81"/>
      <c r="N177" s="81"/>
      <c r="O177" s="81"/>
      <c r="P177" s="81"/>
    </row>
    <row r="178" spans="1:16">
      <c r="A178" s="80">
        <v>166</v>
      </c>
      <c r="B178" s="233" t="s">
        <v>491</v>
      </c>
      <c r="C178" s="227" t="s">
        <v>226</v>
      </c>
      <c r="D178" s="254" t="s">
        <v>711</v>
      </c>
      <c r="E178" s="280">
        <v>45618</v>
      </c>
      <c r="F178" s="287">
        <v>41.37</v>
      </c>
      <c r="G178" s="529" t="s">
        <v>55</v>
      </c>
      <c r="H178" s="530"/>
      <c r="I178" s="530"/>
      <c r="J178" s="531"/>
      <c r="K178" s="284">
        <v>45625</v>
      </c>
      <c r="L178" s="293" t="s">
        <v>757</v>
      </c>
      <c r="M178" s="81"/>
      <c r="N178" s="81"/>
      <c r="O178" s="81"/>
      <c r="P178" s="81"/>
    </row>
    <row r="179" spans="1:16">
      <c r="A179" s="80">
        <v>167</v>
      </c>
      <c r="B179" s="233" t="s">
        <v>556</v>
      </c>
      <c r="C179" s="9" t="s">
        <v>228</v>
      </c>
      <c r="D179" s="254" t="s">
        <v>711</v>
      </c>
      <c r="E179" s="280">
        <v>45618</v>
      </c>
      <c r="F179" s="287">
        <v>41.37</v>
      </c>
      <c r="G179" s="529" t="s">
        <v>55</v>
      </c>
      <c r="H179" s="530"/>
      <c r="I179" s="530"/>
      <c r="J179" s="531"/>
      <c r="K179" s="284">
        <v>45625</v>
      </c>
      <c r="L179" s="293" t="s">
        <v>748</v>
      </c>
      <c r="M179" s="81"/>
      <c r="N179" s="81"/>
      <c r="O179" s="81"/>
      <c r="P179" s="81"/>
    </row>
    <row r="180" spans="1:16">
      <c r="A180" s="80">
        <v>168</v>
      </c>
      <c r="B180" s="233" t="s">
        <v>551</v>
      </c>
      <c r="C180" s="9" t="s">
        <v>227</v>
      </c>
      <c r="D180" s="254" t="s">
        <v>711</v>
      </c>
      <c r="E180" s="280">
        <v>45618</v>
      </c>
      <c r="F180" s="287">
        <v>37.64</v>
      </c>
      <c r="G180" s="529" t="s">
        <v>55</v>
      </c>
      <c r="H180" s="530"/>
      <c r="I180" s="530"/>
      <c r="J180" s="531"/>
      <c r="K180" s="284">
        <v>45622</v>
      </c>
      <c r="L180" s="293" t="s">
        <v>752</v>
      </c>
      <c r="M180" s="81"/>
      <c r="N180" s="81"/>
      <c r="O180" s="81"/>
      <c r="P180" s="81"/>
    </row>
    <row r="181" spans="1:16">
      <c r="A181" s="80">
        <v>169</v>
      </c>
      <c r="B181" s="233" t="s">
        <v>497</v>
      </c>
      <c r="C181" s="9" t="s">
        <v>226</v>
      </c>
      <c r="D181" s="254" t="s">
        <v>711</v>
      </c>
      <c r="E181" s="280">
        <v>45618</v>
      </c>
      <c r="F181" s="287">
        <v>41.37</v>
      </c>
      <c r="G181" s="529" t="s">
        <v>55</v>
      </c>
      <c r="H181" s="530"/>
      <c r="I181" s="530"/>
      <c r="J181" s="531"/>
      <c r="K181" s="284">
        <v>45625</v>
      </c>
      <c r="L181" s="293" t="s">
        <v>752</v>
      </c>
      <c r="M181" s="81"/>
      <c r="N181" s="81"/>
      <c r="O181" s="81"/>
      <c r="P181" s="81"/>
    </row>
    <row r="182" spans="1:16">
      <c r="A182" s="80">
        <v>170</v>
      </c>
      <c r="B182" s="233" t="s">
        <v>584</v>
      </c>
      <c r="C182" s="9" t="s">
        <v>316</v>
      </c>
      <c r="D182" s="254" t="s">
        <v>711</v>
      </c>
      <c r="E182" s="280">
        <v>45618</v>
      </c>
      <c r="F182" s="287">
        <v>58.25</v>
      </c>
      <c r="G182" s="529" t="s">
        <v>55</v>
      </c>
      <c r="H182" s="530"/>
      <c r="I182" s="530"/>
      <c r="J182" s="531"/>
      <c r="K182" s="284">
        <v>45626</v>
      </c>
      <c r="L182" s="293" t="s">
        <v>741</v>
      </c>
      <c r="M182" s="81"/>
      <c r="N182" s="81"/>
      <c r="O182" s="81"/>
      <c r="P182" s="81"/>
    </row>
    <row r="183" spans="1:16">
      <c r="A183" s="80">
        <v>171</v>
      </c>
      <c r="B183" s="233" t="s">
        <v>537</v>
      </c>
      <c r="C183" s="9" t="s">
        <v>320</v>
      </c>
      <c r="D183" s="254" t="s">
        <v>711</v>
      </c>
      <c r="E183" s="280">
        <v>45618</v>
      </c>
      <c r="F183" s="287">
        <v>65.713999999999999</v>
      </c>
      <c r="G183" s="529" t="s">
        <v>55</v>
      </c>
      <c r="H183" s="530"/>
      <c r="I183" s="530"/>
      <c r="J183" s="531"/>
      <c r="K183" s="280">
        <v>45625</v>
      </c>
      <c r="L183" s="293" t="s">
        <v>742</v>
      </c>
      <c r="M183" s="81"/>
      <c r="N183" s="81"/>
      <c r="O183" s="81"/>
      <c r="P183" s="81"/>
    </row>
    <row r="184" spans="1:16" ht="15.5">
      <c r="A184" s="80">
        <v>172</v>
      </c>
      <c r="B184" s="247" t="s">
        <v>131</v>
      </c>
      <c r="C184" s="228" t="s">
        <v>227</v>
      </c>
      <c r="D184" s="260" t="s">
        <v>714</v>
      </c>
      <c r="E184" s="280">
        <v>45616</v>
      </c>
      <c r="F184" s="287">
        <v>68.849999999999994</v>
      </c>
      <c r="G184" s="529" t="s">
        <v>55</v>
      </c>
      <c r="H184" s="530"/>
      <c r="I184" s="530"/>
      <c r="J184" s="531"/>
      <c r="K184" s="284">
        <v>45627</v>
      </c>
      <c r="L184" s="293" t="s">
        <v>736</v>
      </c>
      <c r="M184" s="81"/>
      <c r="N184" s="81"/>
      <c r="O184" s="81"/>
      <c r="P184" s="81"/>
    </row>
    <row r="185" spans="1:16">
      <c r="A185" s="80">
        <v>173</v>
      </c>
      <c r="B185" s="233" t="s">
        <v>366</v>
      </c>
      <c r="C185" s="9" t="s">
        <v>320</v>
      </c>
      <c r="D185" s="254" t="s">
        <v>711</v>
      </c>
      <c r="E185" s="280">
        <v>45618</v>
      </c>
      <c r="F185" s="287">
        <v>65.713999999999999</v>
      </c>
      <c r="G185" s="529" t="s">
        <v>55</v>
      </c>
      <c r="H185" s="530"/>
      <c r="I185" s="530"/>
      <c r="J185" s="531"/>
      <c r="K185" s="284">
        <v>45628</v>
      </c>
      <c r="L185" s="293" t="s">
        <v>755</v>
      </c>
      <c r="M185" s="81"/>
      <c r="N185" s="81"/>
      <c r="O185" s="81"/>
      <c r="P185" s="81"/>
    </row>
    <row r="186" spans="1:16">
      <c r="A186" s="80">
        <v>174</v>
      </c>
      <c r="B186" s="233" t="s">
        <v>533</v>
      </c>
      <c r="C186" s="9" t="s">
        <v>196</v>
      </c>
      <c r="D186" s="254" t="s">
        <v>711</v>
      </c>
      <c r="E186" s="280">
        <v>45621</v>
      </c>
      <c r="F186" s="287">
        <v>37.64</v>
      </c>
      <c r="G186" s="529" t="s">
        <v>55</v>
      </c>
      <c r="H186" s="530"/>
      <c r="I186" s="530"/>
      <c r="J186" s="531"/>
      <c r="K186" s="284">
        <v>45629</v>
      </c>
      <c r="L186" s="293" t="s">
        <v>746</v>
      </c>
      <c r="M186" s="81"/>
      <c r="N186" s="81"/>
      <c r="O186" s="81"/>
      <c r="P186" s="81"/>
    </row>
    <row r="187" spans="1:16">
      <c r="A187" s="80">
        <v>175</v>
      </c>
      <c r="B187" s="229" t="s">
        <v>672</v>
      </c>
      <c r="C187" s="229" t="s">
        <v>321</v>
      </c>
      <c r="D187" s="254" t="s">
        <v>711</v>
      </c>
      <c r="E187" s="280">
        <v>45625</v>
      </c>
      <c r="F187" s="287">
        <v>65.912000000000006</v>
      </c>
      <c r="G187" s="529" t="s">
        <v>55</v>
      </c>
      <c r="H187" s="530"/>
      <c r="I187" s="530"/>
      <c r="J187" s="531"/>
      <c r="K187" s="284">
        <v>45630</v>
      </c>
      <c r="L187" s="293" t="s">
        <v>742</v>
      </c>
      <c r="M187" s="81"/>
      <c r="N187" s="81"/>
      <c r="O187" s="81"/>
      <c r="P187" s="81"/>
    </row>
    <row r="188" spans="1:16">
      <c r="A188" s="80">
        <v>176</v>
      </c>
      <c r="B188" s="233" t="s">
        <v>535</v>
      </c>
      <c r="C188" s="255" t="s">
        <v>196</v>
      </c>
      <c r="D188" s="254" t="s">
        <v>711</v>
      </c>
      <c r="E188" s="280">
        <v>45626</v>
      </c>
      <c r="F188" s="287">
        <v>37.64</v>
      </c>
      <c r="G188" s="529" t="s">
        <v>55</v>
      </c>
      <c r="H188" s="530"/>
      <c r="I188" s="530"/>
      <c r="J188" s="531"/>
      <c r="K188" s="284">
        <v>45630</v>
      </c>
      <c r="L188" s="293" t="s">
        <v>752</v>
      </c>
      <c r="M188" s="81"/>
      <c r="N188" s="81"/>
      <c r="O188" s="81"/>
      <c r="P188" s="81"/>
    </row>
    <row r="189" spans="1:16">
      <c r="A189" s="80">
        <v>177</v>
      </c>
      <c r="B189" s="233" t="s">
        <v>496</v>
      </c>
      <c r="C189" s="9" t="s">
        <v>226</v>
      </c>
      <c r="D189" s="254" t="s">
        <v>711</v>
      </c>
      <c r="E189" s="280">
        <v>45626</v>
      </c>
      <c r="F189" s="287">
        <v>41.37</v>
      </c>
      <c r="G189" s="529" t="s">
        <v>55</v>
      </c>
      <c r="H189" s="530"/>
      <c r="I189" s="530"/>
      <c r="J189" s="531"/>
      <c r="K189" s="284">
        <v>45632</v>
      </c>
      <c r="L189" s="293" t="s">
        <v>757</v>
      </c>
      <c r="M189" s="81"/>
      <c r="N189" s="81"/>
      <c r="O189" s="81"/>
      <c r="P189" s="81"/>
    </row>
    <row r="190" spans="1:16">
      <c r="A190" s="80">
        <v>178</v>
      </c>
      <c r="B190" s="233" t="s">
        <v>548</v>
      </c>
      <c r="C190" s="9" t="s">
        <v>226</v>
      </c>
      <c r="D190" s="254" t="s">
        <v>711</v>
      </c>
      <c r="E190" s="280">
        <v>45629</v>
      </c>
      <c r="F190" s="287">
        <v>41.37</v>
      </c>
      <c r="G190" s="529" t="s">
        <v>55</v>
      </c>
      <c r="H190" s="530"/>
      <c r="I190" s="530"/>
      <c r="J190" s="531"/>
      <c r="K190" s="284">
        <v>45635</v>
      </c>
      <c r="L190" s="293" t="s">
        <v>744</v>
      </c>
      <c r="M190" s="81"/>
      <c r="N190" s="81"/>
      <c r="O190" s="81"/>
      <c r="P190" s="81"/>
    </row>
    <row r="191" spans="1:16">
      <c r="A191" s="80">
        <v>179</v>
      </c>
      <c r="B191" s="233" t="s">
        <v>529</v>
      </c>
      <c r="C191" s="255" t="s">
        <v>196</v>
      </c>
      <c r="D191" s="254" t="s">
        <v>711</v>
      </c>
      <c r="E191" s="280">
        <v>45629</v>
      </c>
      <c r="F191" s="287">
        <v>37.64</v>
      </c>
      <c r="G191" s="529" t="s">
        <v>55</v>
      </c>
      <c r="H191" s="530"/>
      <c r="I191" s="530"/>
      <c r="J191" s="531"/>
      <c r="K191" s="284">
        <v>45635</v>
      </c>
      <c r="L191" s="293" t="s">
        <v>752</v>
      </c>
      <c r="M191" s="81"/>
      <c r="N191" s="81"/>
      <c r="O191" s="81"/>
      <c r="P191" s="81"/>
    </row>
    <row r="192" spans="1:16">
      <c r="A192" s="80">
        <v>180</v>
      </c>
      <c r="B192" s="233" t="s">
        <v>508</v>
      </c>
      <c r="C192" s="255" t="s">
        <v>196</v>
      </c>
      <c r="D192" s="254" t="s">
        <v>711</v>
      </c>
      <c r="E192" s="280">
        <v>45629</v>
      </c>
      <c r="F192" s="287">
        <v>37.64</v>
      </c>
      <c r="G192" s="529" t="s">
        <v>55</v>
      </c>
      <c r="H192" s="530"/>
      <c r="I192" s="530"/>
      <c r="J192" s="531"/>
      <c r="K192" s="284">
        <v>45635</v>
      </c>
      <c r="L192" s="293" t="s">
        <v>748</v>
      </c>
      <c r="M192" s="81"/>
      <c r="N192" s="81"/>
      <c r="O192" s="81"/>
      <c r="P192" s="81"/>
    </row>
    <row r="193" spans="1:16">
      <c r="A193" s="80">
        <v>181</v>
      </c>
      <c r="B193" s="233" t="s">
        <v>528</v>
      </c>
      <c r="C193" s="9" t="s">
        <v>226</v>
      </c>
      <c r="D193" s="254" t="s">
        <v>711</v>
      </c>
      <c r="E193" s="280">
        <v>45629</v>
      </c>
      <c r="F193" s="287">
        <v>41.37</v>
      </c>
      <c r="G193" s="529" t="s">
        <v>55</v>
      </c>
      <c r="H193" s="530"/>
      <c r="I193" s="530"/>
      <c r="J193" s="531"/>
      <c r="K193" s="284">
        <v>45635</v>
      </c>
      <c r="L193" s="293" t="s">
        <v>746</v>
      </c>
      <c r="M193" s="81"/>
      <c r="N193" s="81"/>
      <c r="O193" s="81"/>
      <c r="P193" s="81"/>
    </row>
    <row r="194" spans="1:16">
      <c r="A194" s="80">
        <v>182</v>
      </c>
      <c r="B194" s="233" t="s">
        <v>673</v>
      </c>
      <c r="C194" s="9" t="s">
        <v>715</v>
      </c>
      <c r="D194" s="254" t="s">
        <v>711</v>
      </c>
      <c r="E194" s="280">
        <v>45629</v>
      </c>
      <c r="F194" s="287">
        <v>65.912000000000006</v>
      </c>
      <c r="G194" s="529" t="s">
        <v>55</v>
      </c>
      <c r="H194" s="530"/>
      <c r="I194" s="530"/>
      <c r="J194" s="531"/>
      <c r="K194" s="284">
        <v>45635</v>
      </c>
      <c r="L194" s="293" t="s">
        <v>741</v>
      </c>
      <c r="M194" s="81"/>
      <c r="N194" s="81"/>
      <c r="O194" s="81"/>
      <c r="P194" s="81"/>
    </row>
    <row r="195" spans="1:16">
      <c r="A195" s="80">
        <v>183</v>
      </c>
      <c r="B195" s="233" t="s">
        <v>639</v>
      </c>
      <c r="C195" s="9" t="s">
        <v>359</v>
      </c>
      <c r="D195" s="254" t="s">
        <v>711</v>
      </c>
      <c r="E195" s="280">
        <v>45630</v>
      </c>
      <c r="F195" s="287">
        <v>77.070000000000007</v>
      </c>
      <c r="G195" s="529" t="s">
        <v>55</v>
      </c>
      <c r="H195" s="530"/>
      <c r="I195" s="530"/>
      <c r="J195" s="531"/>
      <c r="K195" s="284">
        <v>45636</v>
      </c>
      <c r="L195" s="293" t="s">
        <v>742</v>
      </c>
      <c r="M195" s="81"/>
      <c r="N195" s="81"/>
      <c r="O195" s="81"/>
      <c r="P195" s="81"/>
    </row>
    <row r="196" spans="1:16" ht="15.5">
      <c r="A196" s="80">
        <v>184</v>
      </c>
      <c r="B196" s="233" t="s">
        <v>627</v>
      </c>
      <c r="C196" s="9" t="s">
        <v>227</v>
      </c>
      <c r="D196" s="260" t="s">
        <v>713</v>
      </c>
      <c r="E196" s="280">
        <v>45630</v>
      </c>
      <c r="F196" s="287">
        <v>58.51</v>
      </c>
      <c r="G196" s="529" t="s">
        <v>55</v>
      </c>
      <c r="H196" s="530"/>
      <c r="I196" s="530"/>
      <c r="J196" s="531"/>
      <c r="K196" s="284">
        <v>45636</v>
      </c>
      <c r="L196" s="293" t="s">
        <v>754</v>
      </c>
      <c r="M196" s="81"/>
      <c r="N196" s="81"/>
      <c r="O196" s="81"/>
      <c r="P196" s="81"/>
    </row>
    <row r="197" spans="1:16" ht="15.5">
      <c r="A197" s="80">
        <v>185</v>
      </c>
      <c r="B197" s="233" t="s">
        <v>614</v>
      </c>
      <c r="C197" s="9" t="s">
        <v>227</v>
      </c>
      <c r="D197" s="260" t="s">
        <v>713</v>
      </c>
      <c r="E197" s="280">
        <v>45627</v>
      </c>
      <c r="F197" s="287">
        <v>58.51</v>
      </c>
      <c r="G197" s="529" t="s">
        <v>55</v>
      </c>
      <c r="H197" s="530"/>
      <c r="I197" s="530"/>
      <c r="J197" s="531"/>
      <c r="K197" s="284">
        <v>45637</v>
      </c>
      <c r="L197" s="293" t="s">
        <v>753</v>
      </c>
      <c r="M197" s="81"/>
      <c r="N197" s="81"/>
      <c r="O197" s="81"/>
      <c r="P197" s="81"/>
    </row>
    <row r="198" spans="1:16" ht="15.5">
      <c r="A198" s="80">
        <v>186</v>
      </c>
      <c r="B198" s="233" t="s">
        <v>134</v>
      </c>
      <c r="C198" s="9" t="s">
        <v>227</v>
      </c>
      <c r="D198" s="260" t="s">
        <v>713</v>
      </c>
      <c r="E198" s="280">
        <v>45628</v>
      </c>
      <c r="F198" s="287">
        <v>58.51</v>
      </c>
      <c r="G198" s="529" t="s">
        <v>55</v>
      </c>
      <c r="H198" s="530"/>
      <c r="I198" s="530"/>
      <c r="J198" s="531"/>
      <c r="K198" s="284">
        <v>45637</v>
      </c>
      <c r="L198" s="294" t="s">
        <v>736</v>
      </c>
      <c r="M198" s="81"/>
      <c r="N198" s="81"/>
      <c r="O198" s="81"/>
      <c r="P198" s="81"/>
    </row>
    <row r="199" spans="1:16">
      <c r="A199" s="80">
        <v>187</v>
      </c>
      <c r="B199" s="233" t="s">
        <v>523</v>
      </c>
      <c r="C199" s="9" t="s">
        <v>226</v>
      </c>
      <c r="D199" s="254" t="s">
        <v>711</v>
      </c>
      <c r="E199" s="280">
        <v>45635</v>
      </c>
      <c r="F199" s="287">
        <v>41.37</v>
      </c>
      <c r="G199" s="529" t="s">
        <v>55</v>
      </c>
      <c r="H199" s="530"/>
      <c r="I199" s="530"/>
      <c r="J199" s="531"/>
      <c r="K199" s="284">
        <v>45639</v>
      </c>
      <c r="L199" s="293" t="s">
        <v>752</v>
      </c>
      <c r="M199" s="81"/>
      <c r="N199" s="81"/>
      <c r="O199" s="81"/>
      <c r="P199" s="81"/>
    </row>
    <row r="200" spans="1:16" ht="15.5">
      <c r="A200" s="80">
        <v>188</v>
      </c>
      <c r="B200" s="233" t="s">
        <v>329</v>
      </c>
      <c r="C200" s="9" t="s">
        <v>716</v>
      </c>
      <c r="D200" s="260" t="s">
        <v>713</v>
      </c>
      <c r="E200" s="280">
        <v>45635</v>
      </c>
      <c r="F200" s="287">
        <v>113.26</v>
      </c>
      <c r="G200" s="529" t="s">
        <v>55</v>
      </c>
      <c r="H200" s="530"/>
      <c r="I200" s="530"/>
      <c r="J200" s="531"/>
      <c r="K200" s="284">
        <v>45641</v>
      </c>
      <c r="L200" s="293" t="s">
        <v>755</v>
      </c>
      <c r="M200" s="81"/>
      <c r="N200" s="81"/>
      <c r="O200" s="81"/>
      <c r="P200" s="81"/>
    </row>
    <row r="201" spans="1:16">
      <c r="A201" s="80">
        <v>189</v>
      </c>
      <c r="B201" s="233" t="s">
        <v>598</v>
      </c>
      <c r="C201" s="9" t="s">
        <v>227</v>
      </c>
      <c r="D201" s="254" t="s">
        <v>711</v>
      </c>
      <c r="E201" s="280">
        <v>45635</v>
      </c>
      <c r="F201" s="287">
        <v>37.64</v>
      </c>
      <c r="G201" s="529" t="s">
        <v>55</v>
      </c>
      <c r="H201" s="530"/>
      <c r="I201" s="530"/>
      <c r="J201" s="531"/>
      <c r="K201" s="284">
        <v>45642</v>
      </c>
      <c r="L201" s="293" t="s">
        <v>757</v>
      </c>
      <c r="M201" s="81"/>
      <c r="N201" s="81"/>
      <c r="O201" s="81"/>
      <c r="P201" s="81"/>
    </row>
    <row r="202" spans="1:16">
      <c r="A202" s="80">
        <v>190</v>
      </c>
      <c r="B202" s="233" t="s">
        <v>515</v>
      </c>
      <c r="C202" s="9" t="s">
        <v>196</v>
      </c>
      <c r="D202" s="254" t="s">
        <v>711</v>
      </c>
      <c r="E202" s="280">
        <v>45635</v>
      </c>
      <c r="F202" s="287">
        <v>37.64</v>
      </c>
      <c r="G202" s="529" t="s">
        <v>55</v>
      </c>
      <c r="H202" s="530"/>
      <c r="I202" s="530"/>
      <c r="J202" s="531"/>
      <c r="K202" s="284">
        <v>45642</v>
      </c>
      <c r="L202" s="293" t="s">
        <v>748</v>
      </c>
      <c r="M202" s="81"/>
      <c r="N202" s="81"/>
      <c r="O202" s="81"/>
      <c r="P202" s="81"/>
    </row>
    <row r="203" spans="1:16">
      <c r="A203" s="80">
        <v>191</v>
      </c>
      <c r="B203" s="233" t="s">
        <v>546</v>
      </c>
      <c r="C203" s="9" t="s">
        <v>226</v>
      </c>
      <c r="D203" s="254" t="s">
        <v>711</v>
      </c>
      <c r="E203" s="280">
        <v>45635</v>
      </c>
      <c r="F203" s="287">
        <v>41.37</v>
      </c>
      <c r="G203" s="529" t="s">
        <v>55</v>
      </c>
      <c r="H203" s="530"/>
      <c r="I203" s="530"/>
      <c r="J203" s="531"/>
      <c r="K203" s="284">
        <v>45642</v>
      </c>
      <c r="L203" s="293" t="s">
        <v>744</v>
      </c>
      <c r="M203" s="81"/>
      <c r="N203" s="81"/>
      <c r="O203" s="81"/>
      <c r="P203" s="81"/>
    </row>
    <row r="204" spans="1:16">
      <c r="A204" s="80">
        <v>192</v>
      </c>
      <c r="B204" s="233" t="s">
        <v>571</v>
      </c>
      <c r="C204" s="9" t="s">
        <v>572</v>
      </c>
      <c r="D204" s="254" t="s">
        <v>711</v>
      </c>
      <c r="E204" s="280">
        <v>45635</v>
      </c>
      <c r="F204" s="287">
        <v>94.55</v>
      </c>
      <c r="G204" s="529" t="s">
        <v>55</v>
      </c>
      <c r="H204" s="530"/>
      <c r="I204" s="530"/>
      <c r="J204" s="531"/>
      <c r="K204" s="284">
        <v>45643</v>
      </c>
      <c r="L204" s="293" t="s">
        <v>742</v>
      </c>
      <c r="M204" s="81"/>
      <c r="N204" s="81"/>
      <c r="O204" s="81"/>
      <c r="P204" s="81"/>
    </row>
    <row r="205" spans="1:16" ht="15.5">
      <c r="A205" s="80">
        <v>193</v>
      </c>
      <c r="B205" s="233" t="s">
        <v>669</v>
      </c>
      <c r="C205" s="9" t="s">
        <v>227</v>
      </c>
      <c r="D205" s="260" t="s">
        <v>714</v>
      </c>
      <c r="E205" s="280">
        <v>45635</v>
      </c>
      <c r="F205" s="287">
        <v>68.849999999999994</v>
      </c>
      <c r="G205" s="529" t="s">
        <v>55</v>
      </c>
      <c r="H205" s="530"/>
      <c r="I205" s="530"/>
      <c r="J205" s="531"/>
      <c r="K205" s="284">
        <v>45643</v>
      </c>
      <c r="L205" s="10" t="s">
        <v>754</v>
      </c>
      <c r="M205" s="81"/>
      <c r="N205" s="81"/>
      <c r="O205" s="81"/>
      <c r="P205" s="81"/>
    </row>
    <row r="206" spans="1:16" ht="15.5">
      <c r="A206" s="80">
        <v>194</v>
      </c>
      <c r="B206" s="233" t="s">
        <v>575</v>
      </c>
      <c r="C206" s="9" t="s">
        <v>227</v>
      </c>
      <c r="D206" s="260" t="s">
        <v>714</v>
      </c>
      <c r="E206" s="280">
        <v>45635</v>
      </c>
      <c r="F206" s="287">
        <v>68.849999999999994</v>
      </c>
      <c r="G206" s="529" t="s">
        <v>55</v>
      </c>
      <c r="H206" s="530"/>
      <c r="I206" s="530"/>
      <c r="J206" s="531"/>
      <c r="K206" s="284">
        <v>45643</v>
      </c>
      <c r="L206" s="295" t="s">
        <v>750</v>
      </c>
      <c r="M206" s="81"/>
      <c r="N206" s="81"/>
      <c r="O206" s="81"/>
      <c r="P206" s="81"/>
    </row>
    <row r="207" spans="1:16" ht="15.5">
      <c r="A207" s="80">
        <v>195</v>
      </c>
      <c r="B207" s="233" t="s">
        <v>450</v>
      </c>
      <c r="C207" s="9" t="s">
        <v>228</v>
      </c>
      <c r="D207" s="260" t="s">
        <v>714</v>
      </c>
      <c r="E207" s="280">
        <v>45635</v>
      </c>
      <c r="F207" s="287">
        <v>71.430000000000007</v>
      </c>
      <c r="G207" s="529" t="s">
        <v>55</v>
      </c>
      <c r="H207" s="530"/>
      <c r="I207" s="530"/>
      <c r="J207" s="531"/>
      <c r="K207" s="284">
        <v>45644</v>
      </c>
      <c r="L207" s="293" t="s">
        <v>745</v>
      </c>
      <c r="M207" s="81"/>
      <c r="N207" s="81"/>
      <c r="O207" s="81"/>
      <c r="P207" s="81"/>
    </row>
    <row r="208" spans="1:16">
      <c r="A208" s="80">
        <v>196</v>
      </c>
      <c r="B208" s="233" t="s">
        <v>540</v>
      </c>
      <c r="C208" s="9" t="s">
        <v>320</v>
      </c>
      <c r="D208" s="254" t="s">
        <v>711</v>
      </c>
      <c r="E208" s="280">
        <v>45636</v>
      </c>
      <c r="F208" s="287">
        <v>65.713999999999999</v>
      </c>
      <c r="G208" s="529" t="s">
        <v>55</v>
      </c>
      <c r="H208" s="530"/>
      <c r="I208" s="530"/>
      <c r="J208" s="531"/>
      <c r="K208" s="280">
        <v>45646</v>
      </c>
      <c r="L208" s="293" t="s">
        <v>752</v>
      </c>
      <c r="M208" s="81"/>
      <c r="N208" s="81"/>
      <c r="O208" s="81"/>
      <c r="P208" s="81"/>
    </row>
    <row r="209" spans="1:16">
      <c r="A209" s="80">
        <v>197</v>
      </c>
      <c r="B209" s="233" t="s">
        <v>538</v>
      </c>
      <c r="C209" s="9" t="s">
        <v>320</v>
      </c>
      <c r="D209" s="254" t="s">
        <v>711</v>
      </c>
      <c r="E209" s="280">
        <v>45636</v>
      </c>
      <c r="F209" s="287">
        <v>65.713999999999999</v>
      </c>
      <c r="G209" s="529" t="s">
        <v>55</v>
      </c>
      <c r="H209" s="530"/>
      <c r="I209" s="530"/>
      <c r="J209" s="531"/>
      <c r="K209" s="280">
        <v>45646</v>
      </c>
      <c r="L209" s="293" t="s">
        <v>746</v>
      </c>
      <c r="M209" s="81"/>
      <c r="N209" s="81"/>
      <c r="O209" s="81"/>
      <c r="P209" s="81"/>
    </row>
    <row r="210" spans="1:16">
      <c r="A210" s="80">
        <v>198</v>
      </c>
      <c r="B210" s="233" t="s">
        <v>8</v>
      </c>
      <c r="C210" s="9" t="s">
        <v>227</v>
      </c>
      <c r="D210" s="254" t="s">
        <v>711</v>
      </c>
      <c r="E210" s="280">
        <v>45641</v>
      </c>
      <c r="F210" s="287">
        <v>37.64</v>
      </c>
      <c r="G210" s="529" t="s">
        <v>55</v>
      </c>
      <c r="H210" s="530"/>
      <c r="I210" s="530"/>
      <c r="J210" s="531"/>
      <c r="K210" s="280">
        <v>45646</v>
      </c>
      <c r="L210" s="293" t="s">
        <v>755</v>
      </c>
      <c r="M210" s="81"/>
      <c r="N210" s="81"/>
      <c r="O210" s="81"/>
      <c r="P210" s="81"/>
    </row>
    <row r="211" spans="1:16">
      <c r="A211" s="80">
        <v>199</v>
      </c>
      <c r="B211" s="233" t="s">
        <v>374</v>
      </c>
      <c r="C211" s="255" t="s">
        <v>716</v>
      </c>
      <c r="D211" s="254" t="s">
        <v>711</v>
      </c>
      <c r="E211" s="280">
        <v>45636</v>
      </c>
      <c r="F211" s="287">
        <v>77.81</v>
      </c>
      <c r="G211" s="529" t="s">
        <v>55</v>
      </c>
      <c r="H211" s="530"/>
      <c r="I211" s="530"/>
      <c r="J211" s="531"/>
      <c r="K211" s="280">
        <v>45647</v>
      </c>
      <c r="L211" s="293" t="s">
        <v>753</v>
      </c>
      <c r="M211" s="81"/>
      <c r="N211" s="81"/>
      <c r="O211" s="81"/>
      <c r="P211" s="81"/>
    </row>
    <row r="212" spans="1:16" ht="15.5">
      <c r="A212" s="80">
        <v>200</v>
      </c>
      <c r="B212" s="233" t="s">
        <v>140</v>
      </c>
      <c r="C212" s="9" t="s">
        <v>196</v>
      </c>
      <c r="D212" s="260" t="s">
        <v>713</v>
      </c>
      <c r="E212" s="280">
        <v>45636</v>
      </c>
      <c r="F212" s="287">
        <v>58.51</v>
      </c>
      <c r="G212" s="529" t="s">
        <v>55</v>
      </c>
      <c r="H212" s="530"/>
      <c r="I212" s="530"/>
      <c r="J212" s="531"/>
      <c r="K212" s="280">
        <v>45648</v>
      </c>
      <c r="L212" s="294" t="s">
        <v>736</v>
      </c>
      <c r="M212" s="81"/>
      <c r="N212" s="81"/>
      <c r="O212" s="81"/>
      <c r="P212" s="81"/>
    </row>
    <row r="213" spans="1:16">
      <c r="A213" s="80">
        <v>201</v>
      </c>
      <c r="B213" s="233" t="s">
        <v>562</v>
      </c>
      <c r="C213" s="255" t="s">
        <v>715</v>
      </c>
      <c r="D213" s="254" t="s">
        <v>711</v>
      </c>
      <c r="E213" s="280">
        <v>45636</v>
      </c>
      <c r="F213" s="287">
        <v>65.912000000000006</v>
      </c>
      <c r="G213" s="529" t="s">
        <v>55</v>
      </c>
      <c r="H213" s="530"/>
      <c r="I213" s="530"/>
      <c r="J213" s="531"/>
      <c r="K213" s="280">
        <v>45650</v>
      </c>
      <c r="L213" s="293" t="s">
        <v>742</v>
      </c>
      <c r="M213" s="81"/>
      <c r="N213" s="81"/>
      <c r="O213" s="81"/>
      <c r="P213" s="81"/>
    </row>
    <row r="214" spans="1:16">
      <c r="A214" s="80">
        <v>202</v>
      </c>
      <c r="B214" s="233" t="s">
        <v>539</v>
      </c>
      <c r="C214" s="255" t="s">
        <v>226</v>
      </c>
      <c r="D214" s="254" t="s">
        <v>711</v>
      </c>
      <c r="E214" s="280">
        <v>45643</v>
      </c>
      <c r="F214" s="287">
        <v>41.37</v>
      </c>
      <c r="G214" s="529" t="s">
        <v>55</v>
      </c>
      <c r="H214" s="530"/>
      <c r="I214" s="530"/>
      <c r="J214" s="531"/>
      <c r="K214" s="280">
        <v>45650</v>
      </c>
      <c r="L214" s="293" t="s">
        <v>757</v>
      </c>
      <c r="M214" s="81"/>
      <c r="N214" s="81"/>
      <c r="O214" s="81"/>
      <c r="P214" s="81"/>
    </row>
    <row r="215" spans="1:16">
      <c r="A215" s="80">
        <v>203</v>
      </c>
      <c r="B215" s="233" t="s">
        <v>618</v>
      </c>
      <c r="C215" s="255" t="s">
        <v>227</v>
      </c>
      <c r="D215" s="254" t="s">
        <v>711</v>
      </c>
      <c r="E215" s="280">
        <v>45645</v>
      </c>
      <c r="F215" s="287">
        <v>37.64</v>
      </c>
      <c r="G215" s="529" t="s">
        <v>55</v>
      </c>
      <c r="H215" s="530"/>
      <c r="I215" s="530"/>
      <c r="J215" s="531"/>
      <c r="K215" s="280">
        <v>45653</v>
      </c>
      <c r="L215" s="293" t="s">
        <v>745</v>
      </c>
      <c r="M215" s="81"/>
      <c r="N215" s="81"/>
      <c r="O215" s="81"/>
      <c r="P215" s="81"/>
    </row>
    <row r="216" spans="1:16">
      <c r="A216" s="80">
        <v>204</v>
      </c>
      <c r="B216" s="233" t="s">
        <v>552</v>
      </c>
      <c r="C216" s="255" t="s">
        <v>250</v>
      </c>
      <c r="D216" s="254" t="s">
        <v>711</v>
      </c>
      <c r="E216" s="280">
        <v>45646</v>
      </c>
      <c r="F216" s="287">
        <v>58.25</v>
      </c>
      <c r="G216" s="529" t="s">
        <v>55</v>
      </c>
      <c r="H216" s="530"/>
      <c r="I216" s="530"/>
      <c r="J216" s="531"/>
      <c r="K216" s="280">
        <v>45653</v>
      </c>
      <c r="L216" s="293" t="s">
        <v>744</v>
      </c>
      <c r="M216" s="81"/>
      <c r="N216" s="81"/>
      <c r="O216" s="81"/>
      <c r="P216" s="81"/>
    </row>
    <row r="217" spans="1:16">
      <c r="A217" s="80">
        <v>205</v>
      </c>
      <c r="B217" s="233" t="s">
        <v>451</v>
      </c>
      <c r="C217" s="255" t="s">
        <v>228</v>
      </c>
      <c r="D217" s="256" t="s">
        <v>714</v>
      </c>
      <c r="E217" s="280">
        <v>45616</v>
      </c>
      <c r="F217" s="287">
        <v>71.430000000000007</v>
      </c>
      <c r="G217" s="529" t="s">
        <v>55</v>
      </c>
      <c r="H217" s="530"/>
      <c r="I217" s="530"/>
      <c r="J217" s="531"/>
      <c r="K217" s="280">
        <v>45653</v>
      </c>
      <c r="L217" s="10" t="s">
        <v>754</v>
      </c>
      <c r="M217" s="81"/>
      <c r="N217" s="81"/>
      <c r="O217" s="81"/>
      <c r="P217" s="81"/>
    </row>
    <row r="218" spans="1:16">
      <c r="A218" s="80">
        <v>206</v>
      </c>
      <c r="B218" s="233" t="s">
        <v>278</v>
      </c>
      <c r="C218" s="255" t="s">
        <v>320</v>
      </c>
      <c r="D218" s="254" t="s">
        <v>711</v>
      </c>
      <c r="E218" s="280">
        <v>45644</v>
      </c>
      <c r="F218" s="287">
        <v>65.713999999999999</v>
      </c>
      <c r="G218" s="529" t="s">
        <v>55</v>
      </c>
      <c r="H218" s="530"/>
      <c r="I218" s="530"/>
      <c r="J218" s="531"/>
      <c r="K218" s="280">
        <v>45654</v>
      </c>
      <c r="L218" s="295" t="s">
        <v>750</v>
      </c>
      <c r="M218" s="81"/>
      <c r="N218" s="81"/>
      <c r="O218" s="81"/>
      <c r="P218" s="81"/>
    </row>
    <row r="219" spans="1:16">
      <c r="A219" s="80">
        <v>207</v>
      </c>
      <c r="B219" s="233" t="s">
        <v>557</v>
      </c>
      <c r="C219" s="255" t="s">
        <v>196</v>
      </c>
      <c r="D219" s="254" t="s">
        <v>711</v>
      </c>
      <c r="E219" s="279">
        <v>45649</v>
      </c>
      <c r="F219" s="287">
        <v>37.64</v>
      </c>
      <c r="G219" s="529" t="s">
        <v>55</v>
      </c>
      <c r="H219" s="530"/>
      <c r="I219" s="530"/>
      <c r="J219" s="531"/>
      <c r="K219" s="280">
        <v>45657</v>
      </c>
      <c r="L219" s="293" t="s">
        <v>757</v>
      </c>
      <c r="M219" s="81"/>
      <c r="N219" s="81"/>
      <c r="O219" s="81"/>
      <c r="P219" s="81"/>
    </row>
    <row r="220" spans="1:16">
      <c r="A220" s="80">
        <v>208</v>
      </c>
      <c r="B220" s="233" t="s">
        <v>378</v>
      </c>
      <c r="C220" s="255" t="s">
        <v>353</v>
      </c>
      <c r="D220" s="256" t="s">
        <v>713</v>
      </c>
      <c r="E220" s="279">
        <v>45649</v>
      </c>
      <c r="F220" s="287">
        <v>82.51</v>
      </c>
      <c r="G220" s="529" t="s">
        <v>55</v>
      </c>
      <c r="H220" s="530"/>
      <c r="I220" s="530"/>
      <c r="J220" s="531"/>
      <c r="K220" s="280">
        <v>45657</v>
      </c>
      <c r="L220" s="293" t="s">
        <v>736</v>
      </c>
      <c r="M220" s="81"/>
      <c r="N220" s="81"/>
      <c r="O220" s="81"/>
      <c r="P220" s="81"/>
    </row>
    <row r="221" spans="1:16">
      <c r="A221" s="80">
        <v>209</v>
      </c>
      <c r="B221" s="233" t="s">
        <v>632</v>
      </c>
      <c r="C221" s="255" t="s">
        <v>227</v>
      </c>
      <c r="D221" s="256" t="s">
        <v>713</v>
      </c>
      <c r="E221" s="280">
        <v>45620</v>
      </c>
      <c r="F221" s="287">
        <v>58.51</v>
      </c>
      <c r="G221" s="529" t="s">
        <v>55</v>
      </c>
      <c r="H221" s="530"/>
      <c r="I221" s="530"/>
      <c r="J221" s="531"/>
      <c r="K221" s="280">
        <v>45659</v>
      </c>
      <c r="L221" s="293" t="s">
        <v>758</v>
      </c>
      <c r="M221" s="81"/>
      <c r="N221" s="81"/>
      <c r="O221" s="81"/>
      <c r="P221" s="81"/>
    </row>
    <row r="222" spans="1:16">
      <c r="A222" s="80">
        <v>210</v>
      </c>
      <c r="B222" s="233" t="s">
        <v>702</v>
      </c>
      <c r="C222" s="255" t="s">
        <v>196</v>
      </c>
      <c r="D222" s="256" t="s">
        <v>713</v>
      </c>
      <c r="E222" s="280">
        <v>45620</v>
      </c>
      <c r="F222" s="287">
        <v>58.51</v>
      </c>
      <c r="G222" s="529" t="s">
        <v>55</v>
      </c>
      <c r="H222" s="530"/>
      <c r="I222" s="530"/>
      <c r="J222" s="531"/>
      <c r="K222" s="280">
        <v>45659</v>
      </c>
      <c r="L222" s="293" t="s">
        <v>755</v>
      </c>
      <c r="M222" s="81"/>
      <c r="N222" s="81"/>
      <c r="O222" s="81"/>
      <c r="P222" s="81"/>
    </row>
    <row r="223" spans="1:16">
      <c r="A223" s="80">
        <v>211</v>
      </c>
      <c r="B223" s="233" t="s">
        <v>615</v>
      </c>
      <c r="C223" s="255" t="s">
        <v>717</v>
      </c>
      <c r="D223" s="254" t="s">
        <v>711</v>
      </c>
      <c r="E223" s="280">
        <v>45643</v>
      </c>
      <c r="F223" s="287">
        <v>77.81</v>
      </c>
      <c r="G223" s="529" t="s">
        <v>55</v>
      </c>
      <c r="H223" s="530"/>
      <c r="I223" s="530"/>
      <c r="J223" s="531"/>
      <c r="K223" s="280">
        <v>45660</v>
      </c>
      <c r="L223" s="293" t="s">
        <v>741</v>
      </c>
      <c r="M223" s="81"/>
      <c r="N223" s="81"/>
      <c r="O223" s="81"/>
      <c r="P223" s="81"/>
    </row>
    <row r="224" spans="1:16">
      <c r="A224" s="80">
        <v>212</v>
      </c>
      <c r="B224" s="233" t="s">
        <v>587</v>
      </c>
      <c r="C224" s="255" t="s">
        <v>227</v>
      </c>
      <c r="D224" s="256" t="s">
        <v>713</v>
      </c>
      <c r="E224" s="280">
        <v>45620</v>
      </c>
      <c r="F224" s="287">
        <v>58.51</v>
      </c>
      <c r="G224" s="529" t="s">
        <v>55</v>
      </c>
      <c r="H224" s="530"/>
      <c r="I224" s="530"/>
      <c r="J224" s="531"/>
      <c r="K224" s="280">
        <v>45660</v>
      </c>
      <c r="L224" s="293" t="s">
        <v>753</v>
      </c>
      <c r="M224" s="81"/>
      <c r="N224" s="81"/>
      <c r="O224" s="81"/>
      <c r="P224" s="81"/>
    </row>
    <row r="225" spans="1:16">
      <c r="A225" s="80">
        <v>213</v>
      </c>
      <c r="B225" s="233" t="s">
        <v>588</v>
      </c>
      <c r="C225" s="255" t="s">
        <v>383</v>
      </c>
      <c r="D225" s="254" t="s">
        <v>711</v>
      </c>
      <c r="E225" s="280">
        <v>45616</v>
      </c>
      <c r="F225" s="287">
        <v>169.70999999999998</v>
      </c>
      <c r="G225" s="529" t="s">
        <v>55</v>
      </c>
      <c r="H225" s="530"/>
      <c r="I225" s="530"/>
      <c r="J225" s="531"/>
      <c r="K225" s="280">
        <v>45666</v>
      </c>
      <c r="L225" s="293" t="s">
        <v>748</v>
      </c>
      <c r="M225" s="81"/>
      <c r="N225" s="81"/>
      <c r="O225" s="81"/>
      <c r="P225" s="81"/>
    </row>
    <row r="226" spans="1:16">
      <c r="A226" s="80">
        <v>214</v>
      </c>
      <c r="B226" s="233" t="s">
        <v>544</v>
      </c>
      <c r="C226" s="255" t="s">
        <v>250</v>
      </c>
      <c r="D226" s="254" t="s">
        <v>711</v>
      </c>
      <c r="E226" s="279">
        <v>45655</v>
      </c>
      <c r="F226" s="287">
        <v>58.25</v>
      </c>
      <c r="G226" s="529" t="s">
        <v>55</v>
      </c>
      <c r="H226" s="530"/>
      <c r="I226" s="530"/>
      <c r="J226" s="531"/>
      <c r="K226" s="280">
        <v>45666</v>
      </c>
      <c r="L226" s="293" t="s">
        <v>744</v>
      </c>
      <c r="M226" s="81"/>
      <c r="N226" s="81"/>
      <c r="O226" s="81"/>
      <c r="P226" s="81"/>
    </row>
    <row r="227" spans="1:16">
      <c r="A227" s="80">
        <v>215</v>
      </c>
      <c r="B227" s="233" t="s">
        <v>449</v>
      </c>
      <c r="C227" s="255" t="s">
        <v>320</v>
      </c>
      <c r="D227" s="256" t="s">
        <v>713</v>
      </c>
      <c r="E227" s="279">
        <v>45660</v>
      </c>
      <c r="F227" s="287">
        <v>95.47</v>
      </c>
      <c r="G227" s="529" t="s">
        <v>55</v>
      </c>
      <c r="H227" s="530"/>
      <c r="I227" s="530"/>
      <c r="J227" s="531"/>
      <c r="K227" s="280">
        <v>45667</v>
      </c>
      <c r="L227" s="293" t="s">
        <v>752</v>
      </c>
      <c r="M227" s="81"/>
      <c r="N227" s="81"/>
      <c r="O227" s="81"/>
      <c r="P227" s="81"/>
    </row>
    <row r="228" spans="1:16">
      <c r="A228" s="80">
        <v>216</v>
      </c>
      <c r="B228" s="233" t="s">
        <v>566</v>
      </c>
      <c r="C228" s="255" t="s">
        <v>226</v>
      </c>
      <c r="D228" s="256" t="s">
        <v>713</v>
      </c>
      <c r="E228" s="279">
        <v>45660</v>
      </c>
      <c r="F228" s="287">
        <v>61.059999999999995</v>
      </c>
      <c r="G228" s="529" t="s">
        <v>55</v>
      </c>
      <c r="H228" s="530"/>
      <c r="I228" s="530"/>
      <c r="J228" s="531"/>
      <c r="K228" s="280">
        <v>45668</v>
      </c>
      <c r="L228" s="293" t="s">
        <v>758</v>
      </c>
      <c r="M228" s="81"/>
      <c r="N228" s="81"/>
      <c r="O228" s="81"/>
      <c r="P228" s="81"/>
    </row>
    <row r="229" spans="1:16">
      <c r="A229" s="80">
        <v>217</v>
      </c>
      <c r="B229" s="233" t="s">
        <v>361</v>
      </c>
      <c r="C229" s="255" t="s">
        <v>572</v>
      </c>
      <c r="D229" s="256" t="s">
        <v>713</v>
      </c>
      <c r="E229" s="279">
        <v>45660</v>
      </c>
      <c r="F229" s="287">
        <v>139.03</v>
      </c>
      <c r="G229" s="529" t="s">
        <v>55</v>
      </c>
      <c r="H229" s="530"/>
      <c r="I229" s="530"/>
      <c r="J229" s="531"/>
      <c r="K229" s="280">
        <v>45668</v>
      </c>
      <c r="L229" s="293" t="s">
        <v>754</v>
      </c>
      <c r="M229" s="81"/>
      <c r="N229" s="81"/>
      <c r="O229" s="81"/>
      <c r="P229" s="81"/>
    </row>
    <row r="230" spans="1:16" ht="15.5">
      <c r="A230" s="80">
        <v>218</v>
      </c>
      <c r="B230" s="233" t="s">
        <v>703</v>
      </c>
      <c r="C230" s="255" t="s">
        <v>226</v>
      </c>
      <c r="D230" s="260" t="s">
        <v>714</v>
      </c>
      <c r="E230" s="279">
        <v>45660</v>
      </c>
      <c r="F230" s="287">
        <v>71.430000000000007</v>
      </c>
      <c r="G230" s="529" t="s">
        <v>55</v>
      </c>
      <c r="H230" s="530"/>
      <c r="I230" s="530"/>
      <c r="J230" s="531"/>
      <c r="K230" s="280">
        <v>45668</v>
      </c>
      <c r="L230" s="293" t="s">
        <v>755</v>
      </c>
      <c r="M230" s="81"/>
      <c r="N230" s="81"/>
      <c r="O230" s="81"/>
      <c r="P230" s="81"/>
    </row>
    <row r="231" spans="1:16">
      <c r="A231" s="80">
        <v>219</v>
      </c>
      <c r="B231" s="233" t="s">
        <v>363</v>
      </c>
      <c r="C231" s="255" t="s">
        <v>716</v>
      </c>
      <c r="D231" s="254" t="s">
        <v>711</v>
      </c>
      <c r="E231" s="279">
        <v>45660</v>
      </c>
      <c r="F231" s="287">
        <v>77.81</v>
      </c>
      <c r="G231" s="529" t="s">
        <v>55</v>
      </c>
      <c r="H231" s="530"/>
      <c r="I231" s="530"/>
      <c r="J231" s="531"/>
      <c r="K231" s="280">
        <v>45668</v>
      </c>
      <c r="L231" s="293" t="s">
        <v>750</v>
      </c>
      <c r="M231" s="81"/>
      <c r="N231" s="81"/>
      <c r="O231" s="81"/>
      <c r="P231" s="81"/>
    </row>
    <row r="232" spans="1:16">
      <c r="A232" s="80">
        <v>220</v>
      </c>
      <c r="B232" s="233" t="s">
        <v>373</v>
      </c>
      <c r="C232" s="255" t="s">
        <v>642</v>
      </c>
      <c r="D232" s="254" t="s">
        <v>711</v>
      </c>
      <c r="E232" s="279">
        <v>45661</v>
      </c>
      <c r="F232" s="287">
        <v>94.55</v>
      </c>
      <c r="G232" s="529" t="s">
        <v>55</v>
      </c>
      <c r="H232" s="530"/>
      <c r="I232" s="530"/>
      <c r="J232" s="531"/>
      <c r="K232" s="280">
        <v>45669</v>
      </c>
      <c r="L232" s="293" t="s">
        <v>753</v>
      </c>
      <c r="M232" s="81"/>
      <c r="N232" s="81"/>
      <c r="O232" s="81"/>
      <c r="P232" s="81"/>
    </row>
    <row r="233" spans="1:16">
      <c r="A233" s="80">
        <v>221</v>
      </c>
      <c r="B233" s="233" t="s">
        <v>652</v>
      </c>
      <c r="C233" s="255" t="s">
        <v>383</v>
      </c>
      <c r="D233" s="254" t="s">
        <v>718</v>
      </c>
      <c r="E233" s="279">
        <v>45654</v>
      </c>
      <c r="F233" s="287">
        <v>326.61999999999995</v>
      </c>
      <c r="G233" s="529" t="s">
        <v>55</v>
      </c>
      <c r="H233" s="530"/>
      <c r="I233" s="530"/>
      <c r="J233" s="531"/>
      <c r="K233" s="280">
        <v>45669</v>
      </c>
      <c r="L233" s="293" t="s">
        <v>742</v>
      </c>
      <c r="M233" s="81"/>
      <c r="N233" s="81"/>
      <c r="O233" s="81"/>
      <c r="P233" s="81"/>
    </row>
    <row r="234" spans="1:16">
      <c r="A234" s="80">
        <v>222</v>
      </c>
      <c r="B234" s="233" t="s">
        <v>602</v>
      </c>
      <c r="C234" s="255" t="s">
        <v>383</v>
      </c>
      <c r="D234" s="254" t="s">
        <v>711</v>
      </c>
      <c r="E234" s="280">
        <v>45652</v>
      </c>
      <c r="F234" s="287">
        <v>169.70999999999998</v>
      </c>
      <c r="G234" s="529" t="s">
        <v>55</v>
      </c>
      <c r="H234" s="530"/>
      <c r="I234" s="530"/>
      <c r="J234" s="531"/>
      <c r="K234" s="280">
        <v>45671</v>
      </c>
      <c r="L234" s="293" t="s">
        <v>746</v>
      </c>
      <c r="M234" s="81"/>
      <c r="N234" s="81"/>
      <c r="O234" s="81"/>
      <c r="P234" s="81"/>
    </row>
    <row r="235" spans="1:16">
      <c r="A235" s="80">
        <v>223</v>
      </c>
      <c r="B235" s="233" t="s">
        <v>592</v>
      </c>
      <c r="C235" s="255" t="s">
        <v>226</v>
      </c>
      <c r="D235" s="254" t="s">
        <v>711</v>
      </c>
      <c r="E235" s="280">
        <v>45667</v>
      </c>
      <c r="F235" s="287">
        <v>41.37</v>
      </c>
      <c r="G235" s="529" t="s">
        <v>55</v>
      </c>
      <c r="H235" s="530"/>
      <c r="I235" s="530"/>
      <c r="J235" s="531"/>
      <c r="K235" s="280">
        <v>45671</v>
      </c>
      <c r="L235" s="293" t="s">
        <v>741</v>
      </c>
      <c r="M235" s="81"/>
      <c r="N235" s="81"/>
      <c r="O235" s="81"/>
      <c r="P235" s="81"/>
    </row>
    <row r="236" spans="1:16">
      <c r="A236" s="80">
        <v>224</v>
      </c>
      <c r="B236" s="233" t="s">
        <v>375</v>
      </c>
      <c r="C236" s="255" t="s">
        <v>351</v>
      </c>
      <c r="D236" s="256" t="s">
        <v>713</v>
      </c>
      <c r="E236" s="279">
        <v>45660</v>
      </c>
      <c r="F236" s="287">
        <v>98.56</v>
      </c>
      <c r="G236" s="529" t="s">
        <v>55</v>
      </c>
      <c r="H236" s="530"/>
      <c r="I236" s="530"/>
      <c r="J236" s="531"/>
      <c r="K236" s="280">
        <v>45672</v>
      </c>
      <c r="L236" s="293" t="s">
        <v>745</v>
      </c>
      <c r="M236" s="81"/>
      <c r="N236" s="81"/>
      <c r="O236" s="81"/>
      <c r="P236" s="81"/>
    </row>
    <row r="237" spans="1:16">
      <c r="A237" s="80">
        <v>225</v>
      </c>
      <c r="B237" s="233" t="s">
        <v>634</v>
      </c>
      <c r="C237" s="255" t="s">
        <v>226</v>
      </c>
      <c r="D237" s="256" t="s">
        <v>713</v>
      </c>
      <c r="E237" s="280">
        <v>45667</v>
      </c>
      <c r="F237" s="287">
        <v>61.059999999999995</v>
      </c>
      <c r="G237" s="529" t="s">
        <v>55</v>
      </c>
      <c r="H237" s="530"/>
      <c r="I237" s="530"/>
      <c r="J237" s="531"/>
      <c r="K237" s="280">
        <v>45675</v>
      </c>
      <c r="L237" s="293" t="s">
        <v>752</v>
      </c>
      <c r="M237" s="81"/>
      <c r="N237" s="81"/>
      <c r="O237" s="81"/>
      <c r="P237" s="81"/>
    </row>
    <row r="238" spans="1:16">
      <c r="A238" s="80">
        <v>226</v>
      </c>
      <c r="B238" s="233" t="s">
        <v>594</v>
      </c>
      <c r="C238" s="255" t="s">
        <v>227</v>
      </c>
      <c r="D238" s="254" t="s">
        <v>711</v>
      </c>
      <c r="E238" s="280">
        <v>45669</v>
      </c>
      <c r="F238" s="287">
        <v>37.64</v>
      </c>
      <c r="G238" s="529" t="s">
        <v>55</v>
      </c>
      <c r="H238" s="530"/>
      <c r="I238" s="530"/>
      <c r="J238" s="531"/>
      <c r="K238" s="280">
        <v>45677</v>
      </c>
      <c r="L238" s="295" t="s">
        <v>750</v>
      </c>
      <c r="M238" s="81"/>
      <c r="N238" s="81"/>
      <c r="O238" s="81"/>
      <c r="P238" s="81"/>
    </row>
    <row r="239" spans="1:16">
      <c r="A239" s="80">
        <v>227</v>
      </c>
      <c r="B239" s="233" t="s">
        <v>568</v>
      </c>
      <c r="C239" s="255" t="s">
        <v>226</v>
      </c>
      <c r="D239" s="254" t="s">
        <v>711</v>
      </c>
      <c r="E239" s="280">
        <v>45667</v>
      </c>
      <c r="F239" s="287">
        <v>41.37</v>
      </c>
      <c r="G239" s="529" t="s">
        <v>55</v>
      </c>
      <c r="H239" s="530"/>
      <c r="I239" s="530"/>
      <c r="J239" s="531"/>
      <c r="K239" s="280">
        <v>45677</v>
      </c>
      <c r="L239" s="293" t="s">
        <v>748</v>
      </c>
      <c r="M239" s="81"/>
      <c r="N239" s="81"/>
      <c r="O239" s="81"/>
      <c r="P239" s="81"/>
    </row>
    <row r="240" spans="1:16">
      <c r="A240" s="80">
        <v>228</v>
      </c>
      <c r="B240" s="233" t="s">
        <v>319</v>
      </c>
      <c r="C240" s="255" t="s">
        <v>351</v>
      </c>
      <c r="D240" s="254" t="s">
        <v>714</v>
      </c>
      <c r="E240" s="279">
        <v>45661</v>
      </c>
      <c r="F240" s="287">
        <v>111.17</v>
      </c>
      <c r="G240" s="529" t="s">
        <v>55</v>
      </c>
      <c r="H240" s="530"/>
      <c r="I240" s="530"/>
      <c r="J240" s="531"/>
      <c r="K240" s="280">
        <v>45679</v>
      </c>
      <c r="L240" s="293" t="s">
        <v>736</v>
      </c>
      <c r="M240" s="81"/>
      <c r="N240" s="81"/>
      <c r="O240" s="81"/>
      <c r="P240" s="81"/>
    </row>
    <row r="241" spans="1:16">
      <c r="A241" s="80">
        <v>229</v>
      </c>
      <c r="B241" s="238" t="s">
        <v>654</v>
      </c>
      <c r="C241" s="9" t="s">
        <v>226</v>
      </c>
      <c r="D241" s="256" t="s">
        <v>713</v>
      </c>
      <c r="E241" s="280">
        <v>45669</v>
      </c>
      <c r="F241" s="287">
        <v>61.059999999999995</v>
      </c>
      <c r="G241" s="529" t="s">
        <v>55</v>
      </c>
      <c r="H241" s="530"/>
      <c r="I241" s="530"/>
      <c r="J241" s="531"/>
      <c r="K241" s="280">
        <v>45680</v>
      </c>
      <c r="L241" s="293" t="s">
        <v>758</v>
      </c>
      <c r="M241" s="81"/>
      <c r="N241" s="81"/>
      <c r="O241" s="81"/>
      <c r="P241" s="81"/>
    </row>
    <row r="242" spans="1:16">
      <c r="A242" s="80">
        <v>230</v>
      </c>
      <c r="B242" s="232" t="s">
        <v>628</v>
      </c>
      <c r="C242" s="9" t="s">
        <v>383</v>
      </c>
      <c r="D242" s="254" t="s">
        <v>719</v>
      </c>
      <c r="E242" s="280">
        <v>45669</v>
      </c>
      <c r="F242" s="287">
        <v>169.70999999999998</v>
      </c>
      <c r="G242" s="529" t="s">
        <v>55</v>
      </c>
      <c r="H242" s="530"/>
      <c r="I242" s="530"/>
      <c r="J242" s="531"/>
      <c r="K242" s="280">
        <v>45681</v>
      </c>
      <c r="L242" s="293" t="s">
        <v>755</v>
      </c>
      <c r="M242" s="81"/>
      <c r="N242" s="81"/>
      <c r="O242" s="81"/>
      <c r="P242" s="81"/>
    </row>
    <row r="243" spans="1:16">
      <c r="A243" s="80">
        <v>231</v>
      </c>
      <c r="B243" s="233" t="s">
        <v>641</v>
      </c>
      <c r="C243" s="255" t="s">
        <v>227</v>
      </c>
      <c r="D243" s="256" t="s">
        <v>713</v>
      </c>
      <c r="E243" s="280">
        <v>45675</v>
      </c>
      <c r="F243" s="287">
        <v>58.51</v>
      </c>
      <c r="G243" s="529" t="s">
        <v>55</v>
      </c>
      <c r="H243" s="530"/>
      <c r="I243" s="530"/>
      <c r="J243" s="531"/>
      <c r="K243" s="280">
        <v>45682</v>
      </c>
      <c r="L243" s="293" t="s">
        <v>752</v>
      </c>
      <c r="M243" s="81"/>
      <c r="N243" s="81"/>
      <c r="O243" s="81"/>
      <c r="P243" s="81"/>
    </row>
    <row r="244" spans="1:16">
      <c r="A244" s="80">
        <v>232</v>
      </c>
      <c r="B244" s="233" t="s">
        <v>429</v>
      </c>
      <c r="C244" s="255" t="s">
        <v>651</v>
      </c>
      <c r="D244" s="254" t="s">
        <v>718</v>
      </c>
      <c r="E244" s="279">
        <v>45671</v>
      </c>
      <c r="F244" s="287">
        <v>331.82</v>
      </c>
      <c r="G244" s="529" t="s">
        <v>55</v>
      </c>
      <c r="H244" s="530"/>
      <c r="I244" s="530"/>
      <c r="J244" s="531"/>
      <c r="K244" s="280">
        <v>45686</v>
      </c>
      <c r="L244" s="293" t="s">
        <v>742</v>
      </c>
      <c r="M244" s="81"/>
      <c r="N244" s="81"/>
      <c r="O244" s="81"/>
      <c r="P244" s="81"/>
    </row>
    <row r="245" spans="1:16" ht="15.5">
      <c r="A245" s="80">
        <v>233</v>
      </c>
      <c r="B245" s="240" t="s">
        <v>4</v>
      </c>
      <c r="C245" s="9" t="s">
        <v>226</v>
      </c>
      <c r="D245" s="262" t="s">
        <v>711</v>
      </c>
      <c r="E245" s="280">
        <v>45678</v>
      </c>
      <c r="F245" s="287">
        <v>41.37</v>
      </c>
      <c r="G245" s="529" t="s">
        <v>55</v>
      </c>
      <c r="H245" s="530"/>
      <c r="I245" s="530"/>
      <c r="J245" s="531"/>
      <c r="K245" s="280">
        <v>45687</v>
      </c>
      <c r="L245" s="293" t="s">
        <v>753</v>
      </c>
      <c r="M245" s="81"/>
      <c r="N245" s="81"/>
      <c r="O245" s="81"/>
      <c r="P245" s="81"/>
    </row>
    <row r="246" spans="1:16" ht="15.5">
      <c r="A246" s="80">
        <v>234</v>
      </c>
      <c r="B246" s="238" t="s">
        <v>649</v>
      </c>
      <c r="C246" s="9" t="s">
        <v>226</v>
      </c>
      <c r="D246" s="262" t="s">
        <v>711</v>
      </c>
      <c r="E246" s="280">
        <v>45682</v>
      </c>
      <c r="F246" s="287">
        <v>41.37</v>
      </c>
      <c r="G246" s="529" t="s">
        <v>55</v>
      </c>
      <c r="H246" s="530"/>
      <c r="I246" s="530"/>
      <c r="J246" s="531"/>
      <c r="K246" s="280">
        <v>45688</v>
      </c>
      <c r="L246" s="293" t="s">
        <v>758</v>
      </c>
      <c r="M246" s="81"/>
      <c r="N246" s="81"/>
      <c r="O246" s="81"/>
      <c r="P246" s="81"/>
    </row>
    <row r="247" spans="1:16">
      <c r="A247" s="80">
        <v>235</v>
      </c>
      <c r="B247" s="233" t="s">
        <v>569</v>
      </c>
      <c r="C247" s="255" t="s">
        <v>226</v>
      </c>
      <c r="D247" s="256" t="s">
        <v>713</v>
      </c>
      <c r="E247" s="280">
        <v>45678</v>
      </c>
      <c r="F247" s="287">
        <v>61.059999999999995</v>
      </c>
      <c r="G247" s="529" t="s">
        <v>55</v>
      </c>
      <c r="H247" s="530"/>
      <c r="I247" s="530"/>
      <c r="J247" s="531"/>
      <c r="K247" s="280">
        <v>45688</v>
      </c>
      <c r="L247" s="293" t="s">
        <v>745</v>
      </c>
      <c r="M247" s="81"/>
      <c r="N247" s="81"/>
      <c r="O247" s="81"/>
      <c r="P247" s="81"/>
    </row>
    <row r="248" spans="1:16" ht="15.5">
      <c r="A248" s="80">
        <v>236</v>
      </c>
      <c r="B248" s="238" t="s">
        <v>291</v>
      </c>
      <c r="C248" s="9" t="s">
        <v>320</v>
      </c>
      <c r="D248" s="262" t="s">
        <v>714</v>
      </c>
      <c r="E248" s="280">
        <v>45672</v>
      </c>
      <c r="F248" s="287">
        <v>119.63500000000001</v>
      </c>
      <c r="G248" s="529" t="s">
        <v>55</v>
      </c>
      <c r="H248" s="530"/>
      <c r="I248" s="530"/>
      <c r="J248" s="531"/>
      <c r="K248" s="280">
        <v>45688</v>
      </c>
      <c r="L248" s="293" t="s">
        <v>754</v>
      </c>
      <c r="M248" s="81"/>
      <c r="N248" s="81"/>
      <c r="O248" s="81"/>
      <c r="P248" s="81"/>
    </row>
    <row r="249" spans="1:16">
      <c r="A249" s="80">
        <v>237</v>
      </c>
      <c r="B249" s="233" t="s">
        <v>620</v>
      </c>
      <c r="C249" s="255" t="s">
        <v>227</v>
      </c>
      <c r="D249" s="254" t="s">
        <v>711</v>
      </c>
      <c r="E249" s="280">
        <v>45680</v>
      </c>
      <c r="F249" s="287">
        <v>37.64</v>
      </c>
      <c r="G249" s="529" t="s">
        <v>55</v>
      </c>
      <c r="H249" s="530"/>
      <c r="I249" s="530"/>
      <c r="J249" s="531"/>
      <c r="K249" s="280">
        <v>45688</v>
      </c>
      <c r="L249" s="293" t="s">
        <v>741</v>
      </c>
      <c r="M249" s="81"/>
      <c r="N249" s="81"/>
      <c r="O249" s="81"/>
      <c r="P249" s="81"/>
    </row>
    <row r="250" spans="1:16">
      <c r="A250" s="80">
        <v>238</v>
      </c>
      <c r="B250" s="233" t="s">
        <v>626</v>
      </c>
      <c r="C250" s="255" t="s">
        <v>227</v>
      </c>
      <c r="D250" s="254" t="s">
        <v>711</v>
      </c>
      <c r="E250" s="280">
        <v>45681</v>
      </c>
      <c r="F250" s="287">
        <v>37.64</v>
      </c>
      <c r="G250" s="529" t="s">
        <v>55</v>
      </c>
      <c r="H250" s="530"/>
      <c r="I250" s="530"/>
      <c r="J250" s="531"/>
      <c r="K250" s="280">
        <v>45688</v>
      </c>
      <c r="L250" s="293" t="s">
        <v>748</v>
      </c>
      <c r="M250" s="81"/>
      <c r="N250" s="81"/>
      <c r="O250" s="81"/>
      <c r="P250" s="81"/>
    </row>
    <row r="251" spans="1:16">
      <c r="A251" s="80">
        <v>239</v>
      </c>
      <c r="B251" s="233" t="s">
        <v>612</v>
      </c>
      <c r="C251" s="255" t="s">
        <v>228</v>
      </c>
      <c r="D251" s="256" t="s">
        <v>713</v>
      </c>
      <c r="E251" s="280">
        <v>45683</v>
      </c>
      <c r="F251" s="287">
        <v>61.059999999999995</v>
      </c>
      <c r="G251" s="529" t="s">
        <v>55</v>
      </c>
      <c r="H251" s="530"/>
      <c r="I251" s="530"/>
      <c r="J251" s="531"/>
      <c r="K251" s="280">
        <v>45691</v>
      </c>
      <c r="L251" s="293" t="s">
        <v>752</v>
      </c>
      <c r="M251" s="81"/>
      <c r="N251" s="81"/>
      <c r="O251" s="81"/>
      <c r="P251" s="81"/>
    </row>
    <row r="252" spans="1:16">
      <c r="A252" s="80">
        <v>240</v>
      </c>
      <c r="B252" s="233" t="s">
        <v>655</v>
      </c>
      <c r="C252" s="255" t="s">
        <v>645</v>
      </c>
      <c r="D252" s="254" t="s">
        <v>711</v>
      </c>
      <c r="E252" s="280">
        <v>45675</v>
      </c>
      <c r="F252" s="287">
        <v>165.36</v>
      </c>
      <c r="G252" s="529" t="s">
        <v>55</v>
      </c>
      <c r="H252" s="530"/>
      <c r="I252" s="530"/>
      <c r="J252" s="531"/>
      <c r="K252" s="280">
        <v>45692</v>
      </c>
      <c r="L252" s="293" t="s">
        <v>746</v>
      </c>
      <c r="M252" s="81"/>
      <c r="N252" s="81"/>
      <c r="O252" s="81"/>
      <c r="P252" s="81"/>
    </row>
    <row r="253" spans="1:16">
      <c r="A253" s="80">
        <v>241</v>
      </c>
      <c r="B253" s="248" t="s">
        <v>318</v>
      </c>
      <c r="C253" s="9" t="s">
        <v>638</v>
      </c>
      <c r="D253" s="254" t="s">
        <v>711</v>
      </c>
      <c r="E253" s="280">
        <v>45680</v>
      </c>
      <c r="F253" s="287">
        <v>165.36</v>
      </c>
      <c r="G253" s="529" t="s">
        <v>55</v>
      </c>
      <c r="H253" s="530"/>
      <c r="I253" s="530"/>
      <c r="J253" s="531"/>
      <c r="K253" s="280">
        <v>45693</v>
      </c>
      <c r="L253" s="293" t="s">
        <v>736</v>
      </c>
      <c r="M253" s="81"/>
      <c r="N253" s="81"/>
      <c r="O253" s="81"/>
      <c r="P253" s="81"/>
    </row>
    <row r="254" spans="1:16">
      <c r="A254" s="80">
        <v>242</v>
      </c>
      <c r="B254" s="248" t="s">
        <v>92</v>
      </c>
      <c r="C254" s="9" t="s">
        <v>196</v>
      </c>
      <c r="D254" s="254" t="s">
        <v>711</v>
      </c>
      <c r="E254" s="280">
        <v>45689</v>
      </c>
      <c r="F254" s="287">
        <v>37.64</v>
      </c>
      <c r="G254" s="529" t="s">
        <v>55</v>
      </c>
      <c r="H254" s="530"/>
      <c r="I254" s="530"/>
      <c r="J254" s="531"/>
      <c r="K254" s="280">
        <v>45694</v>
      </c>
      <c r="L254" s="293" t="s">
        <v>753</v>
      </c>
      <c r="M254" s="81"/>
      <c r="N254" s="81"/>
      <c r="O254" s="81"/>
      <c r="P254" s="81"/>
    </row>
    <row r="255" spans="1:16">
      <c r="A255" s="80">
        <v>243</v>
      </c>
      <c r="B255" s="238" t="s">
        <v>635</v>
      </c>
      <c r="C255" s="9" t="s">
        <v>317</v>
      </c>
      <c r="D255" s="254" t="s">
        <v>711</v>
      </c>
      <c r="E255" s="280">
        <v>45689</v>
      </c>
      <c r="F255" s="287">
        <v>65.912000000000006</v>
      </c>
      <c r="G255" s="529" t="s">
        <v>55</v>
      </c>
      <c r="H255" s="530"/>
      <c r="I255" s="530"/>
      <c r="J255" s="531"/>
      <c r="K255" s="280">
        <v>45695</v>
      </c>
      <c r="L255" s="293" t="s">
        <v>758</v>
      </c>
      <c r="M255" s="81"/>
      <c r="N255" s="81"/>
      <c r="O255" s="81"/>
      <c r="P255" s="81"/>
    </row>
    <row r="256" spans="1:16">
      <c r="A256" s="80">
        <v>244</v>
      </c>
      <c r="B256" s="240" t="s">
        <v>141</v>
      </c>
      <c r="C256" s="255" t="s">
        <v>226</v>
      </c>
      <c r="D256" s="256" t="s">
        <v>713</v>
      </c>
      <c r="E256" s="280">
        <v>45689</v>
      </c>
      <c r="F256" s="287">
        <v>61.059999999999995</v>
      </c>
      <c r="G256" s="529" t="s">
        <v>55</v>
      </c>
      <c r="H256" s="530"/>
      <c r="I256" s="530"/>
      <c r="J256" s="531"/>
      <c r="K256" s="280">
        <v>45695</v>
      </c>
      <c r="L256" s="293" t="s">
        <v>757</v>
      </c>
      <c r="M256" s="81"/>
      <c r="N256" s="81"/>
      <c r="O256" s="81"/>
      <c r="P256" s="81"/>
    </row>
    <row r="257" spans="1:16">
      <c r="A257" s="80">
        <v>245</v>
      </c>
      <c r="B257" s="233" t="s">
        <v>580</v>
      </c>
      <c r="C257" s="255" t="s">
        <v>229</v>
      </c>
      <c r="D257" s="254" t="s">
        <v>711</v>
      </c>
      <c r="E257" s="280">
        <v>45689</v>
      </c>
      <c r="F257" s="287">
        <v>41.37</v>
      </c>
      <c r="G257" s="529" t="s">
        <v>55</v>
      </c>
      <c r="H257" s="530"/>
      <c r="I257" s="530"/>
      <c r="J257" s="531"/>
      <c r="K257" s="280">
        <v>45697</v>
      </c>
      <c r="L257" s="293" t="s">
        <v>748</v>
      </c>
      <c r="M257" s="81"/>
      <c r="N257" s="81"/>
      <c r="O257" s="81"/>
      <c r="P257" s="81"/>
    </row>
    <row r="258" spans="1:16">
      <c r="A258" s="80">
        <v>246</v>
      </c>
      <c r="B258" s="240" t="s">
        <v>668</v>
      </c>
      <c r="C258" s="9" t="s">
        <v>645</v>
      </c>
      <c r="D258" s="254" t="s">
        <v>711</v>
      </c>
      <c r="E258" s="280">
        <v>45687</v>
      </c>
      <c r="F258" s="287">
        <v>165.36</v>
      </c>
      <c r="G258" s="529" t="s">
        <v>55</v>
      </c>
      <c r="H258" s="530"/>
      <c r="I258" s="530"/>
      <c r="J258" s="531"/>
      <c r="K258" s="280">
        <v>45697</v>
      </c>
      <c r="L258" s="293" t="s">
        <v>742</v>
      </c>
      <c r="M258" s="81"/>
      <c r="N258" s="81"/>
      <c r="O258" s="81"/>
      <c r="P258" s="81"/>
    </row>
    <row r="259" spans="1:16">
      <c r="A259" s="80">
        <v>247</v>
      </c>
      <c r="B259" s="241" t="s">
        <v>586</v>
      </c>
      <c r="C259" s="9" t="s">
        <v>227</v>
      </c>
      <c r="D259" s="256" t="s">
        <v>713</v>
      </c>
      <c r="E259" s="280">
        <v>45689</v>
      </c>
      <c r="F259" s="287">
        <v>58.51</v>
      </c>
      <c r="G259" s="529" t="s">
        <v>55</v>
      </c>
      <c r="H259" s="530"/>
      <c r="I259" s="530"/>
      <c r="J259" s="531"/>
      <c r="K259" s="280">
        <v>45698</v>
      </c>
      <c r="L259" s="295" t="s">
        <v>750</v>
      </c>
      <c r="M259" s="81"/>
      <c r="N259" s="81"/>
      <c r="O259" s="81"/>
      <c r="P259" s="81"/>
    </row>
    <row r="260" spans="1:16">
      <c r="A260" s="80">
        <v>248</v>
      </c>
      <c r="B260" s="241" t="s">
        <v>579</v>
      </c>
      <c r="C260" s="9" t="s">
        <v>227</v>
      </c>
      <c r="D260" s="256" t="s">
        <v>713</v>
      </c>
      <c r="E260" s="280">
        <v>45690</v>
      </c>
      <c r="F260" s="287">
        <v>58.51</v>
      </c>
      <c r="G260" s="529" t="s">
        <v>55</v>
      </c>
      <c r="H260" s="530"/>
      <c r="I260" s="530"/>
      <c r="J260" s="531"/>
      <c r="K260" s="280">
        <v>45703</v>
      </c>
      <c r="L260" s="293" t="s">
        <v>745</v>
      </c>
      <c r="M260" s="81"/>
      <c r="N260" s="81"/>
      <c r="O260" s="81"/>
      <c r="P260" s="81"/>
    </row>
    <row r="261" spans="1:16" ht="25">
      <c r="A261" s="80">
        <v>249</v>
      </c>
      <c r="B261" s="238" t="s">
        <v>322</v>
      </c>
      <c r="C261" s="255" t="s">
        <v>720</v>
      </c>
      <c r="D261" s="262" t="s">
        <v>711</v>
      </c>
      <c r="E261" s="280">
        <v>45690</v>
      </c>
      <c r="F261" s="287">
        <v>173.792</v>
      </c>
      <c r="G261" s="529" t="s">
        <v>55</v>
      </c>
      <c r="H261" s="530"/>
      <c r="I261" s="530"/>
      <c r="J261" s="531"/>
      <c r="K261" s="280">
        <v>45703</v>
      </c>
      <c r="L261" s="293" t="s">
        <v>754</v>
      </c>
      <c r="M261" s="81"/>
      <c r="N261" s="81"/>
      <c r="O261" s="81"/>
      <c r="P261" s="81"/>
    </row>
    <row r="262" spans="1:16">
      <c r="A262" s="80">
        <v>250</v>
      </c>
      <c r="B262" s="238" t="s">
        <v>294</v>
      </c>
      <c r="C262" s="9" t="s">
        <v>362</v>
      </c>
      <c r="D262" s="256" t="s">
        <v>713</v>
      </c>
      <c r="E262" s="280">
        <v>45690</v>
      </c>
      <c r="F262" s="287">
        <v>253.37</v>
      </c>
      <c r="G262" s="529" t="s">
        <v>55</v>
      </c>
      <c r="H262" s="530"/>
      <c r="I262" s="530"/>
      <c r="J262" s="531"/>
      <c r="K262" s="280">
        <v>45703</v>
      </c>
      <c r="L262" s="293" t="s">
        <v>755</v>
      </c>
      <c r="M262" s="81"/>
      <c r="N262" s="81"/>
      <c r="O262" s="81"/>
      <c r="P262" s="81"/>
    </row>
    <row r="263" spans="1:16">
      <c r="A263" s="80">
        <v>251</v>
      </c>
      <c r="B263" s="233" t="s">
        <v>630</v>
      </c>
      <c r="C263" s="255" t="s">
        <v>227</v>
      </c>
      <c r="D263" s="256" t="s">
        <v>713</v>
      </c>
      <c r="E263" s="280">
        <v>45690</v>
      </c>
      <c r="F263" s="287">
        <v>58.51</v>
      </c>
      <c r="G263" s="529" t="s">
        <v>55</v>
      </c>
      <c r="H263" s="530"/>
      <c r="I263" s="530"/>
      <c r="J263" s="531"/>
      <c r="K263" s="280">
        <v>45703</v>
      </c>
      <c r="L263" s="293" t="s">
        <v>741</v>
      </c>
      <c r="M263" s="81"/>
      <c r="N263" s="81"/>
      <c r="O263" s="81"/>
      <c r="P263" s="81"/>
    </row>
    <row r="264" spans="1:16">
      <c r="A264" s="80">
        <v>252</v>
      </c>
      <c r="B264" s="238" t="s">
        <v>428</v>
      </c>
      <c r="C264" s="9" t="s">
        <v>721</v>
      </c>
      <c r="D264" s="256" t="s">
        <v>713</v>
      </c>
      <c r="E264" s="280">
        <v>45697</v>
      </c>
      <c r="F264" s="287">
        <v>85.98</v>
      </c>
      <c r="G264" s="529" t="s">
        <v>55</v>
      </c>
      <c r="H264" s="530"/>
      <c r="I264" s="530"/>
      <c r="J264" s="531"/>
      <c r="K264" s="280">
        <v>45705</v>
      </c>
      <c r="L264" s="293" t="s">
        <v>758</v>
      </c>
      <c r="M264" s="81"/>
      <c r="N264" s="81"/>
      <c r="O264" s="81"/>
      <c r="P264" s="81"/>
    </row>
    <row r="265" spans="1:16">
      <c r="A265" s="80">
        <v>253</v>
      </c>
      <c r="B265" s="238" t="s">
        <v>674</v>
      </c>
      <c r="C265" s="9" t="s">
        <v>645</v>
      </c>
      <c r="D265" s="254" t="s">
        <v>711</v>
      </c>
      <c r="E265" s="280">
        <v>45694</v>
      </c>
      <c r="F265" s="287">
        <v>165.36</v>
      </c>
      <c r="G265" s="529" t="s">
        <v>55</v>
      </c>
      <c r="H265" s="530"/>
      <c r="I265" s="530"/>
      <c r="J265" s="531"/>
      <c r="K265" s="280">
        <v>45706</v>
      </c>
      <c r="L265" s="293" t="s">
        <v>746</v>
      </c>
      <c r="M265" s="81"/>
      <c r="N265" s="81"/>
      <c r="O265" s="81"/>
      <c r="P265" s="81"/>
    </row>
    <row r="266" spans="1:16">
      <c r="A266" s="80">
        <v>254</v>
      </c>
      <c r="B266" s="238" t="s">
        <v>666</v>
      </c>
      <c r="C266" s="9" t="s">
        <v>351</v>
      </c>
      <c r="D266" s="256" t="s">
        <v>713</v>
      </c>
      <c r="E266" s="280">
        <v>45694</v>
      </c>
      <c r="F266" s="287">
        <v>98.56</v>
      </c>
      <c r="G266" s="529" t="s">
        <v>55</v>
      </c>
      <c r="H266" s="530"/>
      <c r="I266" s="530"/>
      <c r="J266" s="531"/>
      <c r="K266" s="280">
        <v>45706</v>
      </c>
      <c r="L266" s="293" t="s">
        <v>752</v>
      </c>
      <c r="M266" s="81"/>
      <c r="N266" s="81"/>
      <c r="O266" s="81"/>
      <c r="P266" s="81"/>
    </row>
    <row r="267" spans="1:16" ht="15.5">
      <c r="A267" s="80">
        <v>255</v>
      </c>
      <c r="B267" s="238" t="s">
        <v>704</v>
      </c>
      <c r="C267" s="9" t="s">
        <v>196</v>
      </c>
      <c r="D267" s="262" t="s">
        <v>711</v>
      </c>
      <c r="E267" s="280">
        <v>45698</v>
      </c>
      <c r="F267" s="287">
        <v>37.64</v>
      </c>
      <c r="G267" s="529" t="s">
        <v>55</v>
      </c>
      <c r="H267" s="530"/>
      <c r="I267" s="530"/>
      <c r="J267" s="531"/>
      <c r="K267" s="280">
        <v>45708</v>
      </c>
      <c r="L267" s="293" t="s">
        <v>753</v>
      </c>
      <c r="M267" s="81"/>
      <c r="N267" s="81"/>
      <c r="O267" s="81"/>
      <c r="P267" s="81"/>
    </row>
    <row r="268" spans="1:16">
      <c r="A268" s="80">
        <v>256</v>
      </c>
      <c r="B268" s="238" t="s">
        <v>637</v>
      </c>
      <c r="C268" s="255" t="s">
        <v>638</v>
      </c>
      <c r="D268" s="254" t="s">
        <v>711</v>
      </c>
      <c r="E268" s="280">
        <v>45698</v>
      </c>
      <c r="F268" s="287">
        <v>165.36</v>
      </c>
      <c r="G268" s="529" t="s">
        <v>55</v>
      </c>
      <c r="H268" s="530"/>
      <c r="I268" s="530"/>
      <c r="J268" s="531"/>
      <c r="K268" s="280">
        <v>45709</v>
      </c>
      <c r="L268" s="293" t="s">
        <v>742</v>
      </c>
      <c r="M268" s="81"/>
      <c r="N268" s="81"/>
      <c r="O268" s="81"/>
      <c r="P268" s="81"/>
    </row>
    <row r="269" spans="1:16">
      <c r="A269" s="80">
        <v>257</v>
      </c>
      <c r="B269" s="238" t="s">
        <v>129</v>
      </c>
      <c r="C269" s="9" t="s">
        <v>226</v>
      </c>
      <c r="D269" s="256" t="s">
        <v>713</v>
      </c>
      <c r="E269" s="280">
        <v>45699</v>
      </c>
      <c r="F269" s="287">
        <v>61.059999999999995</v>
      </c>
      <c r="G269" s="529" t="s">
        <v>55</v>
      </c>
      <c r="H269" s="530"/>
      <c r="I269" s="530"/>
      <c r="J269" s="531"/>
      <c r="K269" s="280">
        <v>45709</v>
      </c>
      <c r="L269" s="295" t="s">
        <v>750</v>
      </c>
      <c r="M269" s="81"/>
      <c r="N269" s="81"/>
      <c r="O269" s="81"/>
      <c r="P269" s="81"/>
    </row>
    <row r="270" spans="1:16" ht="25">
      <c r="A270" s="80">
        <v>258</v>
      </c>
      <c r="B270" s="238" t="s">
        <v>273</v>
      </c>
      <c r="C270" s="255" t="s">
        <v>722</v>
      </c>
      <c r="D270" s="262" t="s">
        <v>711</v>
      </c>
      <c r="E270" s="280">
        <v>45694</v>
      </c>
      <c r="F270" s="287">
        <v>177.25200000000001</v>
      </c>
      <c r="G270" s="529" t="s">
        <v>55</v>
      </c>
      <c r="H270" s="530"/>
      <c r="I270" s="530"/>
      <c r="J270" s="531"/>
      <c r="K270" s="280">
        <v>45709</v>
      </c>
      <c r="L270" s="293" t="s">
        <v>736</v>
      </c>
      <c r="M270" s="81"/>
      <c r="N270" s="81"/>
      <c r="O270" s="81"/>
      <c r="P270" s="81"/>
    </row>
    <row r="271" spans="1:16" ht="25">
      <c r="A271" s="533">
        <v>259</v>
      </c>
      <c r="B271" s="238" t="s">
        <v>560</v>
      </c>
      <c r="C271" s="255" t="s">
        <v>723</v>
      </c>
      <c r="D271" s="254" t="s">
        <v>711</v>
      </c>
      <c r="E271" s="280">
        <v>45698</v>
      </c>
      <c r="F271" s="287">
        <v>20.684999999999999</v>
      </c>
      <c r="G271" s="529" t="s">
        <v>55</v>
      </c>
      <c r="H271" s="530"/>
      <c r="I271" s="530"/>
      <c r="J271" s="531"/>
      <c r="K271" s="280">
        <v>45710</v>
      </c>
      <c r="L271" s="293" t="s">
        <v>748</v>
      </c>
      <c r="M271" s="81"/>
      <c r="N271" s="81"/>
      <c r="O271" s="81"/>
      <c r="P271" s="81"/>
    </row>
    <row r="272" spans="1:16" ht="25">
      <c r="A272" s="534"/>
      <c r="B272" s="238" t="s">
        <v>560</v>
      </c>
      <c r="C272" s="255" t="s">
        <v>724</v>
      </c>
      <c r="D272" s="254" t="s">
        <v>711</v>
      </c>
      <c r="E272" s="280">
        <v>45698</v>
      </c>
      <c r="F272" s="287">
        <v>27.164999999999999</v>
      </c>
      <c r="G272" s="529" t="s">
        <v>55</v>
      </c>
      <c r="H272" s="530"/>
      <c r="I272" s="530"/>
      <c r="J272" s="531"/>
      <c r="K272" s="280">
        <v>45710</v>
      </c>
      <c r="L272" s="293" t="s">
        <v>748</v>
      </c>
      <c r="M272" s="81"/>
      <c r="N272" s="81"/>
      <c r="O272" s="81"/>
      <c r="P272" s="81"/>
    </row>
    <row r="273" spans="1:16">
      <c r="A273" s="80">
        <v>260</v>
      </c>
      <c r="B273" s="249" t="s">
        <v>142</v>
      </c>
      <c r="C273" s="263" t="s">
        <v>227</v>
      </c>
      <c r="D273" s="264" t="s">
        <v>713</v>
      </c>
      <c r="E273" s="280">
        <v>45698</v>
      </c>
      <c r="F273" s="287">
        <v>58.51</v>
      </c>
      <c r="G273" s="529" t="s">
        <v>55</v>
      </c>
      <c r="H273" s="530"/>
      <c r="I273" s="530"/>
      <c r="J273" s="531"/>
      <c r="K273" s="280">
        <v>45711</v>
      </c>
      <c r="L273" s="295" t="s">
        <v>757</v>
      </c>
      <c r="M273" s="81"/>
      <c r="N273" s="81"/>
      <c r="O273" s="81"/>
      <c r="P273" s="81"/>
    </row>
    <row r="274" spans="1:16" ht="25">
      <c r="A274" s="80">
        <v>261</v>
      </c>
      <c r="B274" s="250" t="s">
        <v>272</v>
      </c>
      <c r="C274" s="265" t="s">
        <v>725</v>
      </c>
      <c r="D274" s="266" t="s">
        <v>711</v>
      </c>
      <c r="E274" s="282">
        <v>45704</v>
      </c>
      <c r="F274" s="288">
        <v>173.792</v>
      </c>
      <c r="G274" s="529" t="s">
        <v>55</v>
      </c>
      <c r="H274" s="530"/>
      <c r="I274" s="530"/>
      <c r="J274" s="531"/>
      <c r="K274" s="282">
        <v>45713</v>
      </c>
      <c r="L274" s="296" t="s">
        <v>754</v>
      </c>
      <c r="M274" s="81"/>
      <c r="N274" s="81"/>
      <c r="O274" s="81"/>
      <c r="P274" s="81"/>
    </row>
    <row r="275" spans="1:16">
      <c r="A275" s="80">
        <v>262</v>
      </c>
      <c r="B275" s="238" t="s">
        <v>331</v>
      </c>
      <c r="C275" s="255" t="s">
        <v>277</v>
      </c>
      <c r="D275" s="267" t="s">
        <v>713</v>
      </c>
      <c r="E275" s="280">
        <v>45707</v>
      </c>
      <c r="F275" s="289">
        <v>100.37</v>
      </c>
      <c r="G275" s="529" t="s">
        <v>55</v>
      </c>
      <c r="H275" s="530"/>
      <c r="I275" s="530"/>
      <c r="J275" s="531"/>
      <c r="K275" s="280">
        <v>45715</v>
      </c>
      <c r="L275" s="10" t="s">
        <v>752</v>
      </c>
      <c r="M275" s="81"/>
      <c r="N275" s="81"/>
      <c r="O275" s="81"/>
      <c r="P275" s="81"/>
    </row>
    <row r="276" spans="1:16">
      <c r="A276" s="80">
        <v>263</v>
      </c>
      <c r="B276" s="238" t="s">
        <v>663</v>
      </c>
      <c r="C276" s="9" t="s">
        <v>726</v>
      </c>
      <c r="D276" s="254" t="s">
        <v>711</v>
      </c>
      <c r="E276" s="280">
        <v>45707</v>
      </c>
      <c r="F276" s="287">
        <v>59.55</v>
      </c>
      <c r="G276" s="529" t="s">
        <v>55</v>
      </c>
      <c r="H276" s="530"/>
      <c r="I276" s="530"/>
      <c r="J276" s="531"/>
      <c r="K276" s="280">
        <v>45716</v>
      </c>
      <c r="L276" s="293" t="s">
        <v>741</v>
      </c>
      <c r="M276" s="81"/>
      <c r="N276" s="81"/>
      <c r="O276" s="81"/>
      <c r="P276" s="81"/>
    </row>
    <row r="277" spans="1:16">
      <c r="A277" s="80">
        <v>264</v>
      </c>
      <c r="B277" s="238" t="s">
        <v>292</v>
      </c>
      <c r="C277" s="255" t="s">
        <v>638</v>
      </c>
      <c r="D277" s="267" t="s">
        <v>713</v>
      </c>
      <c r="E277" s="280">
        <v>45707</v>
      </c>
      <c r="F277" s="287">
        <v>243.46</v>
      </c>
      <c r="G277" s="529" t="s">
        <v>55</v>
      </c>
      <c r="H277" s="530"/>
      <c r="I277" s="530"/>
      <c r="J277" s="531"/>
      <c r="K277" s="280">
        <v>45716</v>
      </c>
      <c r="L277" s="293" t="s">
        <v>755</v>
      </c>
      <c r="M277" s="81"/>
      <c r="N277" s="81"/>
      <c r="O277" s="81"/>
      <c r="P277" s="81"/>
    </row>
    <row r="278" spans="1:16">
      <c r="A278" s="80">
        <v>265</v>
      </c>
      <c r="B278" s="238" t="s">
        <v>438</v>
      </c>
      <c r="C278" s="9" t="s">
        <v>228</v>
      </c>
      <c r="D278" s="267" t="s">
        <v>713</v>
      </c>
      <c r="E278" s="280">
        <v>45708</v>
      </c>
      <c r="F278" s="287">
        <v>61.059999999999995</v>
      </c>
      <c r="G278" s="529" t="s">
        <v>55</v>
      </c>
      <c r="H278" s="530"/>
      <c r="I278" s="530"/>
      <c r="J278" s="531"/>
      <c r="K278" s="280">
        <v>45716</v>
      </c>
      <c r="L278" s="293" t="s">
        <v>745</v>
      </c>
      <c r="M278" s="81"/>
      <c r="N278" s="81"/>
      <c r="O278" s="81"/>
      <c r="P278" s="81"/>
    </row>
    <row r="279" spans="1:16" ht="15.5">
      <c r="A279" s="80">
        <v>266</v>
      </c>
      <c r="B279" s="238" t="s">
        <v>640</v>
      </c>
      <c r="C279" s="230" t="s">
        <v>226</v>
      </c>
      <c r="D279" s="262" t="s">
        <v>711</v>
      </c>
      <c r="E279" s="280">
        <v>45714</v>
      </c>
      <c r="F279" s="287">
        <v>41.37</v>
      </c>
      <c r="G279" s="529" t="s">
        <v>55</v>
      </c>
      <c r="H279" s="530"/>
      <c r="I279" s="530"/>
      <c r="J279" s="531"/>
      <c r="K279" s="280">
        <v>45716</v>
      </c>
      <c r="L279" s="10" t="s">
        <v>742</v>
      </c>
      <c r="M279" s="81"/>
      <c r="N279" s="81"/>
      <c r="O279" s="81"/>
      <c r="P279" s="81"/>
    </row>
    <row r="280" spans="1:16" ht="15.5">
      <c r="A280" s="80">
        <v>267</v>
      </c>
      <c r="B280" s="238" t="s">
        <v>653</v>
      </c>
      <c r="C280" s="9" t="s">
        <v>647</v>
      </c>
      <c r="D280" s="262" t="s">
        <v>711</v>
      </c>
      <c r="E280" s="280">
        <v>45714</v>
      </c>
      <c r="F280" s="289">
        <v>165.36</v>
      </c>
      <c r="G280" s="529" t="s">
        <v>55</v>
      </c>
      <c r="H280" s="530"/>
      <c r="I280" s="530"/>
      <c r="J280" s="531"/>
      <c r="K280" s="280">
        <v>45719</v>
      </c>
      <c r="L280" s="293" t="s">
        <v>758</v>
      </c>
      <c r="M280" s="81"/>
      <c r="N280" s="81"/>
      <c r="O280" s="81"/>
      <c r="P280" s="81"/>
    </row>
    <row r="281" spans="1:16" ht="15.5">
      <c r="A281" s="80">
        <v>268</v>
      </c>
      <c r="B281" s="238" t="s">
        <v>435</v>
      </c>
      <c r="C281" s="9" t="s">
        <v>727</v>
      </c>
      <c r="D281" s="262" t="s">
        <v>711</v>
      </c>
      <c r="E281" s="280">
        <v>45714</v>
      </c>
      <c r="F281" s="289">
        <v>90.44</v>
      </c>
      <c r="G281" s="529" t="s">
        <v>55</v>
      </c>
      <c r="H281" s="530"/>
      <c r="I281" s="530"/>
      <c r="J281" s="531"/>
      <c r="K281" s="280">
        <v>45720</v>
      </c>
      <c r="L281" s="10" t="s">
        <v>753</v>
      </c>
      <c r="M281" s="81"/>
      <c r="N281" s="81"/>
      <c r="O281" s="81"/>
      <c r="P281" s="81"/>
    </row>
    <row r="282" spans="1:16" ht="15.5">
      <c r="A282" s="80">
        <v>269</v>
      </c>
      <c r="B282" s="238" t="s">
        <v>447</v>
      </c>
      <c r="C282" s="9" t="s">
        <v>728</v>
      </c>
      <c r="D282" s="262" t="s">
        <v>711</v>
      </c>
      <c r="E282" s="280">
        <v>45717</v>
      </c>
      <c r="F282" s="289">
        <v>100.19</v>
      </c>
      <c r="G282" s="529" t="s">
        <v>55</v>
      </c>
      <c r="H282" s="530"/>
      <c r="I282" s="530"/>
      <c r="J282" s="531"/>
      <c r="K282" s="280">
        <v>45724</v>
      </c>
      <c r="L282" s="10" t="s">
        <v>742</v>
      </c>
      <c r="M282" s="81"/>
      <c r="N282" s="81"/>
      <c r="O282" s="81"/>
      <c r="P282" s="81"/>
    </row>
    <row r="283" spans="1:16">
      <c r="A283" s="80">
        <v>270</v>
      </c>
      <c r="B283" s="238" t="s">
        <v>296</v>
      </c>
      <c r="C283" s="9" t="s">
        <v>729</v>
      </c>
      <c r="D283" s="267" t="s">
        <v>713</v>
      </c>
      <c r="E283" s="280">
        <v>45715</v>
      </c>
      <c r="F283" s="287">
        <v>141.75</v>
      </c>
      <c r="G283" s="529" t="s">
        <v>55</v>
      </c>
      <c r="H283" s="530"/>
      <c r="I283" s="530"/>
      <c r="J283" s="531"/>
      <c r="K283" s="280">
        <v>45724</v>
      </c>
      <c r="L283" s="293" t="s">
        <v>752</v>
      </c>
      <c r="M283" s="81"/>
      <c r="N283" s="81"/>
      <c r="O283" s="81"/>
      <c r="P283" s="81"/>
    </row>
    <row r="284" spans="1:16" ht="15.5">
      <c r="A284" s="80">
        <v>271</v>
      </c>
      <c r="B284" s="238" t="s">
        <v>646</v>
      </c>
      <c r="C284" s="9" t="s">
        <v>647</v>
      </c>
      <c r="D284" s="262" t="s">
        <v>711</v>
      </c>
      <c r="E284" s="280">
        <v>45720</v>
      </c>
      <c r="F284" s="289">
        <v>165.36</v>
      </c>
      <c r="G284" s="529" t="s">
        <v>55</v>
      </c>
      <c r="H284" s="530"/>
      <c r="I284" s="530"/>
      <c r="J284" s="531"/>
      <c r="K284" s="280">
        <v>45725</v>
      </c>
      <c r="L284" s="10" t="s">
        <v>758</v>
      </c>
      <c r="M284" s="81"/>
      <c r="N284" s="81"/>
      <c r="O284" s="81"/>
      <c r="P284" s="81"/>
    </row>
    <row r="285" spans="1:16" ht="15.5">
      <c r="A285" s="80">
        <v>272</v>
      </c>
      <c r="B285" s="238" t="s">
        <v>633</v>
      </c>
      <c r="C285" s="9" t="s">
        <v>196</v>
      </c>
      <c r="D285" s="262" t="s">
        <v>711</v>
      </c>
      <c r="E285" s="280">
        <v>45720</v>
      </c>
      <c r="F285" s="287">
        <v>37.64</v>
      </c>
      <c r="G285" s="529" t="s">
        <v>55</v>
      </c>
      <c r="H285" s="530"/>
      <c r="I285" s="530"/>
      <c r="J285" s="531"/>
      <c r="K285" s="280">
        <v>45725</v>
      </c>
      <c r="L285" s="10" t="s">
        <v>753</v>
      </c>
      <c r="M285" s="81"/>
      <c r="N285" s="81"/>
      <c r="O285" s="81"/>
      <c r="P285" s="81"/>
    </row>
    <row r="286" spans="1:16" ht="15.5">
      <c r="A286" s="80">
        <v>273</v>
      </c>
      <c r="B286" s="249" t="s">
        <v>658</v>
      </c>
      <c r="C286" s="263" t="s">
        <v>730</v>
      </c>
      <c r="D286" s="268" t="s">
        <v>711</v>
      </c>
      <c r="E286" s="280">
        <v>45717</v>
      </c>
      <c r="F286" s="287">
        <v>68.11</v>
      </c>
      <c r="G286" s="529" t="s">
        <v>55</v>
      </c>
      <c r="H286" s="530"/>
      <c r="I286" s="530"/>
      <c r="J286" s="531"/>
      <c r="K286" s="280">
        <v>45726</v>
      </c>
      <c r="L286" s="295" t="s">
        <v>748</v>
      </c>
      <c r="M286" s="81"/>
      <c r="N286" s="81"/>
      <c r="O286" s="81"/>
      <c r="P286" s="81"/>
    </row>
    <row r="287" spans="1:16">
      <c r="A287" s="80">
        <v>274</v>
      </c>
      <c r="B287" s="238" t="s">
        <v>621</v>
      </c>
      <c r="C287" s="255" t="s">
        <v>227</v>
      </c>
      <c r="D287" s="267" t="s">
        <v>713</v>
      </c>
      <c r="E287" s="280">
        <v>45717</v>
      </c>
      <c r="F287" s="289">
        <v>58.51</v>
      </c>
      <c r="G287" s="529" t="s">
        <v>55</v>
      </c>
      <c r="H287" s="530"/>
      <c r="I287" s="530"/>
      <c r="J287" s="531"/>
      <c r="K287" s="280">
        <v>45727</v>
      </c>
      <c r="L287" s="295" t="s">
        <v>757</v>
      </c>
      <c r="M287" s="81"/>
      <c r="N287" s="81"/>
      <c r="O287" s="81"/>
      <c r="P287" s="81"/>
    </row>
    <row r="288" spans="1:16">
      <c r="A288" s="80">
        <v>275</v>
      </c>
      <c r="B288" s="9" t="s">
        <v>301</v>
      </c>
      <c r="C288" s="9" t="s">
        <v>647</v>
      </c>
      <c r="D288" s="267" t="s">
        <v>713</v>
      </c>
      <c r="E288" s="280">
        <v>45717</v>
      </c>
      <c r="F288" s="289">
        <v>243.46</v>
      </c>
      <c r="G288" s="529" t="s">
        <v>55</v>
      </c>
      <c r="H288" s="530"/>
      <c r="I288" s="530"/>
      <c r="J288" s="531"/>
      <c r="K288" s="280">
        <v>45736</v>
      </c>
      <c r="L288" s="10" t="s">
        <v>755</v>
      </c>
      <c r="M288" s="81"/>
      <c r="N288" s="81"/>
      <c r="O288" s="81"/>
      <c r="P288" s="81"/>
    </row>
    <row r="289" spans="1:16">
      <c r="A289" s="80">
        <v>276</v>
      </c>
      <c r="B289" s="9" t="s">
        <v>705</v>
      </c>
      <c r="C289" s="9" t="s">
        <v>647</v>
      </c>
      <c r="D289" s="267" t="s">
        <v>713</v>
      </c>
      <c r="E289" s="280">
        <v>45717</v>
      </c>
      <c r="F289" s="289">
        <v>243.46</v>
      </c>
      <c r="G289" s="529" t="s">
        <v>55</v>
      </c>
      <c r="H289" s="530"/>
      <c r="I289" s="530"/>
      <c r="J289" s="531"/>
      <c r="K289" s="280">
        <v>45736</v>
      </c>
      <c r="L289" s="10" t="s">
        <v>754</v>
      </c>
      <c r="M289" s="81"/>
      <c r="N289" s="81"/>
      <c r="O289" s="81"/>
      <c r="P289" s="81"/>
    </row>
    <row r="290" spans="1:16">
      <c r="A290" s="80">
        <v>277</v>
      </c>
      <c r="B290" s="9" t="s">
        <v>128</v>
      </c>
      <c r="C290" s="9" t="s">
        <v>279</v>
      </c>
      <c r="D290" s="267" t="s">
        <v>713</v>
      </c>
      <c r="E290" s="280">
        <v>45717</v>
      </c>
      <c r="F290" s="287">
        <v>82.51</v>
      </c>
      <c r="G290" s="529" t="s">
        <v>55</v>
      </c>
      <c r="H290" s="530"/>
      <c r="I290" s="530"/>
      <c r="J290" s="531"/>
      <c r="K290" s="280">
        <v>45738</v>
      </c>
      <c r="L290" s="10" t="s">
        <v>750</v>
      </c>
      <c r="M290" s="81"/>
      <c r="N290" s="81"/>
      <c r="O290" s="81"/>
      <c r="P290" s="81"/>
    </row>
    <row r="291" spans="1:16" ht="15.5">
      <c r="A291" s="80">
        <v>278</v>
      </c>
      <c r="B291" s="9" t="s">
        <v>657</v>
      </c>
      <c r="C291" s="9" t="s">
        <v>279</v>
      </c>
      <c r="D291" s="262" t="s">
        <v>711</v>
      </c>
      <c r="E291" s="280">
        <v>45736</v>
      </c>
      <c r="F291" s="287">
        <v>58.25</v>
      </c>
      <c r="G291" s="529" t="s">
        <v>55</v>
      </c>
      <c r="H291" s="530"/>
      <c r="I291" s="530"/>
      <c r="J291" s="531"/>
      <c r="K291" s="280">
        <v>45741</v>
      </c>
      <c r="L291" s="10" t="s">
        <v>758</v>
      </c>
      <c r="M291" s="81"/>
      <c r="N291" s="81"/>
      <c r="O291" s="81"/>
      <c r="P291" s="81"/>
    </row>
    <row r="292" spans="1:16">
      <c r="A292" s="80">
        <v>279</v>
      </c>
      <c r="B292" s="238" t="s">
        <v>445</v>
      </c>
      <c r="C292" s="9" t="s">
        <v>227</v>
      </c>
      <c r="D292" s="267" t="s">
        <v>713</v>
      </c>
      <c r="E292" s="280">
        <v>45736</v>
      </c>
      <c r="F292" s="287">
        <v>58.51</v>
      </c>
      <c r="G292" s="529" t="s">
        <v>55</v>
      </c>
      <c r="H292" s="530"/>
      <c r="I292" s="530"/>
      <c r="J292" s="531"/>
      <c r="K292" s="280">
        <v>45742</v>
      </c>
      <c r="L292" s="293" t="s">
        <v>752</v>
      </c>
      <c r="M292" s="81"/>
      <c r="N292" s="81"/>
      <c r="O292" s="81"/>
      <c r="P292" s="81"/>
    </row>
    <row r="293" spans="1:16">
      <c r="A293" s="80">
        <v>280</v>
      </c>
      <c r="B293" s="249" t="s">
        <v>448</v>
      </c>
      <c r="C293" s="9" t="s">
        <v>196</v>
      </c>
      <c r="D293" s="267" t="s">
        <v>713</v>
      </c>
      <c r="E293" s="280">
        <v>45736</v>
      </c>
      <c r="F293" s="287">
        <v>58.51</v>
      </c>
      <c r="G293" s="529" t="s">
        <v>55</v>
      </c>
      <c r="H293" s="530"/>
      <c r="I293" s="530"/>
      <c r="J293" s="531"/>
      <c r="K293" s="280">
        <v>45742</v>
      </c>
      <c r="L293" s="293" t="s">
        <v>745</v>
      </c>
      <c r="M293" s="81"/>
      <c r="N293" s="81"/>
      <c r="O293" s="81"/>
      <c r="P293" s="81"/>
    </row>
    <row r="294" spans="1:16">
      <c r="A294" s="80">
        <v>281</v>
      </c>
      <c r="B294" s="249" t="s">
        <v>330</v>
      </c>
      <c r="C294" s="9" t="s">
        <v>731</v>
      </c>
      <c r="D294" s="267" t="s">
        <v>713</v>
      </c>
      <c r="E294" s="280">
        <v>45736</v>
      </c>
      <c r="F294" s="287">
        <v>132.22999999999999</v>
      </c>
      <c r="G294" s="529" t="s">
        <v>55</v>
      </c>
      <c r="H294" s="530"/>
      <c r="I294" s="530"/>
      <c r="J294" s="531"/>
      <c r="K294" s="280">
        <v>45743</v>
      </c>
      <c r="L294" s="10" t="s">
        <v>755</v>
      </c>
      <c r="M294" s="81"/>
      <c r="N294" s="81"/>
      <c r="O294" s="81"/>
      <c r="P294" s="81"/>
    </row>
    <row r="295" spans="1:16">
      <c r="A295" s="80">
        <v>282</v>
      </c>
      <c r="B295" s="9" t="s">
        <v>671</v>
      </c>
      <c r="C295" s="230" t="s">
        <v>324</v>
      </c>
      <c r="D295" s="269" t="s">
        <v>711</v>
      </c>
      <c r="E295" s="280">
        <v>45741</v>
      </c>
      <c r="F295" s="290">
        <v>77.81</v>
      </c>
      <c r="G295" s="529" t="s">
        <v>55</v>
      </c>
      <c r="H295" s="530"/>
      <c r="I295" s="530"/>
      <c r="J295" s="531"/>
      <c r="K295" s="280">
        <v>45746</v>
      </c>
      <c r="L295" s="10" t="s">
        <v>758</v>
      </c>
      <c r="M295" s="81"/>
      <c r="N295" s="81"/>
      <c r="O295" s="81"/>
      <c r="P295" s="81"/>
    </row>
    <row r="296" spans="1:16">
      <c r="A296" s="80">
        <v>283</v>
      </c>
      <c r="B296" s="9" t="s">
        <v>143</v>
      </c>
      <c r="C296" s="9" t="s">
        <v>227</v>
      </c>
      <c r="D296" s="270" t="s">
        <v>713</v>
      </c>
      <c r="E296" s="280">
        <v>45741</v>
      </c>
      <c r="F296" s="290">
        <v>58.51</v>
      </c>
      <c r="G296" s="529" t="s">
        <v>55</v>
      </c>
      <c r="H296" s="530"/>
      <c r="I296" s="530"/>
      <c r="J296" s="531"/>
      <c r="K296" s="280">
        <v>45749</v>
      </c>
      <c r="L296" s="10" t="s">
        <v>753</v>
      </c>
      <c r="M296" s="81"/>
      <c r="N296" s="81"/>
      <c r="O296" s="81"/>
      <c r="P296" s="81"/>
    </row>
    <row r="297" spans="1:16">
      <c r="A297" s="80">
        <v>284</v>
      </c>
      <c r="B297" s="238" t="s">
        <v>440</v>
      </c>
      <c r="C297" s="9" t="s">
        <v>196</v>
      </c>
      <c r="D297" s="270" t="s">
        <v>713</v>
      </c>
      <c r="E297" s="280">
        <v>45741</v>
      </c>
      <c r="F297" s="289">
        <v>58.51</v>
      </c>
      <c r="G297" s="529" t="s">
        <v>55</v>
      </c>
      <c r="H297" s="530"/>
      <c r="I297" s="530"/>
      <c r="J297" s="531"/>
      <c r="K297" s="280">
        <v>45749</v>
      </c>
      <c r="L297" s="10" t="s">
        <v>757</v>
      </c>
      <c r="M297" s="81"/>
      <c r="N297" s="81"/>
      <c r="O297" s="81"/>
      <c r="P297" s="81"/>
    </row>
    <row r="298" spans="1:16">
      <c r="A298" s="80">
        <v>285</v>
      </c>
      <c r="B298" s="249" t="s">
        <v>644</v>
      </c>
      <c r="C298" s="263" t="s">
        <v>227</v>
      </c>
      <c r="D298" s="271" t="s">
        <v>711</v>
      </c>
      <c r="E298" s="283">
        <v>45747</v>
      </c>
      <c r="F298" s="287">
        <v>37.64</v>
      </c>
      <c r="G298" s="529" t="s">
        <v>55</v>
      </c>
      <c r="H298" s="530"/>
      <c r="I298" s="530"/>
      <c r="J298" s="531"/>
      <c r="K298" s="280">
        <v>45750</v>
      </c>
      <c r="L298" s="10" t="s">
        <v>758</v>
      </c>
      <c r="M298" s="81"/>
      <c r="N298" s="81"/>
      <c r="O298" s="81"/>
      <c r="P298" s="81"/>
    </row>
    <row r="299" spans="1:16">
      <c r="A299" s="533">
        <v>286</v>
      </c>
      <c r="B299" s="233" t="s">
        <v>706</v>
      </c>
      <c r="C299" s="272" t="s">
        <v>383</v>
      </c>
      <c r="D299" s="254" t="s">
        <v>718</v>
      </c>
      <c r="E299" s="280">
        <v>45741</v>
      </c>
      <c r="F299" s="287">
        <v>163.30999999999997</v>
      </c>
      <c r="G299" s="529" t="s">
        <v>55</v>
      </c>
      <c r="H299" s="530"/>
      <c r="I299" s="530"/>
      <c r="J299" s="531"/>
      <c r="K299" s="280">
        <v>45757</v>
      </c>
      <c r="L299" s="293" t="s">
        <v>736</v>
      </c>
      <c r="M299" s="81"/>
      <c r="N299" s="81"/>
      <c r="O299" s="81"/>
      <c r="P299" s="81"/>
    </row>
    <row r="300" spans="1:16" ht="25">
      <c r="A300" s="534"/>
      <c r="B300" s="233" t="s">
        <v>707</v>
      </c>
      <c r="C300" s="272" t="s">
        <v>732</v>
      </c>
      <c r="D300" s="254" t="s">
        <v>718</v>
      </c>
      <c r="E300" s="280">
        <v>45741</v>
      </c>
      <c r="F300" s="287">
        <v>164.49499999999998</v>
      </c>
      <c r="G300" s="529" t="s">
        <v>55</v>
      </c>
      <c r="H300" s="530"/>
      <c r="I300" s="530"/>
      <c r="J300" s="531"/>
      <c r="K300" s="280">
        <v>45757</v>
      </c>
      <c r="L300" s="293" t="s">
        <v>736</v>
      </c>
      <c r="M300" s="81"/>
      <c r="N300" s="81"/>
      <c r="O300" s="81"/>
      <c r="P300" s="81"/>
    </row>
    <row r="301" spans="1:16">
      <c r="A301" s="80">
        <v>287</v>
      </c>
      <c r="B301" s="251" t="s">
        <v>661</v>
      </c>
      <c r="C301" s="263" t="s">
        <v>733</v>
      </c>
      <c r="D301" s="271" t="s">
        <v>711</v>
      </c>
      <c r="E301" s="280">
        <v>45751</v>
      </c>
      <c r="F301" s="287">
        <v>68.11</v>
      </c>
      <c r="G301" s="529" t="s">
        <v>55</v>
      </c>
      <c r="H301" s="530"/>
      <c r="I301" s="530"/>
      <c r="J301" s="531"/>
      <c r="K301" s="280">
        <v>45757</v>
      </c>
      <c r="L301" s="10" t="s">
        <v>758</v>
      </c>
      <c r="M301" s="81"/>
      <c r="N301" s="81"/>
      <c r="O301" s="81"/>
      <c r="P301" s="81"/>
    </row>
    <row r="302" spans="1:16">
      <c r="A302" s="80">
        <v>288</v>
      </c>
      <c r="B302" s="233" t="s">
        <v>708</v>
      </c>
      <c r="C302" s="255" t="s">
        <v>647</v>
      </c>
      <c r="D302" s="267" t="s">
        <v>713</v>
      </c>
      <c r="E302" s="280">
        <v>45751</v>
      </c>
      <c r="F302" s="289">
        <v>243.46</v>
      </c>
      <c r="G302" s="529" t="s">
        <v>55</v>
      </c>
      <c r="H302" s="530"/>
      <c r="I302" s="530"/>
      <c r="J302" s="531"/>
      <c r="K302" s="280">
        <v>45764</v>
      </c>
      <c r="L302" s="10" t="s">
        <v>754</v>
      </c>
      <c r="M302" s="81"/>
      <c r="N302" s="81"/>
      <c r="O302" s="81"/>
      <c r="P302" s="81"/>
    </row>
    <row r="303" spans="1:16">
      <c r="A303" s="80">
        <v>289</v>
      </c>
      <c r="B303" s="233" t="s">
        <v>608</v>
      </c>
      <c r="C303" s="255" t="s">
        <v>226</v>
      </c>
      <c r="D303" s="267" t="s">
        <v>713</v>
      </c>
      <c r="E303" s="280">
        <v>45764</v>
      </c>
      <c r="F303" s="287">
        <v>61.059999999999995</v>
      </c>
      <c r="G303" s="529" t="s">
        <v>55</v>
      </c>
      <c r="H303" s="530"/>
      <c r="I303" s="530"/>
      <c r="J303" s="531"/>
      <c r="K303" s="280">
        <v>45768</v>
      </c>
      <c r="L303" s="10" t="s">
        <v>742</v>
      </c>
      <c r="M303" s="81"/>
      <c r="N303" s="81"/>
      <c r="O303" s="81"/>
      <c r="P303" s="81"/>
    </row>
    <row r="304" spans="1:16">
      <c r="A304" s="80">
        <v>290</v>
      </c>
      <c r="B304" s="233" t="s">
        <v>367</v>
      </c>
      <c r="C304" s="255" t="s">
        <v>651</v>
      </c>
      <c r="D304" s="254" t="s">
        <v>718</v>
      </c>
      <c r="E304" s="280">
        <v>45751</v>
      </c>
      <c r="F304" s="287">
        <v>331.82</v>
      </c>
      <c r="G304" s="529" t="s">
        <v>55</v>
      </c>
      <c r="H304" s="530"/>
      <c r="I304" s="530"/>
      <c r="J304" s="531"/>
      <c r="K304" s="280">
        <v>45768</v>
      </c>
      <c r="L304" s="293" t="s">
        <v>752</v>
      </c>
      <c r="M304" s="81"/>
      <c r="N304" s="81"/>
      <c r="O304" s="81"/>
      <c r="P304" s="81"/>
    </row>
    <row r="305" spans="1:16">
      <c r="A305" s="80">
        <v>291</v>
      </c>
      <c r="B305" s="233" t="s">
        <v>58</v>
      </c>
      <c r="C305" s="255" t="s">
        <v>277</v>
      </c>
      <c r="D305" s="254" t="s">
        <v>711</v>
      </c>
      <c r="E305" s="280">
        <v>45769</v>
      </c>
      <c r="F305" s="287">
        <v>71.039999999999992</v>
      </c>
      <c r="G305" s="529" t="s">
        <v>55</v>
      </c>
      <c r="H305" s="530"/>
      <c r="I305" s="530"/>
      <c r="J305" s="531"/>
      <c r="K305" s="280">
        <v>45774</v>
      </c>
      <c r="L305" s="10" t="s">
        <v>742</v>
      </c>
      <c r="M305" s="81"/>
      <c r="N305" s="81"/>
      <c r="O305" s="81"/>
      <c r="P305" s="81"/>
    </row>
    <row r="306" spans="1:16">
      <c r="A306" s="80">
        <v>292</v>
      </c>
      <c r="B306" s="233" t="s">
        <v>656</v>
      </c>
      <c r="C306" s="255" t="s">
        <v>383</v>
      </c>
      <c r="D306" s="254" t="s">
        <v>718</v>
      </c>
      <c r="E306" s="280">
        <v>45758</v>
      </c>
      <c r="F306" s="287">
        <v>326.61999999999995</v>
      </c>
      <c r="G306" s="529" t="s">
        <v>55</v>
      </c>
      <c r="H306" s="530"/>
      <c r="I306" s="530"/>
      <c r="J306" s="531"/>
      <c r="K306" s="280">
        <v>45775</v>
      </c>
      <c r="L306" s="293" t="s">
        <v>736</v>
      </c>
      <c r="M306" s="81"/>
      <c r="N306" s="81"/>
      <c r="O306" s="81"/>
      <c r="P306" s="81"/>
    </row>
    <row r="307" spans="1:16">
      <c r="A307" s="80">
        <v>293</v>
      </c>
      <c r="B307" s="233" t="s">
        <v>664</v>
      </c>
      <c r="C307" s="255" t="s">
        <v>665</v>
      </c>
      <c r="D307" s="254" t="s">
        <v>711</v>
      </c>
      <c r="E307" s="280">
        <v>45769</v>
      </c>
      <c r="F307" s="287">
        <v>94.55</v>
      </c>
      <c r="G307" s="529" t="s">
        <v>55</v>
      </c>
      <c r="H307" s="530"/>
      <c r="I307" s="530"/>
      <c r="J307" s="531"/>
      <c r="K307" s="280">
        <v>45776</v>
      </c>
      <c r="L307" s="293" t="s">
        <v>746</v>
      </c>
      <c r="M307" s="81"/>
      <c r="N307" s="81"/>
      <c r="O307" s="81"/>
      <c r="P307" s="81"/>
    </row>
    <row r="308" spans="1:16">
      <c r="A308" s="80">
        <v>294</v>
      </c>
      <c r="B308" s="233" t="s">
        <v>709</v>
      </c>
      <c r="C308" s="255" t="s">
        <v>383</v>
      </c>
      <c r="D308" s="267" t="s">
        <v>713</v>
      </c>
      <c r="E308" s="280">
        <v>45764</v>
      </c>
      <c r="F308" s="287">
        <v>249.38</v>
      </c>
      <c r="G308" s="529" t="s">
        <v>55</v>
      </c>
      <c r="H308" s="530"/>
      <c r="I308" s="530"/>
      <c r="J308" s="531"/>
      <c r="K308" s="280">
        <v>45777</v>
      </c>
      <c r="L308" s="293" t="s">
        <v>745</v>
      </c>
      <c r="M308" s="81"/>
      <c r="N308" s="81"/>
      <c r="O308" s="81"/>
      <c r="P308" s="81"/>
    </row>
    <row r="309" spans="1:16">
      <c r="A309" s="80">
        <v>295</v>
      </c>
      <c r="B309" s="233" t="s">
        <v>446</v>
      </c>
      <c r="C309" s="273" t="s">
        <v>196</v>
      </c>
      <c r="D309" s="274" t="s">
        <v>711</v>
      </c>
      <c r="E309" s="280">
        <v>45774</v>
      </c>
      <c r="F309" s="287">
        <v>37.64</v>
      </c>
      <c r="G309" s="529" t="s">
        <v>55</v>
      </c>
      <c r="H309" s="530"/>
      <c r="I309" s="530"/>
      <c r="J309" s="531"/>
      <c r="K309" s="280">
        <v>45777</v>
      </c>
      <c r="L309" s="10" t="s">
        <v>742</v>
      </c>
      <c r="M309" s="81"/>
      <c r="N309" s="81"/>
      <c r="O309" s="81"/>
      <c r="P309" s="81"/>
    </row>
    <row r="310" spans="1:16">
      <c r="A310" s="80">
        <v>296</v>
      </c>
      <c r="B310" s="233" t="s">
        <v>276</v>
      </c>
      <c r="C310" s="255" t="s">
        <v>383</v>
      </c>
      <c r="D310" s="254" t="s">
        <v>718</v>
      </c>
      <c r="E310" s="280">
        <v>45772</v>
      </c>
      <c r="F310" s="287">
        <v>326.61999999999995</v>
      </c>
      <c r="G310" s="529" t="s">
        <v>55</v>
      </c>
      <c r="H310" s="530"/>
      <c r="I310" s="530"/>
      <c r="J310" s="531"/>
      <c r="K310" s="284">
        <v>45788</v>
      </c>
      <c r="L310" s="293" t="s">
        <v>752</v>
      </c>
      <c r="M310" s="81"/>
      <c r="N310" s="81"/>
      <c r="O310" s="81"/>
      <c r="P310" s="81"/>
    </row>
    <row r="311" spans="1:16">
      <c r="A311" s="80">
        <v>297</v>
      </c>
      <c r="B311" s="233" t="s">
        <v>624</v>
      </c>
      <c r="C311" s="255" t="s">
        <v>226</v>
      </c>
      <c r="D311" s="267" t="s">
        <v>713</v>
      </c>
      <c r="E311" s="284">
        <v>45782</v>
      </c>
      <c r="F311" s="287">
        <v>61.059999999999995</v>
      </c>
      <c r="G311" s="529" t="s">
        <v>55</v>
      </c>
      <c r="H311" s="530"/>
      <c r="I311" s="530"/>
      <c r="J311" s="531"/>
      <c r="K311" s="284">
        <v>45788</v>
      </c>
      <c r="L311" s="10" t="s">
        <v>742</v>
      </c>
      <c r="M311" s="81"/>
      <c r="N311" s="81"/>
      <c r="O311" s="81"/>
      <c r="P311" s="81"/>
    </row>
    <row r="312" spans="1:16">
      <c r="A312" s="80">
        <v>298</v>
      </c>
      <c r="B312" s="233" t="s">
        <v>425</v>
      </c>
      <c r="C312" s="255" t="s">
        <v>734</v>
      </c>
      <c r="D312" s="267" t="s">
        <v>713</v>
      </c>
      <c r="E312" s="284">
        <v>45782</v>
      </c>
      <c r="F312" s="287">
        <v>118.54</v>
      </c>
      <c r="G312" s="529" t="s">
        <v>55</v>
      </c>
      <c r="H312" s="530"/>
      <c r="I312" s="530"/>
      <c r="J312" s="531"/>
      <c r="K312" s="284">
        <v>45794</v>
      </c>
      <c r="L312" s="293" t="s">
        <v>746</v>
      </c>
      <c r="M312" s="81"/>
      <c r="N312" s="81"/>
      <c r="O312" s="81"/>
      <c r="P312" s="81"/>
    </row>
    <row r="313" spans="1:16">
      <c r="A313" s="80">
        <v>299</v>
      </c>
      <c r="B313" s="239" t="s">
        <v>710</v>
      </c>
      <c r="C313" s="253" t="s">
        <v>359</v>
      </c>
      <c r="D313" s="275" t="s">
        <v>713</v>
      </c>
      <c r="E313" s="284">
        <v>45783</v>
      </c>
      <c r="F313" s="287">
        <v>110.03</v>
      </c>
      <c r="G313" s="529" t="s">
        <v>55</v>
      </c>
      <c r="H313" s="530"/>
      <c r="I313" s="530"/>
      <c r="J313" s="531"/>
      <c r="K313" s="284">
        <v>45796</v>
      </c>
      <c r="L313" s="295" t="s">
        <v>745</v>
      </c>
      <c r="M313" s="81"/>
      <c r="N313" s="81"/>
      <c r="O313" s="81"/>
      <c r="P313" s="81"/>
    </row>
    <row r="314" spans="1:16">
      <c r="A314" s="80">
        <v>300</v>
      </c>
      <c r="B314" s="233" t="s">
        <v>290</v>
      </c>
      <c r="C314" s="255" t="s">
        <v>728</v>
      </c>
      <c r="D314" s="254" t="s">
        <v>718</v>
      </c>
      <c r="E314" s="284">
        <v>45788</v>
      </c>
      <c r="F314" s="287">
        <v>261.19600000000003</v>
      </c>
      <c r="G314" s="529" t="s">
        <v>55</v>
      </c>
      <c r="H314" s="530"/>
      <c r="I314" s="530"/>
      <c r="J314" s="531"/>
      <c r="K314" s="284">
        <v>45800</v>
      </c>
      <c r="L314" s="10" t="s">
        <v>742</v>
      </c>
      <c r="M314" s="81"/>
      <c r="N314" s="81"/>
      <c r="O314" s="81"/>
      <c r="P314" s="81"/>
    </row>
    <row r="315" spans="1:16">
      <c r="A315" s="80">
        <v>301</v>
      </c>
      <c r="B315" s="233" t="s">
        <v>452</v>
      </c>
      <c r="C315" s="276" t="s">
        <v>383</v>
      </c>
      <c r="D315" s="267" t="s">
        <v>713</v>
      </c>
      <c r="E315" s="284">
        <v>45791</v>
      </c>
      <c r="F315" s="287">
        <v>249.38</v>
      </c>
      <c r="G315" s="529" t="s">
        <v>55</v>
      </c>
      <c r="H315" s="530"/>
      <c r="I315" s="530"/>
      <c r="J315" s="531"/>
      <c r="K315" s="284">
        <v>45805</v>
      </c>
      <c r="L315" s="10" t="s">
        <v>754</v>
      </c>
      <c r="M315" s="81"/>
      <c r="N315" s="81"/>
      <c r="O315" s="81"/>
      <c r="P315" s="81"/>
    </row>
    <row r="316" spans="1:16">
      <c r="A316" s="80">
        <v>302</v>
      </c>
      <c r="B316" s="233" t="s">
        <v>432</v>
      </c>
      <c r="C316" s="255" t="s">
        <v>728</v>
      </c>
      <c r="D316" s="254" t="s">
        <v>718</v>
      </c>
      <c r="E316" s="284">
        <v>45797</v>
      </c>
      <c r="F316" s="287">
        <v>261.19600000000003</v>
      </c>
      <c r="G316" s="529" t="s">
        <v>55</v>
      </c>
      <c r="H316" s="530"/>
      <c r="I316" s="530"/>
      <c r="J316" s="531"/>
      <c r="K316" s="284">
        <v>45811</v>
      </c>
      <c r="L316" s="293" t="s">
        <v>746</v>
      </c>
      <c r="M316" s="81"/>
      <c r="N316" s="81"/>
      <c r="O316" s="81"/>
      <c r="P316" s="81"/>
    </row>
    <row r="318" spans="1:16" ht="26.5" thickBot="1">
      <c r="A318" s="35" t="s">
        <v>198</v>
      </c>
      <c r="B318" s="35" t="s">
        <v>59</v>
      </c>
      <c r="C318" s="35" t="s">
        <v>57</v>
      </c>
      <c r="D318" s="35" t="s">
        <v>162</v>
      </c>
      <c r="E318" s="35" t="s">
        <v>190</v>
      </c>
      <c r="F318" s="35" t="s">
        <v>164</v>
      </c>
      <c r="G318" s="521" t="s">
        <v>71</v>
      </c>
      <c r="H318" s="522"/>
      <c r="I318" s="522"/>
      <c r="J318" s="523"/>
      <c r="K318" s="35" t="s">
        <v>192</v>
      </c>
      <c r="L318" s="35" t="s">
        <v>193</v>
      </c>
      <c r="M318" s="35" t="s">
        <v>194</v>
      </c>
      <c r="N318" s="521" t="s">
        <v>195</v>
      </c>
      <c r="O318" s="522"/>
      <c r="P318" s="523"/>
    </row>
    <row r="319" spans="1:16" ht="18.5">
      <c r="A319" s="10">
        <v>1</v>
      </c>
      <c r="B319" s="205" t="s">
        <v>453</v>
      </c>
      <c r="C319" s="206" t="s">
        <v>196</v>
      </c>
      <c r="D319" s="10"/>
      <c r="E319" s="218">
        <v>45536</v>
      </c>
      <c r="F319" s="24">
        <v>43.775756000000008</v>
      </c>
      <c r="G319" s="510" t="s">
        <v>197</v>
      </c>
      <c r="H319" s="510"/>
      <c r="I319" s="510"/>
      <c r="J319" s="510"/>
      <c r="K319" s="218">
        <v>45551</v>
      </c>
      <c r="L319" s="219" t="s">
        <v>676</v>
      </c>
      <c r="M319" s="10"/>
      <c r="N319" s="519"/>
      <c r="O319" s="519"/>
      <c r="P319" s="519"/>
    </row>
    <row r="320" spans="1:16" ht="18.5">
      <c r="A320" s="10">
        <v>2</v>
      </c>
      <c r="B320" s="205" t="s">
        <v>454</v>
      </c>
      <c r="C320" s="206" t="s">
        <v>196</v>
      </c>
      <c r="D320" s="10"/>
      <c r="E320" s="218">
        <v>45551</v>
      </c>
      <c r="F320" s="24">
        <v>43.775756000000008</v>
      </c>
      <c r="G320" s="510" t="s">
        <v>197</v>
      </c>
      <c r="H320" s="510"/>
      <c r="I320" s="510"/>
      <c r="J320" s="510"/>
      <c r="K320" s="218">
        <v>45564</v>
      </c>
      <c r="L320" s="219" t="s">
        <v>676</v>
      </c>
      <c r="M320" s="10"/>
      <c r="N320" s="519"/>
      <c r="O320" s="519"/>
      <c r="P320" s="519"/>
    </row>
    <row r="321" spans="1:16" ht="18.5">
      <c r="A321" s="10">
        <v>3</v>
      </c>
      <c r="B321" s="29" t="s">
        <v>455</v>
      </c>
      <c r="C321" s="206" t="s">
        <v>196</v>
      </c>
      <c r="D321" s="10"/>
      <c r="E321" s="218">
        <v>45551</v>
      </c>
      <c r="F321" s="24">
        <v>43.775756000000008</v>
      </c>
      <c r="G321" s="510" t="s">
        <v>197</v>
      </c>
      <c r="H321" s="510"/>
      <c r="I321" s="510"/>
      <c r="J321" s="510"/>
      <c r="K321" s="218">
        <v>45566</v>
      </c>
      <c r="L321" s="219" t="s">
        <v>677</v>
      </c>
      <c r="M321" s="10"/>
      <c r="N321" s="519"/>
      <c r="O321" s="519"/>
      <c r="P321" s="519"/>
    </row>
    <row r="322" spans="1:16" ht="18.5">
      <c r="A322" s="10">
        <v>4</v>
      </c>
      <c r="B322" s="29" t="s">
        <v>456</v>
      </c>
      <c r="C322" s="206" t="s">
        <v>196</v>
      </c>
      <c r="D322" s="10"/>
      <c r="E322" s="218">
        <v>45566</v>
      </c>
      <c r="F322" s="24">
        <v>43.775756000000008</v>
      </c>
      <c r="G322" s="510" t="s">
        <v>197</v>
      </c>
      <c r="H322" s="510"/>
      <c r="I322" s="510"/>
      <c r="J322" s="510"/>
      <c r="K322" s="218">
        <v>45572</v>
      </c>
      <c r="L322" s="219" t="s">
        <v>676</v>
      </c>
      <c r="M322" s="10"/>
      <c r="N322" s="519"/>
      <c r="O322" s="519"/>
      <c r="P322" s="519"/>
    </row>
    <row r="323" spans="1:16" ht="18.5">
      <c r="A323" s="10">
        <v>5</v>
      </c>
      <c r="B323" s="29" t="s">
        <v>457</v>
      </c>
      <c r="C323" s="206" t="s">
        <v>196</v>
      </c>
      <c r="D323" s="10"/>
      <c r="E323" s="218">
        <v>45568</v>
      </c>
      <c r="F323" s="24">
        <v>43.775756000000008</v>
      </c>
      <c r="G323" s="510" t="s">
        <v>197</v>
      </c>
      <c r="H323" s="510"/>
      <c r="I323" s="510"/>
      <c r="J323" s="510"/>
      <c r="K323" s="218">
        <v>45580</v>
      </c>
      <c r="L323" s="219" t="s">
        <v>677</v>
      </c>
      <c r="M323" s="10"/>
      <c r="N323" s="519"/>
      <c r="O323" s="519"/>
      <c r="P323" s="519"/>
    </row>
    <row r="324" spans="1:16" ht="18.5">
      <c r="A324" s="10">
        <v>6</v>
      </c>
      <c r="B324" s="29" t="s">
        <v>458</v>
      </c>
      <c r="C324" s="206" t="s">
        <v>196</v>
      </c>
      <c r="D324" s="10"/>
      <c r="E324" s="218">
        <v>45573</v>
      </c>
      <c r="F324" s="24">
        <v>43.775756000000008</v>
      </c>
      <c r="G324" s="510" t="s">
        <v>197</v>
      </c>
      <c r="H324" s="510"/>
      <c r="I324" s="510"/>
      <c r="J324" s="510"/>
      <c r="K324" s="218">
        <v>45578</v>
      </c>
      <c r="L324" s="219" t="s">
        <v>676</v>
      </c>
      <c r="M324" s="10"/>
      <c r="N324" s="519"/>
      <c r="O324" s="519"/>
      <c r="P324" s="519"/>
    </row>
    <row r="325" spans="1:16" ht="18.5">
      <c r="A325" s="10">
        <v>7</v>
      </c>
      <c r="B325" s="29" t="s">
        <v>459</v>
      </c>
      <c r="C325" s="206" t="s">
        <v>226</v>
      </c>
      <c r="D325" s="10"/>
      <c r="E325" s="218">
        <v>45579</v>
      </c>
      <c r="F325" s="24">
        <v>46.049156000000004</v>
      </c>
      <c r="G325" s="510" t="s">
        <v>197</v>
      </c>
      <c r="H325" s="510"/>
      <c r="I325" s="510"/>
      <c r="J325" s="510"/>
      <c r="K325" s="218">
        <v>45584</v>
      </c>
      <c r="L325" s="219" t="s">
        <v>676</v>
      </c>
      <c r="M325" s="10"/>
      <c r="N325" s="519"/>
      <c r="O325" s="519"/>
      <c r="P325" s="519"/>
    </row>
    <row r="326" spans="1:16" ht="18.5">
      <c r="A326" s="10">
        <v>8</v>
      </c>
      <c r="B326" s="29" t="s">
        <v>460</v>
      </c>
      <c r="C326" s="206" t="s">
        <v>226</v>
      </c>
      <c r="D326" s="10"/>
      <c r="E326" s="218">
        <v>45580</v>
      </c>
      <c r="F326" s="24">
        <v>46.049156000000004</v>
      </c>
      <c r="G326" s="510" t="s">
        <v>197</v>
      </c>
      <c r="H326" s="510"/>
      <c r="I326" s="510"/>
      <c r="J326" s="510"/>
      <c r="K326" s="218">
        <v>45589</v>
      </c>
      <c r="L326" s="219" t="s">
        <v>677</v>
      </c>
      <c r="M326" s="10"/>
      <c r="N326" s="519"/>
      <c r="O326" s="519"/>
      <c r="P326" s="519"/>
    </row>
    <row r="327" spans="1:16" ht="18.5">
      <c r="A327" s="10">
        <v>9</v>
      </c>
      <c r="B327" s="29" t="s">
        <v>461</v>
      </c>
      <c r="C327" s="206" t="s">
        <v>226</v>
      </c>
      <c r="D327" s="10"/>
      <c r="E327" s="218">
        <v>45585</v>
      </c>
      <c r="F327" s="24">
        <v>46.049156000000004</v>
      </c>
      <c r="G327" s="510" t="s">
        <v>197</v>
      </c>
      <c r="H327" s="510"/>
      <c r="I327" s="510"/>
      <c r="J327" s="510"/>
      <c r="K327" s="218">
        <v>45589</v>
      </c>
      <c r="L327" s="219" t="s">
        <v>676</v>
      </c>
      <c r="M327" s="10"/>
      <c r="N327" s="519"/>
      <c r="O327" s="519"/>
      <c r="P327" s="519"/>
    </row>
    <row r="328" spans="1:16" ht="18.5">
      <c r="A328" s="10">
        <v>10</v>
      </c>
      <c r="B328" s="29" t="s">
        <v>462</v>
      </c>
      <c r="C328" s="206" t="s">
        <v>227</v>
      </c>
      <c r="D328" s="10"/>
      <c r="E328" s="218">
        <v>45589</v>
      </c>
      <c r="F328" s="24">
        <v>42.374236000000003</v>
      </c>
      <c r="G328" s="510" t="s">
        <v>197</v>
      </c>
      <c r="H328" s="510"/>
      <c r="I328" s="510"/>
      <c r="J328" s="510"/>
      <c r="K328" s="218">
        <v>45594</v>
      </c>
      <c r="L328" s="219" t="s">
        <v>676</v>
      </c>
      <c r="M328" s="10"/>
      <c r="N328" s="519"/>
      <c r="O328" s="519"/>
      <c r="P328" s="519"/>
    </row>
    <row r="329" spans="1:16" ht="18.5">
      <c r="A329" s="10">
        <v>11</v>
      </c>
      <c r="B329" s="29" t="s">
        <v>463</v>
      </c>
      <c r="C329" s="206" t="s">
        <v>226</v>
      </c>
      <c r="D329" s="10"/>
      <c r="E329" s="218">
        <v>45589</v>
      </c>
      <c r="F329" s="24">
        <v>46.049156000000004</v>
      </c>
      <c r="G329" s="510" t="s">
        <v>197</v>
      </c>
      <c r="H329" s="510"/>
      <c r="I329" s="510"/>
      <c r="J329" s="510"/>
      <c r="K329" s="218">
        <v>45596</v>
      </c>
      <c r="L329" s="219" t="s">
        <v>677</v>
      </c>
      <c r="M329" s="10"/>
      <c r="N329" s="519"/>
      <c r="O329" s="519"/>
      <c r="P329" s="519"/>
    </row>
    <row r="330" spans="1:16" ht="18.5">
      <c r="A330" s="10">
        <v>12</v>
      </c>
      <c r="B330" s="29" t="s">
        <v>464</v>
      </c>
      <c r="C330" s="206" t="s">
        <v>227</v>
      </c>
      <c r="D330" s="10"/>
      <c r="E330" s="218">
        <v>45597</v>
      </c>
      <c r="F330" s="24">
        <v>42.374236000000003</v>
      </c>
      <c r="G330" s="510" t="s">
        <v>197</v>
      </c>
      <c r="H330" s="510"/>
      <c r="I330" s="510"/>
      <c r="J330" s="510"/>
      <c r="K330" s="218">
        <v>45600</v>
      </c>
      <c r="L330" s="219" t="s">
        <v>676</v>
      </c>
      <c r="M330" s="10"/>
      <c r="N330" s="519"/>
      <c r="O330" s="519"/>
      <c r="P330" s="519"/>
    </row>
    <row r="331" spans="1:16" ht="18.5">
      <c r="A331" s="10">
        <v>13</v>
      </c>
      <c r="B331" s="29" t="s">
        <v>465</v>
      </c>
      <c r="C331" s="206" t="s">
        <v>226</v>
      </c>
      <c r="D331" s="10"/>
      <c r="E331" s="218">
        <v>45601</v>
      </c>
      <c r="F331" s="24">
        <v>46.049156000000004</v>
      </c>
      <c r="G331" s="510" t="s">
        <v>197</v>
      </c>
      <c r="H331" s="510"/>
      <c r="I331" s="510"/>
      <c r="J331" s="510"/>
      <c r="K331" s="218">
        <v>45606</v>
      </c>
      <c r="L331" s="219" t="s">
        <v>676</v>
      </c>
      <c r="M331" s="10"/>
      <c r="N331" s="519"/>
      <c r="O331" s="519"/>
      <c r="P331" s="519"/>
    </row>
    <row r="332" spans="1:16" ht="18.5">
      <c r="A332" s="10">
        <v>14</v>
      </c>
      <c r="B332" s="29" t="s">
        <v>466</v>
      </c>
      <c r="C332" s="206" t="s">
        <v>226</v>
      </c>
      <c r="D332" s="10"/>
      <c r="E332" s="218">
        <v>45597</v>
      </c>
      <c r="F332" s="24">
        <v>46.049156000000004</v>
      </c>
      <c r="G332" s="510" t="s">
        <v>197</v>
      </c>
      <c r="H332" s="510"/>
      <c r="I332" s="510"/>
      <c r="J332" s="510"/>
      <c r="K332" s="218" t="s">
        <v>675</v>
      </c>
      <c r="L332" s="219" t="s">
        <v>677</v>
      </c>
      <c r="M332" s="10"/>
      <c r="N332" s="519"/>
      <c r="O332" s="519"/>
      <c r="P332" s="519"/>
    </row>
    <row r="333" spans="1:16" ht="18.5">
      <c r="A333" s="10">
        <v>15</v>
      </c>
      <c r="B333" s="29" t="s">
        <v>467</v>
      </c>
      <c r="C333" s="206" t="s">
        <v>226</v>
      </c>
      <c r="D333" s="10"/>
      <c r="E333" s="218">
        <v>45606</v>
      </c>
      <c r="F333" s="24">
        <v>46.049156000000004</v>
      </c>
      <c r="G333" s="510" t="s">
        <v>197</v>
      </c>
      <c r="H333" s="510"/>
      <c r="I333" s="510"/>
      <c r="J333" s="510"/>
      <c r="K333" s="218">
        <v>45613</v>
      </c>
      <c r="L333" s="219" t="s">
        <v>676</v>
      </c>
      <c r="M333" s="10"/>
      <c r="N333" s="519"/>
      <c r="O333" s="519"/>
      <c r="P333" s="519"/>
    </row>
    <row r="334" spans="1:16" ht="18.5">
      <c r="A334" s="10">
        <v>16</v>
      </c>
      <c r="B334" s="29" t="s">
        <v>468</v>
      </c>
      <c r="C334" s="206" t="s">
        <v>226</v>
      </c>
      <c r="D334" s="10"/>
      <c r="E334" s="218">
        <v>45613</v>
      </c>
      <c r="F334" s="24">
        <v>46.049156000000004</v>
      </c>
      <c r="G334" s="510" t="s">
        <v>197</v>
      </c>
      <c r="H334" s="510"/>
      <c r="I334" s="510"/>
      <c r="J334" s="510"/>
      <c r="K334" s="218">
        <v>45618</v>
      </c>
      <c r="L334" s="219" t="s">
        <v>676</v>
      </c>
      <c r="M334" s="10"/>
      <c r="N334" s="519"/>
      <c r="O334" s="519"/>
      <c r="P334" s="519"/>
    </row>
    <row r="335" spans="1:16" ht="18.5">
      <c r="A335" s="10">
        <v>17</v>
      </c>
      <c r="B335" s="29" t="s">
        <v>469</v>
      </c>
      <c r="C335" s="206" t="s">
        <v>226</v>
      </c>
      <c r="D335" s="10"/>
      <c r="E335" s="218">
        <v>45606</v>
      </c>
      <c r="F335" s="24">
        <v>46.049156000000004</v>
      </c>
      <c r="G335" s="510" t="s">
        <v>197</v>
      </c>
      <c r="H335" s="510"/>
      <c r="I335" s="510"/>
      <c r="J335" s="510"/>
      <c r="K335" s="218">
        <v>45620</v>
      </c>
      <c r="L335" s="219" t="s">
        <v>678</v>
      </c>
      <c r="M335" s="10"/>
      <c r="N335" s="519"/>
      <c r="O335" s="519"/>
      <c r="P335" s="519"/>
    </row>
    <row r="336" spans="1:16" ht="18.5">
      <c r="A336" s="10">
        <v>18</v>
      </c>
      <c r="B336" s="29" t="s">
        <v>470</v>
      </c>
      <c r="C336" s="206" t="s">
        <v>226</v>
      </c>
      <c r="D336" s="10"/>
      <c r="E336" s="218">
        <v>45606</v>
      </c>
      <c r="F336" s="24">
        <v>46.049156000000004</v>
      </c>
      <c r="G336" s="510" t="s">
        <v>197</v>
      </c>
      <c r="H336" s="510"/>
      <c r="I336" s="510"/>
      <c r="J336" s="510"/>
      <c r="K336" s="218">
        <v>45622</v>
      </c>
      <c r="L336" s="219" t="s">
        <v>427</v>
      </c>
      <c r="M336" s="10"/>
      <c r="N336" s="519"/>
      <c r="O336" s="519"/>
      <c r="P336" s="519"/>
    </row>
    <row r="337" spans="1:16" ht="18.5">
      <c r="A337" s="10">
        <v>19</v>
      </c>
      <c r="B337" s="29" t="s">
        <v>471</v>
      </c>
      <c r="C337" s="206" t="s">
        <v>226</v>
      </c>
      <c r="D337" s="10"/>
      <c r="E337" s="218">
        <v>45610</v>
      </c>
      <c r="F337" s="24">
        <v>46.049156000000004</v>
      </c>
      <c r="G337" s="510" t="s">
        <v>197</v>
      </c>
      <c r="H337" s="510"/>
      <c r="I337" s="510"/>
      <c r="J337" s="510"/>
      <c r="K337" s="218">
        <v>46351</v>
      </c>
      <c r="L337" s="219" t="s">
        <v>679</v>
      </c>
      <c r="M337" s="10"/>
      <c r="N337" s="519"/>
      <c r="O337" s="519"/>
      <c r="P337" s="519"/>
    </row>
    <row r="338" spans="1:16" ht="18.5">
      <c r="A338" s="10">
        <v>20</v>
      </c>
      <c r="B338" s="29" t="s">
        <v>472</v>
      </c>
      <c r="C338" s="206" t="s">
        <v>226</v>
      </c>
      <c r="D338" s="10"/>
      <c r="E338" s="218">
        <v>45606</v>
      </c>
      <c r="F338" s="24">
        <v>46.049156000000004</v>
      </c>
      <c r="G338" s="510" t="s">
        <v>197</v>
      </c>
      <c r="H338" s="510"/>
      <c r="I338" s="510"/>
      <c r="J338" s="510"/>
      <c r="K338" s="218">
        <v>46351</v>
      </c>
      <c r="L338" s="219" t="s">
        <v>677</v>
      </c>
      <c r="M338" s="10"/>
      <c r="N338" s="519"/>
      <c r="O338" s="519"/>
      <c r="P338" s="519"/>
    </row>
    <row r="339" spans="1:16" ht="18.5">
      <c r="A339" s="10">
        <v>21</v>
      </c>
      <c r="B339" s="29" t="s">
        <v>473</v>
      </c>
      <c r="C339" s="206" t="s">
        <v>226</v>
      </c>
      <c r="D339" s="10"/>
      <c r="E339" s="218">
        <v>45618</v>
      </c>
      <c r="F339" s="24">
        <v>46.049156000000004</v>
      </c>
      <c r="G339" s="510" t="s">
        <v>197</v>
      </c>
      <c r="H339" s="510"/>
      <c r="I339" s="510"/>
      <c r="J339" s="510"/>
      <c r="K339" s="218">
        <v>45624</v>
      </c>
      <c r="L339" s="219" t="s">
        <v>676</v>
      </c>
      <c r="M339" s="10"/>
      <c r="N339" s="517"/>
      <c r="O339" s="517"/>
      <c r="P339" s="517"/>
    </row>
    <row r="340" spans="1:16" ht="18.5">
      <c r="A340" s="10">
        <v>22</v>
      </c>
      <c r="B340" s="29" t="s">
        <v>102</v>
      </c>
      <c r="C340" s="206" t="s">
        <v>196</v>
      </c>
      <c r="D340" s="10"/>
      <c r="E340" s="218">
        <v>45606</v>
      </c>
      <c r="F340" s="24">
        <v>43.775756000000008</v>
      </c>
      <c r="G340" s="510" t="s">
        <v>197</v>
      </c>
      <c r="H340" s="510"/>
      <c r="I340" s="510"/>
      <c r="J340" s="510"/>
      <c r="K340" s="218">
        <v>45625</v>
      </c>
      <c r="L340" s="219" t="s">
        <v>680</v>
      </c>
      <c r="M340" s="10"/>
      <c r="N340" s="520"/>
      <c r="O340" s="520"/>
      <c r="P340" s="520"/>
    </row>
    <row r="341" spans="1:16" ht="18.5">
      <c r="A341" s="10">
        <v>23</v>
      </c>
      <c r="B341" s="29" t="s">
        <v>474</v>
      </c>
      <c r="C341" s="206" t="s">
        <v>226</v>
      </c>
      <c r="D341" s="10"/>
      <c r="E341" s="218">
        <v>45622</v>
      </c>
      <c r="F341" s="24">
        <v>46.049156000000004</v>
      </c>
      <c r="G341" s="510" t="s">
        <v>197</v>
      </c>
      <c r="H341" s="510"/>
      <c r="I341" s="510"/>
      <c r="J341" s="510"/>
      <c r="K341" s="218">
        <v>45629</v>
      </c>
      <c r="L341" s="219" t="s">
        <v>678</v>
      </c>
      <c r="M341" s="10"/>
      <c r="N341" s="519"/>
      <c r="O341" s="519"/>
      <c r="P341" s="519"/>
    </row>
    <row r="342" spans="1:16" ht="18.5">
      <c r="A342" s="10">
        <v>24</v>
      </c>
      <c r="B342" s="29" t="s">
        <v>475</v>
      </c>
      <c r="C342" s="206" t="s">
        <v>196</v>
      </c>
      <c r="D342" s="10"/>
      <c r="E342" s="218">
        <v>45624</v>
      </c>
      <c r="F342" s="24">
        <v>43.775756000000008</v>
      </c>
      <c r="G342" s="510" t="s">
        <v>197</v>
      </c>
      <c r="H342" s="510"/>
      <c r="I342" s="510"/>
      <c r="J342" s="510"/>
      <c r="K342" s="218">
        <v>45631</v>
      </c>
      <c r="L342" s="219" t="s">
        <v>427</v>
      </c>
      <c r="M342" s="10"/>
      <c r="N342" s="519"/>
      <c r="O342" s="519"/>
      <c r="P342" s="519"/>
    </row>
    <row r="343" spans="1:16" ht="18.5">
      <c r="A343" s="10">
        <v>25</v>
      </c>
      <c r="B343" s="29" t="s">
        <v>476</v>
      </c>
      <c r="C343" s="206" t="s">
        <v>196</v>
      </c>
      <c r="D343" s="10"/>
      <c r="E343" s="218">
        <v>45625</v>
      </c>
      <c r="F343" s="24">
        <v>43.775756000000008</v>
      </c>
      <c r="G343" s="510" t="s">
        <v>197</v>
      </c>
      <c r="H343" s="510"/>
      <c r="I343" s="510"/>
      <c r="J343" s="510"/>
      <c r="K343" s="218">
        <v>45631</v>
      </c>
      <c r="L343" s="219" t="s">
        <v>676</v>
      </c>
      <c r="M343" s="10"/>
      <c r="N343" s="517"/>
      <c r="O343" s="517"/>
      <c r="P343" s="517"/>
    </row>
    <row r="344" spans="1:16" ht="18.5">
      <c r="A344" s="10">
        <v>26</v>
      </c>
      <c r="B344" s="29" t="s">
        <v>477</v>
      </c>
      <c r="C344" s="206" t="s">
        <v>226</v>
      </c>
      <c r="D344" s="10"/>
      <c r="E344" s="218">
        <v>45624</v>
      </c>
      <c r="F344" s="24">
        <v>46.049156000000004</v>
      </c>
      <c r="G344" s="510" t="s">
        <v>197</v>
      </c>
      <c r="H344" s="510"/>
      <c r="I344" s="510"/>
      <c r="J344" s="510"/>
      <c r="K344" s="218">
        <v>45631</v>
      </c>
      <c r="L344" s="219" t="s">
        <v>679</v>
      </c>
      <c r="M344" s="10"/>
      <c r="N344" s="517"/>
      <c r="O344" s="517"/>
      <c r="P344" s="517"/>
    </row>
    <row r="345" spans="1:16" ht="18.5">
      <c r="A345" s="10">
        <v>27</v>
      </c>
      <c r="B345" s="29" t="s">
        <v>478</v>
      </c>
      <c r="C345" s="206" t="s">
        <v>196</v>
      </c>
      <c r="D345" s="10"/>
      <c r="E345" s="218">
        <v>45625</v>
      </c>
      <c r="F345" s="24">
        <v>43.775756000000008</v>
      </c>
      <c r="G345" s="510" t="s">
        <v>197</v>
      </c>
      <c r="H345" s="510"/>
      <c r="I345" s="510"/>
      <c r="J345" s="510"/>
      <c r="K345" s="218">
        <v>45632</v>
      </c>
      <c r="L345" s="219" t="s">
        <v>677</v>
      </c>
      <c r="M345" s="10"/>
      <c r="N345" s="517"/>
      <c r="O345" s="517"/>
      <c r="P345" s="517"/>
    </row>
    <row r="346" spans="1:16" ht="18.5">
      <c r="A346" s="10">
        <v>28</v>
      </c>
      <c r="B346" s="29" t="s">
        <v>479</v>
      </c>
      <c r="C346" s="206" t="s">
        <v>196</v>
      </c>
      <c r="D346" s="10"/>
      <c r="E346" s="218">
        <v>45627</v>
      </c>
      <c r="F346" s="24">
        <v>43.775756000000008</v>
      </c>
      <c r="G346" s="510" t="s">
        <v>197</v>
      </c>
      <c r="H346" s="510"/>
      <c r="I346" s="510"/>
      <c r="J346" s="510"/>
      <c r="K346" s="218">
        <v>45635</v>
      </c>
      <c r="L346" s="219" t="s">
        <v>678</v>
      </c>
      <c r="M346" s="10"/>
      <c r="N346" s="517"/>
      <c r="O346" s="517"/>
      <c r="P346" s="517"/>
    </row>
    <row r="347" spans="1:16" ht="18.5">
      <c r="A347" s="10">
        <v>29</v>
      </c>
      <c r="B347" s="29" t="s">
        <v>103</v>
      </c>
      <c r="C347" s="206" t="s">
        <v>226</v>
      </c>
      <c r="D347" s="10"/>
      <c r="E347" s="218">
        <v>45626</v>
      </c>
      <c r="F347" s="24">
        <v>46.049156000000004</v>
      </c>
      <c r="G347" s="510" t="s">
        <v>197</v>
      </c>
      <c r="H347" s="510"/>
      <c r="I347" s="510"/>
      <c r="J347" s="510"/>
      <c r="K347" s="218">
        <v>45636</v>
      </c>
      <c r="L347" s="219" t="s">
        <v>680</v>
      </c>
      <c r="M347" s="10"/>
      <c r="N347" s="517"/>
      <c r="O347" s="517"/>
      <c r="P347" s="517"/>
    </row>
    <row r="348" spans="1:16" ht="18.5">
      <c r="A348" s="10">
        <v>30</v>
      </c>
      <c r="B348" s="29" t="s">
        <v>480</v>
      </c>
      <c r="C348" s="206" t="s">
        <v>196</v>
      </c>
      <c r="D348" s="10"/>
      <c r="E348" s="218">
        <v>45632</v>
      </c>
      <c r="F348" s="24">
        <v>43.775756000000008</v>
      </c>
      <c r="G348" s="510" t="s">
        <v>197</v>
      </c>
      <c r="H348" s="510"/>
      <c r="I348" s="510"/>
      <c r="J348" s="510"/>
      <c r="K348" s="218">
        <v>45638</v>
      </c>
      <c r="L348" s="219" t="s">
        <v>676</v>
      </c>
      <c r="M348" s="10"/>
      <c r="N348" s="517"/>
      <c r="O348" s="517"/>
      <c r="P348" s="517"/>
    </row>
    <row r="349" spans="1:16" ht="18.5">
      <c r="A349" s="10">
        <v>31</v>
      </c>
      <c r="B349" s="29" t="s">
        <v>481</v>
      </c>
      <c r="C349" s="206" t="s">
        <v>196</v>
      </c>
      <c r="D349" s="10"/>
      <c r="E349" s="218">
        <v>45632</v>
      </c>
      <c r="F349" s="24">
        <v>43.775756000000008</v>
      </c>
      <c r="G349" s="510" t="s">
        <v>197</v>
      </c>
      <c r="H349" s="510"/>
      <c r="I349" s="510"/>
      <c r="J349" s="510"/>
      <c r="K349" s="218">
        <v>45638</v>
      </c>
      <c r="L349" s="219" t="s">
        <v>679</v>
      </c>
      <c r="M349" s="10"/>
      <c r="N349" s="517"/>
      <c r="O349" s="517"/>
      <c r="P349" s="517"/>
    </row>
    <row r="350" spans="1:16" ht="18.5">
      <c r="A350" s="10">
        <v>32</v>
      </c>
      <c r="B350" s="29" t="s">
        <v>482</v>
      </c>
      <c r="C350" s="206" t="s">
        <v>196</v>
      </c>
      <c r="D350" s="10"/>
      <c r="E350" s="218">
        <v>45632</v>
      </c>
      <c r="F350" s="24">
        <v>43.775756000000008</v>
      </c>
      <c r="G350" s="510" t="s">
        <v>197</v>
      </c>
      <c r="H350" s="510"/>
      <c r="I350" s="510"/>
      <c r="J350" s="510"/>
      <c r="K350" s="218">
        <v>45639</v>
      </c>
      <c r="L350" s="219" t="s">
        <v>427</v>
      </c>
      <c r="M350" s="10"/>
      <c r="N350" s="517"/>
      <c r="O350" s="517"/>
      <c r="P350" s="517"/>
    </row>
    <row r="351" spans="1:16" ht="18.5">
      <c r="A351" s="10">
        <v>33</v>
      </c>
      <c r="B351" s="29" t="s">
        <v>483</v>
      </c>
      <c r="C351" s="206" t="s">
        <v>226</v>
      </c>
      <c r="D351" s="10"/>
      <c r="E351" s="218">
        <v>45636</v>
      </c>
      <c r="F351" s="24">
        <v>46.049156000000004</v>
      </c>
      <c r="G351" s="510" t="s">
        <v>197</v>
      </c>
      <c r="H351" s="510"/>
      <c r="I351" s="510"/>
      <c r="J351" s="510"/>
      <c r="K351" s="218">
        <v>45642</v>
      </c>
      <c r="L351" s="219" t="s">
        <v>678</v>
      </c>
      <c r="M351" s="10"/>
      <c r="N351" s="517"/>
      <c r="O351" s="517"/>
      <c r="P351" s="517"/>
    </row>
    <row r="352" spans="1:16" ht="18.5">
      <c r="A352" s="10">
        <v>34</v>
      </c>
      <c r="B352" s="29" t="s">
        <v>484</v>
      </c>
      <c r="C352" s="206" t="s">
        <v>227</v>
      </c>
      <c r="D352" s="10"/>
      <c r="E352" s="218">
        <v>45638</v>
      </c>
      <c r="F352" s="24">
        <v>42.374236000000003</v>
      </c>
      <c r="G352" s="510" t="s">
        <v>197</v>
      </c>
      <c r="H352" s="510"/>
      <c r="I352" s="510"/>
      <c r="J352" s="510"/>
      <c r="K352" s="218">
        <v>45642</v>
      </c>
      <c r="L352" s="219" t="s">
        <v>679</v>
      </c>
      <c r="M352" s="10"/>
      <c r="N352" s="517"/>
      <c r="O352" s="517"/>
      <c r="P352" s="517"/>
    </row>
    <row r="353" spans="1:16" ht="18.5">
      <c r="A353" s="10">
        <v>35</v>
      </c>
      <c r="B353" s="29" t="s">
        <v>485</v>
      </c>
      <c r="C353" s="206" t="s">
        <v>196</v>
      </c>
      <c r="D353" s="10"/>
      <c r="E353" s="218">
        <v>45638</v>
      </c>
      <c r="F353" s="24">
        <v>43.775756000000008</v>
      </c>
      <c r="G353" s="510" t="s">
        <v>197</v>
      </c>
      <c r="H353" s="510"/>
      <c r="I353" s="510"/>
      <c r="J353" s="510"/>
      <c r="K353" s="218">
        <v>45643</v>
      </c>
      <c r="L353" s="219" t="s">
        <v>676</v>
      </c>
      <c r="M353" s="10"/>
      <c r="N353" s="517"/>
      <c r="O353" s="517"/>
      <c r="P353" s="517"/>
    </row>
    <row r="354" spans="1:16" ht="18.5">
      <c r="A354" s="10">
        <v>36</v>
      </c>
      <c r="B354" s="29" t="s">
        <v>333</v>
      </c>
      <c r="C354" s="206" t="s">
        <v>226</v>
      </c>
      <c r="D354" s="10"/>
      <c r="E354" s="218">
        <v>45632</v>
      </c>
      <c r="F354" s="24">
        <v>46.049156000000004</v>
      </c>
      <c r="G354" s="510" t="s">
        <v>197</v>
      </c>
      <c r="H354" s="510"/>
      <c r="I354" s="510"/>
      <c r="J354" s="510"/>
      <c r="K354" s="218">
        <v>45645</v>
      </c>
      <c r="L354" s="219" t="s">
        <v>677</v>
      </c>
      <c r="M354" s="10"/>
      <c r="N354" s="517"/>
      <c r="O354" s="517"/>
      <c r="P354" s="517"/>
    </row>
    <row r="355" spans="1:16" ht="18.5">
      <c r="A355" s="10">
        <v>37</v>
      </c>
      <c r="B355" s="29" t="s">
        <v>111</v>
      </c>
      <c r="C355" s="206" t="s">
        <v>227</v>
      </c>
      <c r="D355" s="10"/>
      <c r="E355" s="218">
        <v>45636</v>
      </c>
      <c r="F355" s="24">
        <v>42.374236000000003</v>
      </c>
      <c r="G355" s="510" t="s">
        <v>197</v>
      </c>
      <c r="H355" s="510"/>
      <c r="I355" s="510"/>
      <c r="J355" s="510"/>
      <c r="K355" s="218">
        <v>45646</v>
      </c>
      <c r="L355" s="219" t="s">
        <v>680</v>
      </c>
      <c r="M355" s="10"/>
      <c r="N355" s="517"/>
      <c r="O355" s="517"/>
      <c r="P355" s="517"/>
    </row>
    <row r="356" spans="1:16" ht="18.5">
      <c r="A356" s="10">
        <v>38</v>
      </c>
      <c r="B356" s="29" t="s">
        <v>486</v>
      </c>
      <c r="C356" s="206" t="s">
        <v>196</v>
      </c>
      <c r="D356" s="10"/>
      <c r="E356" s="218">
        <v>45639</v>
      </c>
      <c r="F356" s="24">
        <v>43.775756000000008</v>
      </c>
      <c r="G356" s="510" t="s">
        <v>197</v>
      </c>
      <c r="H356" s="510"/>
      <c r="I356" s="510"/>
      <c r="J356" s="510"/>
      <c r="K356" s="218">
        <v>45647</v>
      </c>
      <c r="L356" s="219" t="s">
        <v>427</v>
      </c>
      <c r="M356" s="10"/>
      <c r="N356" s="517"/>
      <c r="O356" s="517"/>
      <c r="P356" s="517"/>
    </row>
    <row r="357" spans="1:16" ht="18.5">
      <c r="A357" s="10">
        <v>39</v>
      </c>
      <c r="B357" s="29" t="s">
        <v>487</v>
      </c>
      <c r="C357" s="206" t="s">
        <v>196</v>
      </c>
      <c r="D357" s="10"/>
      <c r="E357" s="218">
        <v>45643</v>
      </c>
      <c r="F357" s="24">
        <v>43.775756000000008</v>
      </c>
      <c r="G357" s="510" t="s">
        <v>197</v>
      </c>
      <c r="H357" s="510"/>
      <c r="I357" s="510"/>
      <c r="J357" s="510"/>
      <c r="K357" s="218">
        <v>45648</v>
      </c>
      <c r="L357" s="219" t="s">
        <v>679</v>
      </c>
      <c r="M357" s="10"/>
      <c r="N357" s="517"/>
      <c r="O357" s="517"/>
      <c r="P357" s="517"/>
    </row>
    <row r="358" spans="1:16" ht="18.5">
      <c r="A358" s="10">
        <v>40</v>
      </c>
      <c r="B358" s="29" t="s">
        <v>488</v>
      </c>
      <c r="C358" s="206" t="s">
        <v>196</v>
      </c>
      <c r="D358" s="10"/>
      <c r="E358" s="218">
        <v>45644</v>
      </c>
      <c r="F358" s="24">
        <v>43.775756000000008</v>
      </c>
      <c r="G358" s="510" t="s">
        <v>197</v>
      </c>
      <c r="H358" s="510"/>
      <c r="I358" s="510"/>
      <c r="J358" s="510"/>
      <c r="K358" s="218">
        <v>45649</v>
      </c>
      <c r="L358" s="220" t="s">
        <v>676</v>
      </c>
      <c r="M358" s="10"/>
      <c r="N358" s="518"/>
      <c r="O358" s="518"/>
      <c r="P358" s="518"/>
    </row>
    <row r="359" spans="1:16" ht="28.5">
      <c r="A359" s="10">
        <v>41</v>
      </c>
      <c r="B359" s="29" t="s">
        <v>489</v>
      </c>
      <c r="C359" s="206" t="s">
        <v>226</v>
      </c>
      <c r="D359" s="10"/>
      <c r="E359" s="218">
        <v>45644</v>
      </c>
      <c r="F359" s="24">
        <v>46.049156000000004</v>
      </c>
      <c r="G359" s="510" t="s">
        <v>197</v>
      </c>
      <c r="H359" s="510"/>
      <c r="I359" s="510"/>
      <c r="J359" s="510"/>
      <c r="K359" s="218">
        <v>45649</v>
      </c>
      <c r="L359" s="219" t="s">
        <v>678</v>
      </c>
      <c r="M359" s="10"/>
      <c r="N359" s="516"/>
      <c r="O359" s="516"/>
      <c r="P359" s="516"/>
    </row>
    <row r="360" spans="1:16" ht="28.5">
      <c r="A360" s="10">
        <v>42</v>
      </c>
      <c r="B360" s="29" t="s">
        <v>5</v>
      </c>
      <c r="C360" s="206" t="s">
        <v>226</v>
      </c>
      <c r="D360" s="10"/>
      <c r="E360" s="218">
        <v>45647</v>
      </c>
      <c r="F360" s="24">
        <v>46.049156000000004</v>
      </c>
      <c r="G360" s="510" t="s">
        <v>197</v>
      </c>
      <c r="H360" s="510"/>
      <c r="I360" s="510"/>
      <c r="J360" s="510"/>
      <c r="K360" s="218">
        <v>45653</v>
      </c>
      <c r="L360" s="219" t="s">
        <v>680</v>
      </c>
      <c r="M360" s="10"/>
      <c r="N360" s="516"/>
      <c r="O360" s="516"/>
      <c r="P360" s="516"/>
    </row>
    <row r="361" spans="1:16" ht="28.5">
      <c r="A361" s="10">
        <v>43</v>
      </c>
      <c r="B361" s="29" t="s">
        <v>490</v>
      </c>
      <c r="C361" s="206" t="s">
        <v>227</v>
      </c>
      <c r="D361" s="10"/>
      <c r="E361" s="218">
        <v>45648</v>
      </c>
      <c r="F361" s="24">
        <v>42.374236000000003</v>
      </c>
      <c r="G361" s="510" t="s">
        <v>197</v>
      </c>
      <c r="H361" s="510"/>
      <c r="I361" s="510"/>
      <c r="J361" s="510"/>
      <c r="K361" s="218">
        <v>45653</v>
      </c>
      <c r="L361" s="219" t="s">
        <v>427</v>
      </c>
      <c r="M361" s="10"/>
      <c r="N361" s="516"/>
      <c r="O361" s="516"/>
      <c r="P361" s="516"/>
    </row>
    <row r="362" spans="1:16" ht="21">
      <c r="A362" s="10">
        <v>44</v>
      </c>
      <c r="B362" s="29" t="s">
        <v>491</v>
      </c>
      <c r="C362" s="206" t="s">
        <v>226</v>
      </c>
      <c r="D362" s="10"/>
      <c r="E362" s="218">
        <v>45650</v>
      </c>
      <c r="F362" s="24">
        <v>46.049156000000004</v>
      </c>
      <c r="G362" s="510" t="s">
        <v>197</v>
      </c>
      <c r="H362" s="510"/>
      <c r="I362" s="510"/>
      <c r="J362" s="510"/>
      <c r="K362" s="218">
        <v>45653</v>
      </c>
      <c r="L362" s="219" t="s">
        <v>679</v>
      </c>
      <c r="M362" s="10"/>
      <c r="N362" s="515"/>
      <c r="O362" s="515"/>
      <c r="P362" s="515"/>
    </row>
    <row r="363" spans="1:16" ht="21">
      <c r="A363" s="10">
        <v>45</v>
      </c>
      <c r="B363" s="29" t="s">
        <v>492</v>
      </c>
      <c r="C363" s="206" t="s">
        <v>196</v>
      </c>
      <c r="D363" s="10"/>
      <c r="E363" s="218">
        <v>45650</v>
      </c>
      <c r="F363" s="24">
        <v>43.775756000000008</v>
      </c>
      <c r="G363" s="510" t="s">
        <v>197</v>
      </c>
      <c r="H363" s="510"/>
      <c r="I363" s="510"/>
      <c r="J363" s="510"/>
      <c r="K363" s="218">
        <v>45656</v>
      </c>
      <c r="L363" s="219" t="s">
        <v>678</v>
      </c>
      <c r="M363" s="10"/>
      <c r="N363" s="515"/>
      <c r="O363" s="515"/>
      <c r="P363" s="515"/>
    </row>
    <row r="364" spans="1:16" ht="21">
      <c r="A364" s="10">
        <v>46</v>
      </c>
      <c r="B364" s="29" t="s">
        <v>493</v>
      </c>
      <c r="C364" s="206" t="s">
        <v>226</v>
      </c>
      <c r="D364" s="10"/>
      <c r="E364" s="218">
        <v>45646</v>
      </c>
      <c r="F364" s="24">
        <v>46.049156000000004</v>
      </c>
      <c r="G364" s="510" t="s">
        <v>197</v>
      </c>
      <c r="H364" s="510"/>
      <c r="I364" s="510"/>
      <c r="J364" s="510"/>
      <c r="K364" s="218">
        <v>45657</v>
      </c>
      <c r="L364" s="219" t="s">
        <v>677</v>
      </c>
      <c r="M364" s="10"/>
      <c r="N364" s="515"/>
      <c r="O364" s="515"/>
      <c r="P364" s="515"/>
    </row>
    <row r="365" spans="1:16" ht="21">
      <c r="A365" s="10">
        <v>47</v>
      </c>
      <c r="B365" s="29" t="s">
        <v>494</v>
      </c>
      <c r="C365" s="206" t="s">
        <v>227</v>
      </c>
      <c r="D365" s="10"/>
      <c r="E365" s="218">
        <v>45650</v>
      </c>
      <c r="F365" s="24">
        <v>42.374236000000003</v>
      </c>
      <c r="G365" s="510" t="s">
        <v>197</v>
      </c>
      <c r="H365" s="510"/>
      <c r="I365" s="510"/>
      <c r="J365" s="510"/>
      <c r="K365" s="218">
        <v>45657</v>
      </c>
      <c r="L365" s="219" t="s">
        <v>676</v>
      </c>
      <c r="M365" s="10"/>
      <c r="N365" s="515"/>
      <c r="O365" s="515"/>
      <c r="P365" s="515"/>
    </row>
    <row r="366" spans="1:16" ht="21">
      <c r="A366" s="10">
        <v>48</v>
      </c>
      <c r="B366" s="29" t="s">
        <v>495</v>
      </c>
      <c r="C366" s="206" t="s">
        <v>226</v>
      </c>
      <c r="D366" s="10"/>
      <c r="E366" s="218">
        <v>45650</v>
      </c>
      <c r="F366" s="24">
        <v>46.049156000000004</v>
      </c>
      <c r="G366" s="510" t="s">
        <v>197</v>
      </c>
      <c r="H366" s="510"/>
      <c r="I366" s="510"/>
      <c r="J366" s="510"/>
      <c r="K366" s="218">
        <v>45660</v>
      </c>
      <c r="L366" s="219" t="s">
        <v>681</v>
      </c>
      <c r="M366" s="10"/>
      <c r="N366" s="515"/>
      <c r="O366" s="515"/>
      <c r="P366" s="515"/>
    </row>
    <row r="367" spans="1:16" ht="26">
      <c r="A367" s="10">
        <v>49</v>
      </c>
      <c r="B367" s="29" t="s">
        <v>496</v>
      </c>
      <c r="C367" s="206" t="s">
        <v>226</v>
      </c>
      <c r="D367" s="10"/>
      <c r="E367" s="218">
        <v>45654</v>
      </c>
      <c r="F367" s="24">
        <v>46.049156000000004</v>
      </c>
      <c r="G367" s="510" t="s">
        <v>197</v>
      </c>
      <c r="H367" s="510"/>
      <c r="I367" s="510"/>
      <c r="J367" s="510"/>
      <c r="K367" s="218">
        <v>45660</v>
      </c>
      <c r="L367" s="219" t="s">
        <v>679</v>
      </c>
      <c r="M367" s="10"/>
      <c r="N367" s="513"/>
      <c r="O367" s="513"/>
      <c r="P367" s="513"/>
    </row>
    <row r="368" spans="1:16" ht="26">
      <c r="A368" s="10">
        <v>50</v>
      </c>
      <c r="B368" s="29" t="s">
        <v>6</v>
      </c>
      <c r="C368" s="206" t="s">
        <v>196</v>
      </c>
      <c r="D368" s="10"/>
      <c r="E368" s="218">
        <v>45654</v>
      </c>
      <c r="F368" s="24">
        <v>43.775756000000008</v>
      </c>
      <c r="G368" s="510" t="s">
        <v>197</v>
      </c>
      <c r="H368" s="510"/>
      <c r="I368" s="510"/>
      <c r="J368" s="510"/>
      <c r="K368" s="218">
        <v>45661</v>
      </c>
      <c r="L368" s="219" t="s">
        <v>680</v>
      </c>
      <c r="M368" s="10"/>
      <c r="N368" s="513"/>
      <c r="O368" s="513"/>
      <c r="P368" s="513"/>
    </row>
    <row r="369" spans="1:16" ht="26">
      <c r="A369" s="10">
        <v>51</v>
      </c>
      <c r="B369" s="29" t="s">
        <v>497</v>
      </c>
      <c r="C369" s="206" t="s">
        <v>226</v>
      </c>
      <c r="D369" s="10"/>
      <c r="E369" s="218">
        <v>45657</v>
      </c>
      <c r="F369" s="24">
        <v>46.049156000000004</v>
      </c>
      <c r="G369" s="510" t="s">
        <v>197</v>
      </c>
      <c r="H369" s="510"/>
      <c r="I369" s="510"/>
      <c r="J369" s="510"/>
      <c r="K369" s="218">
        <v>45664</v>
      </c>
      <c r="L369" s="219" t="s">
        <v>678</v>
      </c>
      <c r="M369" s="10"/>
      <c r="N369" s="513"/>
      <c r="O369" s="513"/>
      <c r="P369" s="513"/>
    </row>
    <row r="370" spans="1:16" ht="26">
      <c r="A370" s="10">
        <v>52</v>
      </c>
      <c r="B370" s="29" t="s">
        <v>498</v>
      </c>
      <c r="C370" s="206" t="s">
        <v>196</v>
      </c>
      <c r="D370" s="10"/>
      <c r="E370" s="218">
        <v>45654</v>
      </c>
      <c r="F370" s="24">
        <v>43.775756000000008</v>
      </c>
      <c r="G370" s="510" t="s">
        <v>197</v>
      </c>
      <c r="H370" s="510"/>
      <c r="I370" s="510"/>
      <c r="J370" s="510"/>
      <c r="K370" s="218">
        <v>45665</v>
      </c>
      <c r="L370" s="219" t="s">
        <v>427</v>
      </c>
      <c r="M370" s="10"/>
      <c r="N370" s="513"/>
      <c r="O370" s="513"/>
      <c r="P370" s="513"/>
    </row>
    <row r="371" spans="1:16" ht="26">
      <c r="A371" s="10">
        <v>53</v>
      </c>
      <c r="B371" s="29" t="s">
        <v>499</v>
      </c>
      <c r="C371" s="206" t="s">
        <v>226</v>
      </c>
      <c r="D371" s="10"/>
      <c r="E371" s="218">
        <v>45658</v>
      </c>
      <c r="F371" s="24">
        <v>46.049156000000004</v>
      </c>
      <c r="G371" s="510" t="s">
        <v>197</v>
      </c>
      <c r="H371" s="510"/>
      <c r="I371" s="510"/>
      <c r="J371" s="510"/>
      <c r="K371" s="218">
        <v>45667</v>
      </c>
      <c r="L371" s="219" t="s">
        <v>676</v>
      </c>
      <c r="M371" s="10"/>
      <c r="N371" s="513"/>
      <c r="O371" s="513"/>
      <c r="P371" s="513"/>
    </row>
    <row r="372" spans="1:16" ht="26">
      <c r="A372" s="10">
        <v>54</v>
      </c>
      <c r="B372" s="209" t="s">
        <v>500</v>
      </c>
      <c r="C372" s="206" t="s">
        <v>227</v>
      </c>
      <c r="D372" s="10"/>
      <c r="E372" s="218">
        <v>45661</v>
      </c>
      <c r="F372" s="24">
        <v>42.374236000000003</v>
      </c>
      <c r="G372" s="510" t="s">
        <v>197</v>
      </c>
      <c r="H372" s="510"/>
      <c r="I372" s="510"/>
      <c r="J372" s="510"/>
      <c r="K372" s="218">
        <v>45668</v>
      </c>
      <c r="L372" s="219" t="s">
        <v>681</v>
      </c>
      <c r="M372" s="10"/>
      <c r="N372" s="513"/>
      <c r="O372" s="513"/>
      <c r="P372" s="513"/>
    </row>
    <row r="373" spans="1:16" ht="26">
      <c r="A373" s="10">
        <v>55</v>
      </c>
      <c r="B373" s="209" t="s">
        <v>501</v>
      </c>
      <c r="C373" s="206" t="s">
        <v>226</v>
      </c>
      <c r="D373" s="10"/>
      <c r="E373" s="218">
        <v>45660</v>
      </c>
      <c r="F373" s="24">
        <v>46.049156000000004</v>
      </c>
      <c r="G373" s="510" t="s">
        <v>197</v>
      </c>
      <c r="H373" s="510"/>
      <c r="I373" s="510"/>
      <c r="J373" s="510"/>
      <c r="K373" s="218">
        <v>45668</v>
      </c>
      <c r="L373" s="219" t="s">
        <v>679</v>
      </c>
      <c r="M373" s="10"/>
      <c r="N373" s="513"/>
      <c r="O373" s="513"/>
      <c r="P373" s="513"/>
    </row>
    <row r="374" spans="1:16" ht="26">
      <c r="A374" s="10">
        <v>56</v>
      </c>
      <c r="B374" s="209" t="s">
        <v>502</v>
      </c>
      <c r="C374" s="206" t="s">
        <v>226</v>
      </c>
      <c r="D374" s="10"/>
      <c r="E374" s="218">
        <v>45665</v>
      </c>
      <c r="F374" s="24">
        <v>46.049156000000004</v>
      </c>
      <c r="G374" s="510" t="s">
        <v>197</v>
      </c>
      <c r="H374" s="510"/>
      <c r="I374" s="510"/>
      <c r="J374" s="510"/>
      <c r="K374" s="218">
        <v>45671</v>
      </c>
      <c r="L374" s="219" t="s">
        <v>678</v>
      </c>
      <c r="M374" s="10"/>
      <c r="N374" s="513"/>
      <c r="O374" s="513"/>
      <c r="P374" s="513"/>
    </row>
    <row r="375" spans="1:16" ht="26">
      <c r="A375" s="10">
        <v>57</v>
      </c>
      <c r="B375" s="209" t="s">
        <v>503</v>
      </c>
      <c r="C375" s="206" t="s">
        <v>226</v>
      </c>
      <c r="D375" s="10"/>
      <c r="E375" s="218">
        <v>45664</v>
      </c>
      <c r="F375" s="24">
        <v>46.049156000000004</v>
      </c>
      <c r="G375" s="510" t="s">
        <v>197</v>
      </c>
      <c r="H375" s="510"/>
      <c r="I375" s="510"/>
      <c r="J375" s="510"/>
      <c r="K375" s="218">
        <v>45672</v>
      </c>
      <c r="L375" s="219" t="s">
        <v>680</v>
      </c>
      <c r="M375" s="10"/>
      <c r="N375" s="513"/>
      <c r="O375" s="513"/>
      <c r="P375" s="513"/>
    </row>
    <row r="376" spans="1:16" ht="26">
      <c r="A376" s="10">
        <v>58</v>
      </c>
      <c r="B376" s="209" t="s">
        <v>99</v>
      </c>
      <c r="C376" s="206" t="s">
        <v>226</v>
      </c>
      <c r="D376" s="10"/>
      <c r="E376" s="218">
        <v>45664</v>
      </c>
      <c r="F376" s="24">
        <v>46.049156000000004</v>
      </c>
      <c r="G376" s="510" t="s">
        <v>197</v>
      </c>
      <c r="H376" s="510"/>
      <c r="I376" s="510"/>
      <c r="J376" s="510"/>
      <c r="K376" s="218">
        <v>45674</v>
      </c>
      <c r="L376" s="219" t="s">
        <v>677</v>
      </c>
      <c r="M376" s="10"/>
      <c r="N376" s="513"/>
      <c r="O376" s="513"/>
      <c r="P376" s="513"/>
    </row>
    <row r="377" spans="1:16" ht="26">
      <c r="A377" s="10">
        <v>59</v>
      </c>
      <c r="B377" s="209" t="s">
        <v>504</v>
      </c>
      <c r="C377" s="206" t="s">
        <v>226</v>
      </c>
      <c r="D377" s="10"/>
      <c r="E377" s="218">
        <v>45666</v>
      </c>
      <c r="F377" s="24">
        <v>46.049156000000004</v>
      </c>
      <c r="G377" s="510" t="s">
        <v>197</v>
      </c>
      <c r="H377" s="510"/>
      <c r="I377" s="510"/>
      <c r="J377" s="510"/>
      <c r="K377" s="218">
        <v>45674</v>
      </c>
      <c r="L377" s="219" t="s">
        <v>427</v>
      </c>
      <c r="M377" s="10"/>
      <c r="N377" s="513"/>
      <c r="O377" s="513"/>
      <c r="P377" s="513"/>
    </row>
    <row r="378" spans="1:16" ht="26">
      <c r="A378" s="10">
        <v>60</v>
      </c>
      <c r="B378" s="209" t="s">
        <v>505</v>
      </c>
      <c r="C378" s="206" t="s">
        <v>196</v>
      </c>
      <c r="D378" s="10"/>
      <c r="E378" s="218">
        <v>45667</v>
      </c>
      <c r="F378" s="24">
        <v>43.775756000000008</v>
      </c>
      <c r="G378" s="510" t="s">
        <v>197</v>
      </c>
      <c r="H378" s="510"/>
      <c r="I378" s="510"/>
      <c r="J378" s="510"/>
      <c r="K378" s="218">
        <v>45674</v>
      </c>
      <c r="L378" s="219" t="s">
        <v>676</v>
      </c>
      <c r="M378" s="10"/>
      <c r="N378" s="513"/>
      <c r="O378" s="513"/>
      <c r="P378" s="513"/>
    </row>
    <row r="379" spans="1:16" ht="26">
      <c r="A379" s="10">
        <v>61</v>
      </c>
      <c r="B379" s="209" t="s">
        <v>506</v>
      </c>
      <c r="C379" s="206" t="s">
        <v>196</v>
      </c>
      <c r="D379" s="10"/>
      <c r="E379" s="218">
        <v>45668</v>
      </c>
      <c r="F379" s="24">
        <v>43.775756000000008</v>
      </c>
      <c r="G379" s="510" t="s">
        <v>197</v>
      </c>
      <c r="H379" s="510"/>
      <c r="I379" s="510"/>
      <c r="J379" s="510"/>
      <c r="K379" s="218">
        <v>45676</v>
      </c>
      <c r="L379" s="219" t="s">
        <v>681</v>
      </c>
      <c r="M379" s="10"/>
      <c r="N379" s="513"/>
      <c r="O379" s="513"/>
      <c r="P379" s="513"/>
    </row>
    <row r="380" spans="1:16" ht="26">
      <c r="A380" s="10">
        <v>62</v>
      </c>
      <c r="B380" s="209" t="s">
        <v>507</v>
      </c>
      <c r="C380" s="206" t="s">
        <v>226</v>
      </c>
      <c r="D380" s="10"/>
      <c r="E380" s="218">
        <v>45669</v>
      </c>
      <c r="F380" s="24">
        <v>46.049156000000004</v>
      </c>
      <c r="G380" s="510" t="s">
        <v>197</v>
      </c>
      <c r="H380" s="510"/>
      <c r="I380" s="510"/>
      <c r="J380" s="510"/>
      <c r="K380" s="218">
        <v>45678</v>
      </c>
      <c r="L380" s="219" t="s">
        <v>679</v>
      </c>
      <c r="M380" s="10"/>
      <c r="N380" s="513"/>
      <c r="O380" s="513"/>
      <c r="P380" s="513"/>
    </row>
    <row r="381" spans="1:16" ht="26">
      <c r="A381" s="10">
        <v>63</v>
      </c>
      <c r="B381" s="209" t="s">
        <v>508</v>
      </c>
      <c r="C381" s="206" t="s">
        <v>196</v>
      </c>
      <c r="D381" s="10"/>
      <c r="E381" s="218">
        <v>45672</v>
      </c>
      <c r="F381" s="24">
        <v>43.775756000000008</v>
      </c>
      <c r="G381" s="510" t="s">
        <v>197</v>
      </c>
      <c r="H381" s="510"/>
      <c r="I381" s="510"/>
      <c r="J381" s="510"/>
      <c r="K381" s="218">
        <v>45679</v>
      </c>
      <c r="L381" s="219" t="s">
        <v>678</v>
      </c>
      <c r="M381" s="10"/>
      <c r="N381" s="513"/>
      <c r="O381" s="513"/>
      <c r="P381" s="513"/>
    </row>
    <row r="382" spans="1:16" ht="18.5">
      <c r="A382" s="10">
        <v>64</v>
      </c>
      <c r="B382" s="209" t="s">
        <v>509</v>
      </c>
      <c r="C382" s="206" t="s">
        <v>196</v>
      </c>
      <c r="D382" s="10"/>
      <c r="E382" s="218">
        <v>45674</v>
      </c>
      <c r="F382" s="24">
        <v>43.775756000000008</v>
      </c>
      <c r="G382" s="510" t="s">
        <v>197</v>
      </c>
      <c r="H382" s="510"/>
      <c r="I382" s="510"/>
      <c r="J382" s="510"/>
      <c r="K382" s="218">
        <v>45680</v>
      </c>
      <c r="L382" s="219" t="s">
        <v>676</v>
      </c>
      <c r="M382" s="10"/>
      <c r="N382" s="514"/>
      <c r="O382" s="514"/>
      <c r="P382" s="514"/>
    </row>
    <row r="383" spans="1:16" ht="18.5">
      <c r="A383" s="10">
        <v>65</v>
      </c>
      <c r="B383" s="209" t="s">
        <v>510</v>
      </c>
      <c r="C383" s="206" t="s">
        <v>196</v>
      </c>
      <c r="D383" s="10"/>
      <c r="E383" s="218">
        <v>45672</v>
      </c>
      <c r="F383" s="24">
        <v>43.775756000000008</v>
      </c>
      <c r="G383" s="510" t="s">
        <v>197</v>
      </c>
      <c r="H383" s="510"/>
      <c r="I383" s="510"/>
      <c r="J383" s="510"/>
      <c r="K383" s="218">
        <v>45681</v>
      </c>
      <c r="L383" s="219" t="s">
        <v>680</v>
      </c>
      <c r="M383" s="10"/>
      <c r="N383" s="514"/>
      <c r="O383" s="514"/>
      <c r="P383" s="514"/>
    </row>
    <row r="384" spans="1:16" ht="26">
      <c r="A384" s="10">
        <v>66</v>
      </c>
      <c r="B384" s="209" t="s">
        <v>511</v>
      </c>
      <c r="C384" s="210" t="s">
        <v>226</v>
      </c>
      <c r="D384" s="10"/>
      <c r="E384" s="218">
        <v>45677</v>
      </c>
      <c r="F384" s="24">
        <v>46.049156000000004</v>
      </c>
      <c r="G384" s="510" t="s">
        <v>197</v>
      </c>
      <c r="H384" s="510"/>
      <c r="I384" s="510"/>
      <c r="J384" s="510"/>
      <c r="K384" s="218">
        <v>45682</v>
      </c>
      <c r="L384" s="219" t="s">
        <v>681</v>
      </c>
      <c r="M384" s="10"/>
      <c r="N384" s="513"/>
      <c r="O384" s="513"/>
      <c r="P384" s="513"/>
    </row>
    <row r="385" spans="1:16" ht="26">
      <c r="A385" s="10">
        <v>67</v>
      </c>
      <c r="B385" s="209" t="s">
        <v>512</v>
      </c>
      <c r="C385" s="206" t="s">
        <v>226</v>
      </c>
      <c r="D385" s="10"/>
      <c r="E385" s="218">
        <v>45678</v>
      </c>
      <c r="F385" s="24">
        <v>46.049156000000004</v>
      </c>
      <c r="G385" s="510" t="s">
        <v>197</v>
      </c>
      <c r="H385" s="510"/>
      <c r="I385" s="510"/>
      <c r="J385" s="510"/>
      <c r="K385" s="218">
        <v>45682</v>
      </c>
      <c r="L385" s="219" t="s">
        <v>679</v>
      </c>
      <c r="M385" s="10"/>
      <c r="N385" s="513"/>
      <c r="O385" s="513"/>
      <c r="P385" s="513"/>
    </row>
    <row r="386" spans="1:16" ht="26">
      <c r="A386" s="10">
        <v>68</v>
      </c>
      <c r="B386" s="209" t="s">
        <v>513</v>
      </c>
      <c r="C386" s="206" t="s">
        <v>226</v>
      </c>
      <c r="D386" s="10"/>
      <c r="E386" s="218">
        <v>45673</v>
      </c>
      <c r="F386" s="24">
        <v>46.049156000000004</v>
      </c>
      <c r="G386" s="510" t="s">
        <v>197</v>
      </c>
      <c r="H386" s="510"/>
      <c r="I386" s="510"/>
      <c r="J386" s="510"/>
      <c r="K386" s="218">
        <v>45684</v>
      </c>
      <c r="L386" s="219" t="s">
        <v>427</v>
      </c>
      <c r="M386" s="10"/>
      <c r="N386" s="513"/>
      <c r="O386" s="513"/>
      <c r="P386" s="513"/>
    </row>
    <row r="387" spans="1:16" ht="26">
      <c r="A387" s="10">
        <v>69</v>
      </c>
      <c r="B387" s="209" t="s">
        <v>87</v>
      </c>
      <c r="C387" s="206" t="s">
        <v>226</v>
      </c>
      <c r="D387" s="10"/>
      <c r="E387" s="218">
        <v>45673</v>
      </c>
      <c r="F387" s="24">
        <v>46.049156000000004</v>
      </c>
      <c r="G387" s="510" t="s">
        <v>197</v>
      </c>
      <c r="H387" s="510"/>
      <c r="I387" s="510"/>
      <c r="J387" s="510"/>
      <c r="K387" s="218">
        <v>45685</v>
      </c>
      <c r="L387" s="219" t="s">
        <v>677</v>
      </c>
      <c r="M387" s="10"/>
      <c r="N387" s="513"/>
      <c r="O387" s="513"/>
      <c r="P387" s="513"/>
    </row>
    <row r="388" spans="1:16" ht="26">
      <c r="A388" s="10">
        <v>70</v>
      </c>
      <c r="B388" s="209" t="s">
        <v>514</v>
      </c>
      <c r="C388" s="206" t="s">
        <v>226</v>
      </c>
      <c r="D388" s="10"/>
      <c r="E388" s="218">
        <v>45681</v>
      </c>
      <c r="F388" s="24">
        <v>46.049156000000004</v>
      </c>
      <c r="G388" s="510" t="s">
        <v>197</v>
      </c>
      <c r="H388" s="510"/>
      <c r="I388" s="510"/>
      <c r="J388" s="510"/>
      <c r="K388" s="218">
        <v>45686</v>
      </c>
      <c r="L388" s="219" t="s">
        <v>676</v>
      </c>
      <c r="M388" s="10"/>
      <c r="N388" s="211"/>
      <c r="O388" s="211"/>
      <c r="P388" s="211"/>
    </row>
    <row r="389" spans="1:16" ht="26">
      <c r="A389" s="10">
        <v>71</v>
      </c>
      <c r="B389" s="209" t="s">
        <v>515</v>
      </c>
      <c r="C389" s="206" t="s">
        <v>196</v>
      </c>
      <c r="D389" s="10"/>
      <c r="E389" s="218">
        <v>45678</v>
      </c>
      <c r="F389" s="24">
        <v>43.775756000000008</v>
      </c>
      <c r="G389" s="510" t="s">
        <v>197</v>
      </c>
      <c r="H389" s="510"/>
      <c r="I389" s="510"/>
      <c r="J389" s="510"/>
      <c r="K389" s="218">
        <v>45687</v>
      </c>
      <c r="L389" s="219" t="s">
        <v>678</v>
      </c>
      <c r="M389" s="10"/>
      <c r="N389" s="211"/>
      <c r="O389" s="211"/>
      <c r="P389" s="211"/>
    </row>
    <row r="390" spans="1:16" ht="26">
      <c r="A390" s="10">
        <v>72</v>
      </c>
      <c r="B390" s="209" t="s">
        <v>19</v>
      </c>
      <c r="C390" s="206" t="s">
        <v>226</v>
      </c>
      <c r="D390" s="10"/>
      <c r="E390" s="218">
        <v>45682</v>
      </c>
      <c r="F390" s="24">
        <v>46.049156000000004</v>
      </c>
      <c r="G390" s="510" t="s">
        <v>197</v>
      </c>
      <c r="H390" s="510"/>
      <c r="I390" s="510"/>
      <c r="J390" s="510"/>
      <c r="K390" s="218">
        <v>45687</v>
      </c>
      <c r="L390" s="219" t="s">
        <v>680</v>
      </c>
      <c r="M390" s="10"/>
      <c r="N390" s="513"/>
      <c r="O390" s="513"/>
      <c r="P390" s="513"/>
    </row>
    <row r="391" spans="1:16" ht="26">
      <c r="A391" s="10">
        <v>73</v>
      </c>
      <c r="B391" s="209" t="s">
        <v>83</v>
      </c>
      <c r="C391" s="206" t="s">
        <v>226</v>
      </c>
      <c r="D391" s="10"/>
      <c r="E391" s="218">
        <v>45678</v>
      </c>
      <c r="F391" s="24">
        <v>46.049156000000004</v>
      </c>
      <c r="G391" s="510" t="s">
        <v>197</v>
      </c>
      <c r="H391" s="510"/>
      <c r="I391" s="510"/>
      <c r="J391" s="510"/>
      <c r="K391" s="218">
        <v>45688</v>
      </c>
      <c r="L391" s="219" t="s">
        <v>682</v>
      </c>
      <c r="M391" s="10"/>
      <c r="N391" s="513"/>
      <c r="O391" s="513"/>
      <c r="P391" s="513"/>
    </row>
    <row r="392" spans="1:16" ht="26">
      <c r="A392" s="10">
        <v>74</v>
      </c>
      <c r="B392" s="209" t="s">
        <v>516</v>
      </c>
      <c r="C392" s="206" t="s">
        <v>226</v>
      </c>
      <c r="D392" s="10"/>
      <c r="E392" s="218">
        <v>45682</v>
      </c>
      <c r="F392" s="24">
        <v>46.049156000000004</v>
      </c>
      <c r="G392" s="510" t="s">
        <v>197</v>
      </c>
      <c r="H392" s="510"/>
      <c r="I392" s="510"/>
      <c r="J392" s="510"/>
      <c r="K392" s="218">
        <v>45689</v>
      </c>
      <c r="L392" s="219" t="s">
        <v>679</v>
      </c>
      <c r="M392" s="10"/>
      <c r="N392" s="211"/>
      <c r="O392" s="211"/>
      <c r="P392" s="211"/>
    </row>
    <row r="393" spans="1:16" ht="26">
      <c r="A393" s="10">
        <v>75</v>
      </c>
      <c r="B393" s="209" t="s">
        <v>517</v>
      </c>
      <c r="C393" s="206" t="s">
        <v>196</v>
      </c>
      <c r="D393" s="10"/>
      <c r="E393" s="218">
        <v>45682</v>
      </c>
      <c r="F393" s="24">
        <v>43.775756000000008</v>
      </c>
      <c r="G393" s="510" t="s">
        <v>197</v>
      </c>
      <c r="H393" s="510"/>
      <c r="I393" s="510"/>
      <c r="J393" s="510"/>
      <c r="K393" s="218">
        <v>45690</v>
      </c>
      <c r="L393" s="219" t="s">
        <v>681</v>
      </c>
      <c r="M393" s="10"/>
      <c r="N393" s="211"/>
      <c r="O393" s="211"/>
      <c r="P393" s="211"/>
    </row>
    <row r="394" spans="1:16" ht="26">
      <c r="A394" s="10">
        <v>76</v>
      </c>
      <c r="B394" s="209" t="s">
        <v>518</v>
      </c>
      <c r="C394" s="206" t="s">
        <v>226</v>
      </c>
      <c r="D394" s="10"/>
      <c r="E394" s="218">
        <v>45687</v>
      </c>
      <c r="F394" s="24">
        <v>46.049156000000004</v>
      </c>
      <c r="G394" s="510" t="s">
        <v>197</v>
      </c>
      <c r="H394" s="510"/>
      <c r="I394" s="510"/>
      <c r="J394" s="510"/>
      <c r="K394" s="218">
        <v>45693</v>
      </c>
      <c r="L394" s="219" t="s">
        <v>676</v>
      </c>
      <c r="M394" s="10"/>
      <c r="N394" s="211"/>
      <c r="O394" s="211"/>
      <c r="P394" s="211"/>
    </row>
    <row r="395" spans="1:16" ht="26">
      <c r="A395" s="10">
        <v>77</v>
      </c>
      <c r="B395" s="209" t="s">
        <v>519</v>
      </c>
      <c r="C395" s="206" t="s">
        <v>520</v>
      </c>
      <c r="D395" s="10"/>
      <c r="E395" s="218">
        <v>45685</v>
      </c>
      <c r="F395" s="24">
        <v>64.481662</v>
      </c>
      <c r="G395" s="510" t="s">
        <v>197</v>
      </c>
      <c r="H395" s="510"/>
      <c r="I395" s="510"/>
      <c r="J395" s="510"/>
      <c r="K395" s="218">
        <v>45694</v>
      </c>
      <c r="L395" s="219" t="s">
        <v>427</v>
      </c>
      <c r="M395" s="10"/>
      <c r="N395" s="211"/>
      <c r="O395" s="211"/>
      <c r="P395" s="211"/>
    </row>
    <row r="396" spans="1:16" ht="18.5">
      <c r="A396" s="10">
        <v>78</v>
      </c>
      <c r="B396" s="209" t="s">
        <v>521</v>
      </c>
      <c r="C396" s="206" t="s">
        <v>196</v>
      </c>
      <c r="D396" s="10"/>
      <c r="E396" s="218">
        <v>45690</v>
      </c>
      <c r="F396" s="24">
        <v>43.775756000000008</v>
      </c>
      <c r="G396" s="510" t="s">
        <v>197</v>
      </c>
      <c r="H396" s="510"/>
      <c r="I396" s="510"/>
      <c r="J396" s="510"/>
      <c r="K396" s="218">
        <v>45695</v>
      </c>
      <c r="L396" s="219" t="s">
        <v>680</v>
      </c>
      <c r="M396" s="10">
        <v>27</v>
      </c>
      <c r="N396" s="511"/>
      <c r="O396" s="512"/>
      <c r="P396" s="512"/>
    </row>
    <row r="397" spans="1:16" ht="18.5">
      <c r="A397" s="10">
        <v>79</v>
      </c>
      <c r="B397" s="209" t="s">
        <v>522</v>
      </c>
      <c r="C397" s="206" t="s">
        <v>226</v>
      </c>
      <c r="D397" s="10"/>
      <c r="E397" s="218">
        <v>45690</v>
      </c>
      <c r="F397" s="24">
        <v>46.049156000000004</v>
      </c>
      <c r="G397" s="510" t="s">
        <v>197</v>
      </c>
      <c r="H397" s="510"/>
      <c r="I397" s="510"/>
      <c r="J397" s="510"/>
      <c r="K397" s="218">
        <v>45696</v>
      </c>
      <c r="L397" s="219" t="s">
        <v>679</v>
      </c>
      <c r="M397" s="10"/>
      <c r="N397" s="511"/>
      <c r="O397" s="512"/>
      <c r="P397" s="512"/>
    </row>
    <row r="398" spans="1:16" ht="26">
      <c r="A398" s="10">
        <v>80</v>
      </c>
      <c r="B398" s="209" t="s">
        <v>523</v>
      </c>
      <c r="C398" s="206" t="s">
        <v>226</v>
      </c>
      <c r="D398" s="10"/>
      <c r="E398" s="218">
        <v>45686</v>
      </c>
      <c r="F398" s="24">
        <v>46.049156000000004</v>
      </c>
      <c r="G398" s="510" t="s">
        <v>197</v>
      </c>
      <c r="H398" s="510"/>
      <c r="I398" s="510"/>
      <c r="J398" s="510"/>
      <c r="K398" s="218">
        <v>45697</v>
      </c>
      <c r="L398" s="219" t="s">
        <v>678</v>
      </c>
      <c r="M398" s="10"/>
      <c r="N398" s="211"/>
      <c r="O398" s="211"/>
      <c r="P398" s="211"/>
    </row>
    <row r="399" spans="1:16" ht="26">
      <c r="A399" s="10">
        <v>81</v>
      </c>
      <c r="B399" s="209" t="s">
        <v>524</v>
      </c>
      <c r="C399" s="206" t="s">
        <v>196</v>
      </c>
      <c r="D399" s="10"/>
      <c r="E399" s="218">
        <v>45691</v>
      </c>
      <c r="F399" s="24">
        <v>43.775756000000008</v>
      </c>
      <c r="G399" s="510" t="s">
        <v>197</v>
      </c>
      <c r="H399" s="510"/>
      <c r="I399" s="510"/>
      <c r="J399" s="510"/>
      <c r="K399" s="218">
        <v>45698</v>
      </c>
      <c r="L399" s="219" t="s">
        <v>681</v>
      </c>
      <c r="M399" s="10">
        <v>23</v>
      </c>
      <c r="N399" s="211"/>
      <c r="O399" s="211"/>
      <c r="P399" s="211"/>
    </row>
    <row r="400" spans="1:16" ht="26">
      <c r="A400" s="10">
        <v>82</v>
      </c>
      <c r="B400" s="209" t="s">
        <v>284</v>
      </c>
      <c r="C400" s="206" t="s">
        <v>525</v>
      </c>
      <c r="D400" s="10"/>
      <c r="E400" s="218">
        <v>45686</v>
      </c>
      <c r="F400" s="24">
        <v>73.425832</v>
      </c>
      <c r="G400" s="510" t="s">
        <v>197</v>
      </c>
      <c r="H400" s="510"/>
      <c r="I400" s="510"/>
      <c r="J400" s="510"/>
      <c r="K400" s="218">
        <v>45699</v>
      </c>
      <c r="L400" s="219" t="s">
        <v>677</v>
      </c>
      <c r="M400" s="10"/>
      <c r="N400" s="211"/>
      <c r="O400" s="211"/>
      <c r="P400" s="211"/>
    </row>
    <row r="401" spans="1:16" ht="26">
      <c r="A401" s="10">
        <v>83</v>
      </c>
      <c r="B401" s="209" t="s">
        <v>84</v>
      </c>
      <c r="C401" s="206" t="s">
        <v>226</v>
      </c>
      <c r="D401" s="10"/>
      <c r="E401" s="218">
        <v>45690</v>
      </c>
      <c r="F401" s="24">
        <v>46.049156000000004</v>
      </c>
      <c r="G401" s="510" t="s">
        <v>197</v>
      </c>
      <c r="H401" s="510"/>
      <c r="I401" s="510"/>
      <c r="J401" s="510"/>
      <c r="K401" s="218">
        <v>45700</v>
      </c>
      <c r="L401" s="219" t="s">
        <v>682</v>
      </c>
      <c r="M401" s="10"/>
      <c r="N401" s="211"/>
      <c r="O401" s="211"/>
      <c r="P401" s="211"/>
    </row>
    <row r="402" spans="1:16" ht="18.5">
      <c r="A402" s="10">
        <v>84</v>
      </c>
      <c r="B402" s="209" t="s">
        <v>526</v>
      </c>
      <c r="C402" s="206" t="s">
        <v>520</v>
      </c>
      <c r="D402" s="10"/>
      <c r="E402" s="218">
        <v>45694</v>
      </c>
      <c r="F402" s="24">
        <v>64.481662</v>
      </c>
      <c r="G402" s="510" t="s">
        <v>197</v>
      </c>
      <c r="H402" s="510"/>
      <c r="I402" s="510"/>
      <c r="J402" s="510"/>
      <c r="K402" s="218">
        <v>45701</v>
      </c>
      <c r="L402" s="219" t="s">
        <v>676</v>
      </c>
      <c r="M402" s="10"/>
      <c r="N402" s="511"/>
      <c r="O402" s="512"/>
      <c r="P402" s="512"/>
    </row>
    <row r="403" spans="1:16" ht="18.5">
      <c r="A403" s="10">
        <v>85</v>
      </c>
      <c r="B403" s="209" t="s">
        <v>527</v>
      </c>
      <c r="C403" s="206" t="s">
        <v>196</v>
      </c>
      <c r="D403" s="10"/>
      <c r="E403" s="218">
        <v>45695</v>
      </c>
      <c r="F403" s="24">
        <v>43.775756000000008</v>
      </c>
      <c r="G403" s="510" t="s">
        <v>197</v>
      </c>
      <c r="H403" s="510"/>
      <c r="I403" s="510"/>
      <c r="J403" s="510"/>
      <c r="K403" s="218">
        <v>45701</v>
      </c>
      <c r="L403" s="219" t="s">
        <v>427</v>
      </c>
      <c r="M403" s="10"/>
      <c r="N403" s="511"/>
      <c r="O403" s="512"/>
      <c r="P403" s="512"/>
    </row>
    <row r="404" spans="1:16" ht="18.5">
      <c r="A404" s="10">
        <v>86</v>
      </c>
      <c r="B404" s="209" t="s">
        <v>95</v>
      </c>
      <c r="C404" s="206" t="s">
        <v>226</v>
      </c>
      <c r="D404" s="10"/>
      <c r="E404" s="218">
        <v>45696</v>
      </c>
      <c r="F404" s="24">
        <v>46.049156000000004</v>
      </c>
      <c r="G404" s="510" t="s">
        <v>197</v>
      </c>
      <c r="H404" s="510"/>
      <c r="I404" s="510"/>
      <c r="J404" s="510"/>
      <c r="K404" s="218">
        <v>45703</v>
      </c>
      <c r="L404" s="219" t="s">
        <v>680</v>
      </c>
      <c r="M404" s="10"/>
      <c r="N404" s="511"/>
      <c r="O404" s="512"/>
      <c r="P404" s="512"/>
    </row>
    <row r="405" spans="1:16" ht="18.5">
      <c r="A405" s="10">
        <v>87</v>
      </c>
      <c r="B405" s="209" t="s">
        <v>528</v>
      </c>
      <c r="C405" s="206" t="s">
        <v>226</v>
      </c>
      <c r="D405" s="10"/>
      <c r="E405" s="218">
        <v>45697</v>
      </c>
      <c r="F405" s="24">
        <v>46.049156000000004</v>
      </c>
      <c r="G405" s="510" t="s">
        <v>197</v>
      </c>
      <c r="H405" s="510"/>
      <c r="I405" s="510"/>
      <c r="J405" s="510"/>
      <c r="K405" s="218">
        <v>45703</v>
      </c>
      <c r="L405" s="219" t="s">
        <v>679</v>
      </c>
      <c r="M405" s="10"/>
      <c r="N405" s="511"/>
      <c r="O405" s="512"/>
      <c r="P405" s="512"/>
    </row>
    <row r="406" spans="1:16" ht="18.5">
      <c r="A406" s="10">
        <v>88</v>
      </c>
      <c r="B406" s="209" t="s">
        <v>529</v>
      </c>
      <c r="C406" s="206" t="s">
        <v>196</v>
      </c>
      <c r="D406" s="10"/>
      <c r="E406" s="218">
        <v>45698</v>
      </c>
      <c r="F406" s="24">
        <v>43.775756000000008</v>
      </c>
      <c r="G406" s="510" t="s">
        <v>197</v>
      </c>
      <c r="H406" s="510"/>
      <c r="I406" s="510"/>
      <c r="J406" s="510"/>
      <c r="K406" s="218">
        <v>45706</v>
      </c>
      <c r="L406" s="219" t="s">
        <v>678</v>
      </c>
      <c r="M406" s="10"/>
      <c r="N406" s="213"/>
      <c r="O406" s="214"/>
      <c r="P406" s="214"/>
    </row>
    <row r="407" spans="1:16" ht="18.5">
      <c r="A407" s="10">
        <v>89</v>
      </c>
      <c r="B407" s="209" t="s">
        <v>530</v>
      </c>
      <c r="C407" s="206" t="s">
        <v>196</v>
      </c>
      <c r="D407" s="10"/>
      <c r="E407" s="218">
        <v>45700</v>
      </c>
      <c r="F407" s="24">
        <v>43.775756000000008</v>
      </c>
      <c r="G407" s="510" t="s">
        <v>197</v>
      </c>
      <c r="H407" s="510"/>
      <c r="I407" s="510"/>
      <c r="J407" s="510"/>
      <c r="K407" s="218">
        <v>45707</v>
      </c>
      <c r="L407" s="219" t="s">
        <v>427</v>
      </c>
      <c r="M407" s="10"/>
      <c r="N407" s="213"/>
      <c r="O407" s="214"/>
      <c r="P407" s="214"/>
    </row>
    <row r="408" spans="1:16" ht="18.5">
      <c r="A408" s="10">
        <v>90</v>
      </c>
      <c r="B408" s="209" t="s">
        <v>531</v>
      </c>
      <c r="C408" s="206" t="s">
        <v>226</v>
      </c>
      <c r="D408" s="10"/>
      <c r="E408" s="218">
        <v>45699</v>
      </c>
      <c r="F408" s="24">
        <v>46.049156000000004</v>
      </c>
      <c r="G408" s="510" t="s">
        <v>197</v>
      </c>
      <c r="H408" s="510"/>
      <c r="I408" s="510"/>
      <c r="J408" s="510"/>
      <c r="K408" s="218">
        <v>45708</v>
      </c>
      <c r="L408" s="219" t="s">
        <v>681</v>
      </c>
      <c r="M408" s="10"/>
      <c r="N408" s="213"/>
      <c r="O408" s="214"/>
      <c r="P408" s="214"/>
    </row>
    <row r="409" spans="1:16" ht="18.5">
      <c r="A409" s="10">
        <v>91</v>
      </c>
      <c r="B409" s="209" t="s">
        <v>532</v>
      </c>
      <c r="C409" s="206" t="s">
        <v>226</v>
      </c>
      <c r="D409" s="10"/>
      <c r="E409" s="218">
        <v>45700</v>
      </c>
      <c r="F409" s="24">
        <v>46.049156000000004</v>
      </c>
      <c r="G409" s="510" t="s">
        <v>197</v>
      </c>
      <c r="H409" s="510"/>
      <c r="I409" s="510"/>
      <c r="J409" s="510"/>
      <c r="K409" s="218">
        <v>45708</v>
      </c>
      <c r="L409" s="219" t="s">
        <v>677</v>
      </c>
      <c r="M409" s="10"/>
      <c r="N409" s="213"/>
      <c r="O409" s="214"/>
      <c r="P409" s="214"/>
    </row>
    <row r="410" spans="1:16" ht="18.5">
      <c r="A410" s="10">
        <v>92</v>
      </c>
      <c r="B410" s="209" t="s">
        <v>79</v>
      </c>
      <c r="C410" s="206" t="s">
        <v>226</v>
      </c>
      <c r="D410" s="10"/>
      <c r="E410" s="218">
        <v>45702</v>
      </c>
      <c r="F410" s="24">
        <v>46.049156000000004</v>
      </c>
      <c r="G410" s="510" t="s">
        <v>197</v>
      </c>
      <c r="H410" s="510"/>
      <c r="I410" s="510"/>
      <c r="J410" s="510"/>
      <c r="K410" s="218">
        <v>45708</v>
      </c>
      <c r="L410" s="219" t="s">
        <v>676</v>
      </c>
      <c r="M410" s="10"/>
      <c r="N410" s="213"/>
      <c r="O410" s="214"/>
      <c r="P410" s="214"/>
    </row>
    <row r="411" spans="1:16" ht="18.5">
      <c r="A411" s="10">
        <v>93</v>
      </c>
      <c r="B411" s="209" t="s">
        <v>533</v>
      </c>
      <c r="C411" s="206" t="s">
        <v>196</v>
      </c>
      <c r="D411" s="10"/>
      <c r="E411" s="218">
        <v>45704</v>
      </c>
      <c r="F411" s="24">
        <v>43.775756000000008</v>
      </c>
      <c r="G411" s="510" t="s">
        <v>197</v>
      </c>
      <c r="H411" s="510"/>
      <c r="I411" s="510"/>
      <c r="J411" s="510"/>
      <c r="K411" s="218">
        <v>45709</v>
      </c>
      <c r="L411" s="219" t="s">
        <v>679</v>
      </c>
      <c r="M411" s="10"/>
      <c r="N411" s="213"/>
      <c r="O411" s="214"/>
      <c r="P411" s="214"/>
    </row>
    <row r="412" spans="1:16" ht="18.5">
      <c r="A412" s="10">
        <v>94</v>
      </c>
      <c r="B412" s="209" t="s">
        <v>93</v>
      </c>
      <c r="C412" s="206" t="s">
        <v>226</v>
      </c>
      <c r="D412" s="10"/>
      <c r="E412" s="218">
        <v>45704</v>
      </c>
      <c r="F412" s="24">
        <v>46.049156000000004</v>
      </c>
      <c r="G412" s="510" t="s">
        <v>197</v>
      </c>
      <c r="H412" s="510"/>
      <c r="I412" s="510"/>
      <c r="J412" s="510"/>
      <c r="K412" s="218">
        <v>45709</v>
      </c>
      <c r="L412" s="219" t="s">
        <v>680</v>
      </c>
      <c r="M412" s="10"/>
      <c r="N412" s="213"/>
      <c r="O412" s="214"/>
      <c r="P412" s="214"/>
    </row>
    <row r="413" spans="1:16" ht="18.5">
      <c r="A413" s="10">
        <v>95</v>
      </c>
      <c r="B413" s="209" t="s">
        <v>82</v>
      </c>
      <c r="C413" s="206" t="s">
        <v>196</v>
      </c>
      <c r="D413" s="10"/>
      <c r="E413" s="218">
        <v>45702</v>
      </c>
      <c r="F413" s="24">
        <v>43.775756000000008</v>
      </c>
      <c r="G413" s="510" t="s">
        <v>197</v>
      </c>
      <c r="H413" s="510"/>
      <c r="I413" s="510"/>
      <c r="J413" s="510"/>
      <c r="K413" s="218">
        <v>45710</v>
      </c>
      <c r="L413" s="219" t="s">
        <v>682</v>
      </c>
      <c r="M413" s="10"/>
      <c r="N413" s="213"/>
      <c r="O413" s="214"/>
      <c r="P413" s="214"/>
    </row>
    <row r="414" spans="1:16" ht="18.5">
      <c r="A414" s="10">
        <v>96</v>
      </c>
      <c r="B414" s="209" t="s">
        <v>534</v>
      </c>
      <c r="C414" s="206" t="s">
        <v>227</v>
      </c>
      <c r="D414" s="10"/>
      <c r="E414" s="218">
        <v>45708</v>
      </c>
      <c r="F414" s="24">
        <v>42.374236000000003</v>
      </c>
      <c r="G414" s="510" t="s">
        <v>197</v>
      </c>
      <c r="H414" s="510"/>
      <c r="I414" s="510"/>
      <c r="J414" s="510"/>
      <c r="K414" s="218">
        <v>45713</v>
      </c>
      <c r="L414" s="219" t="s">
        <v>427</v>
      </c>
      <c r="M414" s="10"/>
      <c r="N414" s="213"/>
      <c r="O414" s="214"/>
      <c r="P414" s="214"/>
    </row>
    <row r="415" spans="1:16" ht="18.5">
      <c r="A415" s="10">
        <v>97</v>
      </c>
      <c r="B415" s="209" t="s">
        <v>80</v>
      </c>
      <c r="C415" s="206" t="s">
        <v>226</v>
      </c>
      <c r="D415" s="10"/>
      <c r="E415" s="218">
        <v>45709</v>
      </c>
      <c r="F415" s="24">
        <v>46.049156000000004</v>
      </c>
      <c r="G415" s="510" t="s">
        <v>197</v>
      </c>
      <c r="H415" s="510"/>
      <c r="I415" s="510"/>
      <c r="J415" s="510"/>
      <c r="K415" s="218">
        <v>45713</v>
      </c>
      <c r="L415" s="219" t="s">
        <v>676</v>
      </c>
      <c r="M415" s="10"/>
      <c r="N415" s="213"/>
      <c r="O415" s="214"/>
      <c r="P415" s="214"/>
    </row>
    <row r="416" spans="1:16" ht="18.5">
      <c r="A416" s="10">
        <v>98</v>
      </c>
      <c r="B416" s="209" t="s">
        <v>535</v>
      </c>
      <c r="C416" s="206" t="s">
        <v>196</v>
      </c>
      <c r="D416" s="10"/>
      <c r="E416" s="218">
        <v>45707</v>
      </c>
      <c r="F416" s="24">
        <v>43.775756000000008</v>
      </c>
      <c r="G416" s="510" t="s">
        <v>197</v>
      </c>
      <c r="H416" s="510"/>
      <c r="I416" s="510"/>
      <c r="J416" s="510"/>
      <c r="K416" s="218">
        <v>45713</v>
      </c>
      <c r="L416" s="219" t="s">
        <v>678</v>
      </c>
      <c r="M416" s="10"/>
      <c r="N416" s="213"/>
      <c r="O416" s="214"/>
      <c r="P416" s="214"/>
    </row>
    <row r="417" spans="1:16" ht="18.5">
      <c r="A417" s="10">
        <v>99</v>
      </c>
      <c r="B417" s="209" t="s">
        <v>536</v>
      </c>
      <c r="C417" s="206" t="s">
        <v>196</v>
      </c>
      <c r="D417" s="10"/>
      <c r="E417" s="218">
        <v>45709</v>
      </c>
      <c r="F417" s="24">
        <v>43.775756000000008</v>
      </c>
      <c r="G417" s="510" t="s">
        <v>197</v>
      </c>
      <c r="H417" s="510"/>
      <c r="I417" s="510"/>
      <c r="J417" s="510"/>
      <c r="K417" s="218">
        <v>45715</v>
      </c>
      <c r="L417" s="219" t="s">
        <v>677</v>
      </c>
      <c r="M417" s="10"/>
      <c r="N417" s="213"/>
      <c r="O417" s="214"/>
      <c r="P417" s="214"/>
    </row>
    <row r="418" spans="1:16" ht="18.5">
      <c r="A418" s="10">
        <v>100</v>
      </c>
      <c r="B418" s="209" t="s">
        <v>90</v>
      </c>
      <c r="C418" s="206" t="s">
        <v>196</v>
      </c>
      <c r="D418" s="10"/>
      <c r="E418" s="218">
        <v>45708</v>
      </c>
      <c r="F418" s="24">
        <v>43.775756000000008</v>
      </c>
      <c r="G418" s="510" t="s">
        <v>197</v>
      </c>
      <c r="H418" s="510"/>
      <c r="I418" s="510"/>
      <c r="J418" s="510"/>
      <c r="K418" s="218">
        <v>45715</v>
      </c>
      <c r="L418" s="219" t="s">
        <v>680</v>
      </c>
      <c r="M418" s="10"/>
      <c r="N418" s="213"/>
      <c r="O418" s="214"/>
      <c r="P418" s="214"/>
    </row>
    <row r="419" spans="1:16" ht="18.5">
      <c r="A419" s="10">
        <v>101</v>
      </c>
      <c r="B419" s="209" t="s">
        <v>537</v>
      </c>
      <c r="C419" s="206" t="s">
        <v>520</v>
      </c>
      <c r="D419" s="10"/>
      <c r="E419" s="218">
        <v>45707</v>
      </c>
      <c r="F419" s="24">
        <v>64.481662</v>
      </c>
      <c r="G419" s="510" t="s">
        <v>197</v>
      </c>
      <c r="H419" s="510"/>
      <c r="I419" s="510"/>
      <c r="J419" s="510"/>
      <c r="K419" s="218">
        <v>45716</v>
      </c>
      <c r="L419" s="219" t="s">
        <v>681</v>
      </c>
      <c r="M419" s="10"/>
      <c r="N419" s="213"/>
      <c r="O419" s="214"/>
      <c r="P419" s="214"/>
    </row>
    <row r="420" spans="1:16" ht="18.5">
      <c r="A420" s="10">
        <v>102</v>
      </c>
      <c r="B420" s="209" t="s">
        <v>538</v>
      </c>
      <c r="C420" s="206" t="s">
        <v>520</v>
      </c>
      <c r="D420" s="10"/>
      <c r="E420" s="218">
        <v>45710</v>
      </c>
      <c r="F420" s="24">
        <v>64.481662</v>
      </c>
      <c r="G420" s="510" t="s">
        <v>197</v>
      </c>
      <c r="H420" s="510"/>
      <c r="I420" s="510"/>
      <c r="J420" s="510"/>
      <c r="K420" s="218">
        <v>45716</v>
      </c>
      <c r="L420" s="219" t="s">
        <v>679</v>
      </c>
      <c r="M420" s="10"/>
      <c r="N420" s="213"/>
      <c r="O420" s="214"/>
      <c r="P420" s="214"/>
    </row>
    <row r="421" spans="1:16" ht="18.5">
      <c r="A421" s="10">
        <v>103</v>
      </c>
      <c r="B421" s="209" t="s">
        <v>76</v>
      </c>
      <c r="C421" s="206" t="s">
        <v>226</v>
      </c>
      <c r="D421" s="10"/>
      <c r="E421" s="218">
        <v>45714</v>
      </c>
      <c r="F421" s="24">
        <v>46.049156000000004</v>
      </c>
      <c r="G421" s="510" t="s">
        <v>197</v>
      </c>
      <c r="H421" s="510"/>
      <c r="I421" s="510"/>
      <c r="J421" s="510"/>
      <c r="K421" s="218">
        <v>45718</v>
      </c>
      <c r="L421" s="219" t="s">
        <v>676</v>
      </c>
      <c r="M421" s="10"/>
      <c r="N421" s="213"/>
      <c r="O421" s="214"/>
      <c r="P421" s="214"/>
    </row>
    <row r="422" spans="1:16" ht="18.5">
      <c r="A422" s="10">
        <v>104</v>
      </c>
      <c r="B422" s="209" t="s">
        <v>91</v>
      </c>
      <c r="C422" s="206" t="s">
        <v>226</v>
      </c>
      <c r="D422" s="10"/>
      <c r="E422" s="218">
        <v>45715</v>
      </c>
      <c r="F422" s="24">
        <v>46.049156000000004</v>
      </c>
      <c r="G422" s="510" t="s">
        <v>197</v>
      </c>
      <c r="H422" s="510"/>
      <c r="I422" s="510"/>
      <c r="J422" s="510"/>
      <c r="K422" s="218">
        <v>45719</v>
      </c>
      <c r="L422" s="219" t="s">
        <v>680</v>
      </c>
      <c r="M422" s="10"/>
      <c r="N422" s="213"/>
      <c r="O422" s="214"/>
      <c r="P422" s="214"/>
    </row>
    <row r="423" spans="1:16" ht="18.5">
      <c r="A423" s="10">
        <v>105</v>
      </c>
      <c r="B423" s="209" t="s">
        <v>539</v>
      </c>
      <c r="C423" s="206" t="s">
        <v>226</v>
      </c>
      <c r="D423" s="10"/>
      <c r="E423" s="218">
        <v>45717</v>
      </c>
      <c r="F423" s="24">
        <v>46.049156000000004</v>
      </c>
      <c r="G423" s="510" t="s">
        <v>197</v>
      </c>
      <c r="H423" s="510"/>
      <c r="I423" s="510"/>
      <c r="J423" s="510"/>
      <c r="K423" s="218">
        <v>45721</v>
      </c>
      <c r="L423" s="219" t="s">
        <v>427</v>
      </c>
      <c r="M423" s="10"/>
      <c r="N423" s="213"/>
      <c r="O423" s="214"/>
      <c r="P423" s="214"/>
    </row>
    <row r="424" spans="1:16" ht="18.5">
      <c r="A424" s="10">
        <v>106</v>
      </c>
      <c r="B424" s="209" t="s">
        <v>81</v>
      </c>
      <c r="C424" s="206" t="s">
        <v>226</v>
      </c>
      <c r="D424" s="10"/>
      <c r="E424" s="218">
        <v>45719</v>
      </c>
      <c r="F424" s="24">
        <v>46.049156000000004</v>
      </c>
      <c r="G424" s="510" t="s">
        <v>197</v>
      </c>
      <c r="H424" s="510"/>
      <c r="I424" s="510"/>
      <c r="J424" s="510"/>
      <c r="K424" s="218">
        <v>45723</v>
      </c>
      <c r="L424" s="219" t="s">
        <v>676</v>
      </c>
      <c r="M424" s="10"/>
      <c r="N424" s="213"/>
      <c r="O424" s="214"/>
      <c r="P424" s="214"/>
    </row>
    <row r="425" spans="1:16" ht="18.5">
      <c r="A425" s="10">
        <v>107</v>
      </c>
      <c r="B425" s="209" t="s">
        <v>540</v>
      </c>
      <c r="C425" s="206" t="s">
        <v>520</v>
      </c>
      <c r="D425" s="10"/>
      <c r="E425" s="218">
        <v>45715</v>
      </c>
      <c r="F425" s="24">
        <v>64.481662</v>
      </c>
      <c r="G425" s="510" t="s">
        <v>197</v>
      </c>
      <c r="H425" s="510"/>
      <c r="I425" s="510"/>
      <c r="J425" s="510"/>
      <c r="K425" s="218">
        <v>45724</v>
      </c>
      <c r="L425" s="219" t="s">
        <v>678</v>
      </c>
      <c r="M425" s="10"/>
      <c r="N425" s="213"/>
      <c r="O425" s="214"/>
      <c r="P425" s="214"/>
    </row>
    <row r="426" spans="1:16" ht="18.5">
      <c r="A426" s="10">
        <v>108</v>
      </c>
      <c r="B426" s="209" t="s">
        <v>541</v>
      </c>
      <c r="C426" s="206" t="s">
        <v>196</v>
      </c>
      <c r="D426" s="10"/>
      <c r="E426" s="218">
        <v>45717</v>
      </c>
      <c r="F426" s="24">
        <v>43.775756000000008</v>
      </c>
      <c r="G426" s="510" t="s">
        <v>197</v>
      </c>
      <c r="H426" s="510"/>
      <c r="I426" s="510"/>
      <c r="J426" s="510"/>
      <c r="K426" s="218">
        <v>45724</v>
      </c>
      <c r="L426" s="219" t="s">
        <v>679</v>
      </c>
      <c r="M426" s="10"/>
      <c r="N426" s="213"/>
      <c r="O426" s="214"/>
      <c r="P426" s="214"/>
    </row>
    <row r="427" spans="1:16" ht="18.5">
      <c r="A427" s="10">
        <v>109</v>
      </c>
      <c r="B427" s="209" t="s">
        <v>89</v>
      </c>
      <c r="C427" s="206" t="s">
        <v>196</v>
      </c>
      <c r="D427" s="10"/>
      <c r="E427" s="218">
        <v>45716</v>
      </c>
      <c r="F427" s="24">
        <v>43.775756000000008</v>
      </c>
      <c r="G427" s="510" t="s">
        <v>197</v>
      </c>
      <c r="H427" s="510"/>
      <c r="I427" s="510"/>
      <c r="J427" s="510"/>
      <c r="K427" s="218">
        <v>45724</v>
      </c>
      <c r="L427" s="219" t="s">
        <v>677</v>
      </c>
      <c r="M427" s="10"/>
      <c r="N427" s="213"/>
      <c r="O427" s="214"/>
      <c r="P427" s="214"/>
    </row>
    <row r="428" spans="1:16" ht="18.5">
      <c r="A428" s="10">
        <v>110</v>
      </c>
      <c r="B428" s="209" t="s">
        <v>542</v>
      </c>
      <c r="C428" s="206" t="s">
        <v>226</v>
      </c>
      <c r="D428" s="10"/>
      <c r="E428" s="218">
        <v>45717</v>
      </c>
      <c r="F428" s="24">
        <v>46.049156000000004</v>
      </c>
      <c r="G428" s="510" t="s">
        <v>197</v>
      </c>
      <c r="H428" s="510"/>
      <c r="I428" s="510"/>
      <c r="J428" s="510"/>
      <c r="K428" s="218">
        <v>45725</v>
      </c>
      <c r="L428" s="219" t="s">
        <v>681</v>
      </c>
      <c r="M428" s="10"/>
      <c r="N428" s="213"/>
      <c r="O428" s="214"/>
      <c r="P428" s="214"/>
    </row>
    <row r="429" spans="1:16" ht="18.5">
      <c r="A429" s="10">
        <v>111</v>
      </c>
      <c r="B429" s="209" t="s">
        <v>16</v>
      </c>
      <c r="C429" s="206" t="s">
        <v>226</v>
      </c>
      <c r="D429" s="10"/>
      <c r="E429" s="218">
        <v>45717</v>
      </c>
      <c r="F429" s="24">
        <v>46.049156000000004</v>
      </c>
      <c r="G429" s="510" t="s">
        <v>197</v>
      </c>
      <c r="H429" s="510"/>
      <c r="I429" s="510"/>
      <c r="J429" s="510"/>
      <c r="K429" s="218">
        <v>45727</v>
      </c>
      <c r="L429" s="219" t="s">
        <v>682</v>
      </c>
      <c r="M429" s="10"/>
      <c r="N429" s="213"/>
      <c r="O429" s="214"/>
      <c r="P429" s="214"/>
    </row>
    <row r="430" spans="1:16" ht="18.5">
      <c r="A430" s="10">
        <v>112</v>
      </c>
      <c r="B430" s="209" t="s">
        <v>77</v>
      </c>
      <c r="C430" s="206" t="s">
        <v>227</v>
      </c>
      <c r="D430" s="10"/>
      <c r="E430" s="218">
        <v>45724</v>
      </c>
      <c r="F430" s="24">
        <v>42.374236000000003</v>
      </c>
      <c r="G430" s="510" t="s">
        <v>197</v>
      </c>
      <c r="H430" s="510"/>
      <c r="I430" s="510"/>
      <c r="J430" s="510"/>
      <c r="K430" s="218">
        <v>45727</v>
      </c>
      <c r="L430" s="219" t="s">
        <v>676</v>
      </c>
      <c r="M430" s="10"/>
      <c r="N430" s="213"/>
      <c r="O430" s="214"/>
      <c r="P430" s="214"/>
    </row>
    <row r="431" spans="1:16" ht="18.5">
      <c r="A431" s="10">
        <v>113</v>
      </c>
      <c r="B431" s="209" t="s">
        <v>543</v>
      </c>
      <c r="C431" s="206" t="s">
        <v>227</v>
      </c>
      <c r="D431" s="10"/>
      <c r="E431" s="218">
        <v>45724</v>
      </c>
      <c r="F431" s="24">
        <v>42.374236000000003</v>
      </c>
      <c r="G431" s="510" t="s">
        <v>197</v>
      </c>
      <c r="H431" s="510"/>
      <c r="I431" s="510"/>
      <c r="J431" s="510"/>
      <c r="K431" s="218">
        <v>45728</v>
      </c>
      <c r="L431" s="219" t="s">
        <v>679</v>
      </c>
      <c r="M431" s="10"/>
      <c r="N431" s="213"/>
      <c r="O431" s="214"/>
      <c r="P431" s="214"/>
    </row>
    <row r="432" spans="1:16" ht="18.5">
      <c r="A432" s="10">
        <v>114</v>
      </c>
      <c r="B432" s="209" t="s">
        <v>544</v>
      </c>
      <c r="C432" s="206" t="s">
        <v>520</v>
      </c>
      <c r="D432" s="10"/>
      <c r="E432" s="218">
        <v>45717</v>
      </c>
      <c r="F432" s="24">
        <v>64.481662</v>
      </c>
      <c r="G432" s="510" t="s">
        <v>197</v>
      </c>
      <c r="H432" s="510"/>
      <c r="I432" s="510"/>
      <c r="J432" s="510"/>
      <c r="K432" s="218">
        <v>45729</v>
      </c>
      <c r="L432" s="219" t="s">
        <v>427</v>
      </c>
      <c r="M432" s="10"/>
      <c r="N432" s="213"/>
      <c r="O432" s="214"/>
      <c r="P432" s="214"/>
    </row>
    <row r="433" spans="1:16" ht="18.5">
      <c r="A433" s="10">
        <v>115</v>
      </c>
      <c r="B433" s="209" t="s">
        <v>545</v>
      </c>
      <c r="C433" s="206" t="s">
        <v>196</v>
      </c>
      <c r="D433" s="10"/>
      <c r="E433" s="218">
        <v>45726</v>
      </c>
      <c r="F433" s="24">
        <v>43.775756000000008</v>
      </c>
      <c r="G433" s="510" t="s">
        <v>197</v>
      </c>
      <c r="H433" s="510"/>
      <c r="I433" s="510"/>
      <c r="J433" s="510"/>
      <c r="K433" s="218">
        <v>45732</v>
      </c>
      <c r="L433" s="219" t="s">
        <v>681</v>
      </c>
      <c r="M433" s="10"/>
      <c r="N433" s="213"/>
      <c r="O433" s="214"/>
      <c r="P433" s="214"/>
    </row>
    <row r="434" spans="1:16" ht="18.5">
      <c r="A434" s="10">
        <v>116</v>
      </c>
      <c r="B434" s="209" t="s">
        <v>92</v>
      </c>
      <c r="C434" s="206" t="s">
        <v>196</v>
      </c>
      <c r="D434" s="10"/>
      <c r="E434" s="218">
        <v>45726</v>
      </c>
      <c r="F434" s="24">
        <v>43.775756000000008</v>
      </c>
      <c r="G434" s="510" t="s">
        <v>197</v>
      </c>
      <c r="H434" s="510"/>
      <c r="I434" s="510"/>
      <c r="J434" s="510"/>
      <c r="K434" s="218">
        <v>45734</v>
      </c>
      <c r="L434" s="219" t="s">
        <v>677</v>
      </c>
      <c r="M434" s="10"/>
      <c r="N434" s="213"/>
      <c r="O434" s="214"/>
      <c r="P434" s="214"/>
    </row>
    <row r="435" spans="1:16" ht="18.5">
      <c r="A435" s="10">
        <v>117</v>
      </c>
      <c r="B435" s="209" t="s">
        <v>74</v>
      </c>
      <c r="C435" s="206" t="s">
        <v>227</v>
      </c>
      <c r="D435" s="10"/>
      <c r="E435" s="218">
        <v>45728</v>
      </c>
      <c r="F435" s="24">
        <v>42.374236000000003</v>
      </c>
      <c r="G435" s="510" t="s">
        <v>197</v>
      </c>
      <c r="H435" s="510"/>
      <c r="I435" s="510"/>
      <c r="J435" s="510"/>
      <c r="K435" s="218">
        <v>45734</v>
      </c>
      <c r="L435" s="219" t="s">
        <v>676</v>
      </c>
      <c r="M435" s="10"/>
      <c r="N435" s="213"/>
      <c r="O435" s="214"/>
      <c r="P435" s="214"/>
    </row>
    <row r="436" spans="1:16" ht="18.5">
      <c r="A436" s="10">
        <v>118</v>
      </c>
      <c r="B436" s="209" t="s">
        <v>546</v>
      </c>
      <c r="C436" s="206" t="s">
        <v>226</v>
      </c>
      <c r="D436" s="10"/>
      <c r="E436" s="218">
        <v>45725</v>
      </c>
      <c r="F436" s="24">
        <v>46.049156000000004</v>
      </c>
      <c r="G436" s="510" t="s">
        <v>197</v>
      </c>
      <c r="H436" s="510"/>
      <c r="I436" s="510"/>
      <c r="J436" s="510"/>
      <c r="K436" s="218">
        <v>45735</v>
      </c>
      <c r="L436" s="219" t="s">
        <v>678</v>
      </c>
      <c r="M436" s="10"/>
      <c r="N436" s="213"/>
      <c r="O436" s="214"/>
      <c r="P436" s="214"/>
    </row>
    <row r="437" spans="1:16" ht="18.5">
      <c r="A437" s="10">
        <v>119</v>
      </c>
      <c r="B437" s="209" t="s">
        <v>547</v>
      </c>
      <c r="C437" s="206" t="s">
        <v>229</v>
      </c>
      <c r="D437" s="10"/>
      <c r="E437" s="218">
        <v>45729</v>
      </c>
      <c r="F437" s="24">
        <v>55.338726999999999</v>
      </c>
      <c r="G437" s="510" t="s">
        <v>197</v>
      </c>
      <c r="H437" s="510"/>
      <c r="I437" s="510"/>
      <c r="J437" s="510"/>
      <c r="K437" s="218">
        <v>45737</v>
      </c>
      <c r="L437" s="219" t="s">
        <v>679</v>
      </c>
      <c r="M437" s="10"/>
      <c r="N437" s="213"/>
      <c r="O437" s="214"/>
      <c r="P437" s="214"/>
    </row>
    <row r="438" spans="1:16" ht="18.5">
      <c r="A438" s="10">
        <v>120</v>
      </c>
      <c r="B438" s="209" t="s">
        <v>548</v>
      </c>
      <c r="C438" s="206" t="s">
        <v>226</v>
      </c>
      <c r="D438" s="10"/>
      <c r="E438" s="218">
        <v>45732</v>
      </c>
      <c r="F438" s="24">
        <v>46.049156000000004</v>
      </c>
      <c r="G438" s="510" t="s">
        <v>197</v>
      </c>
      <c r="H438" s="510"/>
      <c r="I438" s="510"/>
      <c r="J438" s="510"/>
      <c r="K438" s="218">
        <v>45737</v>
      </c>
      <c r="L438" s="219" t="s">
        <v>427</v>
      </c>
      <c r="M438" s="10"/>
      <c r="N438" s="213"/>
      <c r="O438" s="214"/>
      <c r="P438" s="214"/>
    </row>
    <row r="439" spans="1:16" ht="18.5">
      <c r="A439" s="10">
        <v>121</v>
      </c>
      <c r="B439" s="209" t="s">
        <v>549</v>
      </c>
      <c r="C439" s="206" t="s">
        <v>227</v>
      </c>
      <c r="D439" s="10"/>
      <c r="E439" s="218">
        <v>45732</v>
      </c>
      <c r="F439" s="24">
        <v>42.374236000000003</v>
      </c>
      <c r="G439" s="510" t="s">
        <v>197</v>
      </c>
      <c r="H439" s="510"/>
      <c r="I439" s="510"/>
      <c r="J439" s="510"/>
      <c r="K439" s="218">
        <v>45739</v>
      </c>
      <c r="L439" s="219" t="s">
        <v>681</v>
      </c>
      <c r="M439" s="10"/>
      <c r="N439" s="213"/>
      <c r="O439" s="214"/>
      <c r="P439" s="214"/>
    </row>
    <row r="440" spans="1:16" ht="18.5">
      <c r="A440" s="10">
        <v>122</v>
      </c>
      <c r="B440" s="209" t="s">
        <v>75</v>
      </c>
      <c r="C440" s="206" t="s">
        <v>227</v>
      </c>
      <c r="D440" s="10"/>
      <c r="E440" s="218">
        <v>45735</v>
      </c>
      <c r="F440" s="24">
        <v>42.374236000000003</v>
      </c>
      <c r="G440" s="510" t="s">
        <v>197</v>
      </c>
      <c r="H440" s="510"/>
      <c r="I440" s="510"/>
      <c r="J440" s="510"/>
      <c r="K440" s="218">
        <v>45739</v>
      </c>
      <c r="L440" s="219" t="s">
        <v>676</v>
      </c>
      <c r="M440" s="10"/>
      <c r="N440" s="213"/>
      <c r="O440" s="214"/>
      <c r="P440" s="214"/>
    </row>
    <row r="441" spans="1:16" ht="18.5">
      <c r="A441" s="10">
        <v>123</v>
      </c>
      <c r="B441" s="209" t="s">
        <v>550</v>
      </c>
      <c r="C441" s="206" t="s">
        <v>227</v>
      </c>
      <c r="D441" s="10"/>
      <c r="E441" s="218">
        <v>45738</v>
      </c>
      <c r="F441" s="24">
        <v>42.374236000000003</v>
      </c>
      <c r="G441" s="510" t="s">
        <v>197</v>
      </c>
      <c r="H441" s="510"/>
      <c r="I441" s="510"/>
      <c r="J441" s="510"/>
      <c r="K441" s="218">
        <v>45742</v>
      </c>
      <c r="L441" s="219" t="s">
        <v>679</v>
      </c>
      <c r="M441" s="10"/>
      <c r="N441" s="213"/>
      <c r="O441" s="214"/>
      <c r="P441" s="214"/>
    </row>
    <row r="442" spans="1:16" ht="18.5">
      <c r="A442" s="10">
        <v>124</v>
      </c>
      <c r="B442" s="209" t="s">
        <v>551</v>
      </c>
      <c r="C442" s="206" t="s">
        <v>227</v>
      </c>
      <c r="D442" s="10"/>
      <c r="E442" s="218">
        <v>45736</v>
      </c>
      <c r="F442" s="24">
        <v>42.374236000000003</v>
      </c>
      <c r="G442" s="510" t="s">
        <v>197</v>
      </c>
      <c r="H442" s="510"/>
      <c r="I442" s="510"/>
      <c r="J442" s="510"/>
      <c r="K442" s="218">
        <v>45743</v>
      </c>
      <c r="L442" s="219" t="s">
        <v>678</v>
      </c>
      <c r="M442" s="10"/>
      <c r="N442" s="213"/>
      <c r="O442" s="214"/>
      <c r="P442" s="214"/>
    </row>
    <row r="443" spans="1:16" ht="18.5">
      <c r="A443" s="10">
        <v>125</v>
      </c>
      <c r="B443" s="209" t="s">
        <v>552</v>
      </c>
      <c r="C443" s="206" t="s">
        <v>520</v>
      </c>
      <c r="D443" s="10"/>
      <c r="E443" s="218">
        <v>45738</v>
      </c>
      <c r="F443" s="24">
        <v>64.481662</v>
      </c>
      <c r="G443" s="510" t="s">
        <v>197</v>
      </c>
      <c r="H443" s="510"/>
      <c r="I443" s="510"/>
      <c r="J443" s="510"/>
      <c r="K443" s="218">
        <v>45745</v>
      </c>
      <c r="L443" s="219" t="s">
        <v>427</v>
      </c>
      <c r="M443" s="10"/>
      <c r="N443" s="213"/>
      <c r="O443" s="214"/>
      <c r="P443" s="214"/>
    </row>
    <row r="444" spans="1:16" ht="18.5">
      <c r="A444" s="10">
        <v>126</v>
      </c>
      <c r="B444" s="209" t="s">
        <v>88</v>
      </c>
      <c r="C444" s="206" t="s">
        <v>227</v>
      </c>
      <c r="D444" s="10"/>
      <c r="E444" s="218">
        <v>45736</v>
      </c>
      <c r="F444" s="24">
        <v>42.374236000000003</v>
      </c>
      <c r="G444" s="510" t="s">
        <v>197</v>
      </c>
      <c r="H444" s="510"/>
      <c r="I444" s="510"/>
      <c r="J444" s="510"/>
      <c r="K444" s="218">
        <v>45746</v>
      </c>
      <c r="L444" s="219" t="s">
        <v>677</v>
      </c>
      <c r="M444" s="10"/>
      <c r="N444" s="213"/>
      <c r="O444" s="214"/>
      <c r="P444" s="214"/>
    </row>
    <row r="445" spans="1:16" ht="18.5">
      <c r="A445" s="10">
        <v>127</v>
      </c>
      <c r="B445" s="209" t="s">
        <v>553</v>
      </c>
      <c r="C445" s="206" t="s">
        <v>227</v>
      </c>
      <c r="D445" s="10"/>
      <c r="E445" s="218">
        <v>45740</v>
      </c>
      <c r="F445" s="24">
        <v>42.374236000000003</v>
      </c>
      <c r="G445" s="510" t="s">
        <v>197</v>
      </c>
      <c r="H445" s="510"/>
      <c r="I445" s="510"/>
      <c r="J445" s="510"/>
      <c r="K445" s="218">
        <v>45746</v>
      </c>
      <c r="L445" s="219" t="s">
        <v>681</v>
      </c>
      <c r="M445" s="10"/>
      <c r="N445" s="213"/>
      <c r="O445" s="214"/>
      <c r="P445" s="214"/>
    </row>
    <row r="446" spans="1:16" ht="18.5">
      <c r="A446" s="10">
        <v>128</v>
      </c>
      <c r="B446" s="209" t="s">
        <v>270</v>
      </c>
      <c r="C446" s="206" t="s">
        <v>520</v>
      </c>
      <c r="D446" s="10"/>
      <c r="E446" s="218">
        <v>45740</v>
      </c>
      <c r="F446" s="24">
        <v>64.481662</v>
      </c>
      <c r="G446" s="510" t="s">
        <v>197</v>
      </c>
      <c r="H446" s="510"/>
      <c r="I446" s="510"/>
      <c r="J446" s="510"/>
      <c r="K446" s="218">
        <v>45747</v>
      </c>
      <c r="L446" s="219" t="s">
        <v>676</v>
      </c>
      <c r="M446" s="10"/>
      <c r="N446" s="213"/>
      <c r="O446" s="214"/>
      <c r="P446" s="214"/>
    </row>
    <row r="447" spans="1:16" ht="18.5">
      <c r="A447" s="10">
        <v>129</v>
      </c>
      <c r="B447" s="209" t="s">
        <v>554</v>
      </c>
      <c r="C447" s="206" t="s">
        <v>226</v>
      </c>
      <c r="D447" s="10"/>
      <c r="E447" s="218">
        <v>45737</v>
      </c>
      <c r="F447" s="24">
        <v>46.049156000000004</v>
      </c>
      <c r="G447" s="510" t="s">
        <v>197</v>
      </c>
      <c r="H447" s="510"/>
      <c r="I447" s="510"/>
      <c r="J447" s="510"/>
      <c r="K447" s="218">
        <v>45747</v>
      </c>
      <c r="L447" s="219" t="s">
        <v>683</v>
      </c>
      <c r="M447" s="10"/>
      <c r="N447" s="213"/>
      <c r="O447" s="214"/>
      <c r="P447" s="214"/>
    </row>
    <row r="448" spans="1:16" ht="18.5">
      <c r="A448" s="10">
        <v>130</v>
      </c>
      <c r="B448" s="209" t="s">
        <v>94</v>
      </c>
      <c r="C448" s="206" t="s">
        <v>227</v>
      </c>
      <c r="D448" s="10"/>
      <c r="E448" s="218">
        <v>45738</v>
      </c>
      <c r="F448" s="24">
        <v>42.374236000000003</v>
      </c>
      <c r="G448" s="510" t="s">
        <v>197</v>
      </c>
      <c r="H448" s="510"/>
      <c r="I448" s="510"/>
      <c r="J448" s="510"/>
      <c r="K448" s="218">
        <v>45747</v>
      </c>
      <c r="L448" s="219" t="s">
        <v>680</v>
      </c>
      <c r="M448" s="10"/>
      <c r="N448" s="213"/>
      <c r="O448" s="214"/>
      <c r="P448" s="214"/>
    </row>
    <row r="449" spans="1:16" ht="18.5">
      <c r="A449" s="10">
        <v>131</v>
      </c>
      <c r="B449" s="209" t="s">
        <v>555</v>
      </c>
      <c r="C449" s="206" t="s">
        <v>226</v>
      </c>
      <c r="D449" s="10"/>
      <c r="E449" s="218">
        <v>45740</v>
      </c>
      <c r="F449" s="24">
        <v>46.049156000000004</v>
      </c>
      <c r="G449" s="510" t="s">
        <v>197</v>
      </c>
      <c r="H449" s="510"/>
      <c r="I449" s="510"/>
      <c r="J449" s="510"/>
      <c r="K449" s="218">
        <v>45747</v>
      </c>
      <c r="L449" s="219" t="s">
        <v>684</v>
      </c>
      <c r="M449" s="10"/>
      <c r="N449" s="213"/>
      <c r="O449" s="214"/>
      <c r="P449" s="214"/>
    </row>
    <row r="450" spans="1:16" ht="18.5">
      <c r="A450" s="10">
        <v>132</v>
      </c>
      <c r="B450" s="209" t="s">
        <v>556</v>
      </c>
      <c r="C450" s="206" t="s">
        <v>228</v>
      </c>
      <c r="D450" s="10"/>
      <c r="E450" s="218">
        <v>45740</v>
      </c>
      <c r="F450" s="24">
        <v>53.323913999999995</v>
      </c>
      <c r="G450" s="510" t="s">
        <v>197</v>
      </c>
      <c r="H450" s="510"/>
      <c r="I450" s="510"/>
      <c r="J450" s="510"/>
      <c r="K450" s="218">
        <v>45747</v>
      </c>
      <c r="L450" s="219" t="s">
        <v>679</v>
      </c>
      <c r="M450" s="10"/>
      <c r="N450" s="213"/>
      <c r="O450" s="214"/>
      <c r="P450" s="214"/>
    </row>
    <row r="451" spans="1:16" ht="18.5">
      <c r="A451" s="10">
        <v>133</v>
      </c>
      <c r="B451" s="209" t="s">
        <v>557</v>
      </c>
      <c r="C451" s="206" t="s">
        <v>196</v>
      </c>
      <c r="D451" s="10"/>
      <c r="E451" s="218">
        <v>45744</v>
      </c>
      <c r="F451" s="24">
        <v>43.775756000000008</v>
      </c>
      <c r="G451" s="510" t="s">
        <v>197</v>
      </c>
      <c r="H451" s="510"/>
      <c r="I451" s="510"/>
      <c r="J451" s="510"/>
      <c r="K451" s="218">
        <v>45752</v>
      </c>
      <c r="L451" s="219" t="s">
        <v>427</v>
      </c>
      <c r="M451" s="10"/>
      <c r="N451" s="213"/>
      <c r="O451" s="214"/>
      <c r="P451" s="214"/>
    </row>
    <row r="452" spans="1:16" ht="18.5">
      <c r="A452" s="10">
        <v>134</v>
      </c>
      <c r="B452" s="209" t="s">
        <v>558</v>
      </c>
      <c r="C452" s="206" t="s">
        <v>226</v>
      </c>
      <c r="D452" s="10"/>
      <c r="E452" s="218">
        <v>45744</v>
      </c>
      <c r="F452" s="24">
        <v>46.049156000000004</v>
      </c>
      <c r="G452" s="510" t="s">
        <v>197</v>
      </c>
      <c r="H452" s="510"/>
      <c r="I452" s="510"/>
      <c r="J452" s="510"/>
      <c r="K452" s="218">
        <v>45754</v>
      </c>
      <c r="L452" s="219" t="s">
        <v>679</v>
      </c>
      <c r="M452" s="10"/>
      <c r="N452" s="213"/>
      <c r="O452" s="214"/>
      <c r="P452" s="214"/>
    </row>
    <row r="453" spans="1:16" ht="18.5">
      <c r="A453" s="10">
        <v>135</v>
      </c>
      <c r="B453" s="209" t="s">
        <v>559</v>
      </c>
      <c r="C453" s="206" t="s">
        <v>227</v>
      </c>
      <c r="D453" s="10"/>
      <c r="E453" s="218">
        <v>45747</v>
      </c>
      <c r="F453" s="24">
        <v>42.374236000000003</v>
      </c>
      <c r="G453" s="510" t="s">
        <v>197</v>
      </c>
      <c r="H453" s="510"/>
      <c r="I453" s="510"/>
      <c r="J453" s="510"/>
      <c r="K453" s="218">
        <v>45755</v>
      </c>
      <c r="L453" s="219" t="s">
        <v>685</v>
      </c>
      <c r="M453" s="10"/>
      <c r="N453" s="213"/>
      <c r="O453" s="214"/>
      <c r="P453" s="214"/>
    </row>
    <row r="454" spans="1:16" ht="18.5">
      <c r="A454" s="10">
        <v>136</v>
      </c>
      <c r="B454" s="209" t="s">
        <v>86</v>
      </c>
      <c r="C454" s="206" t="s">
        <v>227</v>
      </c>
      <c r="D454" s="10"/>
      <c r="E454" s="218">
        <v>45750</v>
      </c>
      <c r="F454" s="24">
        <v>42.374236000000003</v>
      </c>
      <c r="G454" s="510" t="s">
        <v>197</v>
      </c>
      <c r="H454" s="510"/>
      <c r="I454" s="510"/>
      <c r="J454" s="510"/>
      <c r="K454" s="218">
        <v>45757</v>
      </c>
      <c r="L454" s="219" t="s">
        <v>676</v>
      </c>
      <c r="M454" s="10"/>
      <c r="N454" s="213"/>
      <c r="O454" s="214"/>
      <c r="P454" s="214"/>
    </row>
    <row r="455" spans="1:16" ht="18.5">
      <c r="A455" s="10">
        <v>137</v>
      </c>
      <c r="B455" s="209" t="s">
        <v>560</v>
      </c>
      <c r="C455" s="206" t="s">
        <v>226</v>
      </c>
      <c r="D455" s="10"/>
      <c r="E455" s="218">
        <v>45747</v>
      </c>
      <c r="F455" s="24">
        <v>46.049156000000004</v>
      </c>
      <c r="G455" s="510" t="s">
        <v>197</v>
      </c>
      <c r="H455" s="510"/>
      <c r="I455" s="510"/>
      <c r="J455" s="510"/>
      <c r="K455" s="218">
        <v>45758</v>
      </c>
      <c r="L455" s="219" t="s">
        <v>686</v>
      </c>
      <c r="M455" s="10"/>
      <c r="N455" s="213"/>
      <c r="O455" s="214"/>
      <c r="P455" s="214"/>
    </row>
    <row r="456" spans="1:16" ht="18.5">
      <c r="A456" s="10">
        <v>138</v>
      </c>
      <c r="B456" s="209" t="s">
        <v>561</v>
      </c>
      <c r="C456" s="206" t="s">
        <v>226</v>
      </c>
      <c r="D456" s="10"/>
      <c r="E456" s="218">
        <v>45748</v>
      </c>
      <c r="F456" s="24">
        <v>46.049156000000004</v>
      </c>
      <c r="G456" s="510" t="s">
        <v>197</v>
      </c>
      <c r="H456" s="510"/>
      <c r="I456" s="510"/>
      <c r="J456" s="510"/>
      <c r="K456" s="218">
        <v>45758</v>
      </c>
      <c r="L456" s="219" t="s">
        <v>683</v>
      </c>
      <c r="M456" s="10"/>
      <c r="N456" s="213"/>
      <c r="O456" s="214"/>
      <c r="P456" s="214"/>
    </row>
    <row r="457" spans="1:16" ht="18.5">
      <c r="A457" s="10">
        <v>139</v>
      </c>
      <c r="B457" s="209" t="s">
        <v>562</v>
      </c>
      <c r="C457" s="206" t="s">
        <v>563</v>
      </c>
      <c r="D457" s="10"/>
      <c r="E457" s="218">
        <v>45748</v>
      </c>
      <c r="F457" s="24">
        <v>75.858397999999994</v>
      </c>
      <c r="G457" s="510" t="s">
        <v>197</v>
      </c>
      <c r="H457" s="510"/>
      <c r="I457" s="510"/>
      <c r="J457" s="510"/>
      <c r="K457" s="218">
        <v>45758</v>
      </c>
      <c r="L457" s="219" t="s">
        <v>687</v>
      </c>
      <c r="M457" s="10"/>
      <c r="N457" s="213"/>
      <c r="O457" s="214"/>
      <c r="P457" s="214"/>
    </row>
    <row r="458" spans="1:16" ht="18.5">
      <c r="A458" s="10">
        <v>140</v>
      </c>
      <c r="B458" s="209" t="s">
        <v>323</v>
      </c>
      <c r="C458" s="206" t="s">
        <v>564</v>
      </c>
      <c r="D458" s="10"/>
      <c r="E458" s="218">
        <v>45748</v>
      </c>
      <c r="F458" s="24">
        <v>87.011570000000006</v>
      </c>
      <c r="G458" s="510" t="s">
        <v>197</v>
      </c>
      <c r="H458" s="510"/>
      <c r="I458" s="510"/>
      <c r="J458" s="510"/>
      <c r="K458" s="218">
        <v>45758</v>
      </c>
      <c r="L458" s="219" t="s">
        <v>681</v>
      </c>
      <c r="M458" s="10"/>
      <c r="N458" s="213"/>
      <c r="O458" s="214"/>
      <c r="P458" s="214"/>
    </row>
    <row r="459" spans="1:16" ht="18.5">
      <c r="A459" s="10">
        <v>141</v>
      </c>
      <c r="B459" s="209" t="s">
        <v>565</v>
      </c>
      <c r="C459" s="206" t="s">
        <v>226</v>
      </c>
      <c r="D459" s="10"/>
      <c r="E459" s="218">
        <v>45748</v>
      </c>
      <c r="F459" s="24">
        <v>46.049156000000004</v>
      </c>
      <c r="G459" s="510" t="s">
        <v>197</v>
      </c>
      <c r="H459" s="510"/>
      <c r="I459" s="510"/>
      <c r="J459" s="510"/>
      <c r="K459" s="218">
        <v>45759</v>
      </c>
      <c r="L459" s="219" t="s">
        <v>684</v>
      </c>
      <c r="M459" s="10"/>
      <c r="N459" s="213"/>
      <c r="O459" s="214"/>
      <c r="P459" s="214"/>
    </row>
    <row r="460" spans="1:16" ht="18.5">
      <c r="A460" s="10">
        <v>142</v>
      </c>
      <c r="B460" s="209" t="s">
        <v>566</v>
      </c>
      <c r="C460" s="206" t="s">
        <v>226</v>
      </c>
      <c r="D460" s="10"/>
      <c r="E460" s="218">
        <v>45748</v>
      </c>
      <c r="F460" s="24">
        <v>46.049156000000004</v>
      </c>
      <c r="G460" s="510" t="s">
        <v>197</v>
      </c>
      <c r="H460" s="510"/>
      <c r="I460" s="510"/>
      <c r="J460" s="510"/>
      <c r="K460" s="218">
        <v>45759</v>
      </c>
      <c r="L460" s="219" t="s">
        <v>677</v>
      </c>
      <c r="M460" s="10"/>
      <c r="N460" s="213"/>
      <c r="O460" s="214"/>
      <c r="P460" s="214"/>
    </row>
    <row r="461" spans="1:16" ht="18.5">
      <c r="A461" s="10">
        <v>143</v>
      </c>
      <c r="B461" s="209" t="s">
        <v>567</v>
      </c>
      <c r="C461" s="206" t="s">
        <v>227</v>
      </c>
      <c r="D461" s="10"/>
      <c r="E461" s="218">
        <v>45755</v>
      </c>
      <c r="F461" s="24">
        <v>42.374236000000003</v>
      </c>
      <c r="G461" s="510" t="s">
        <v>197</v>
      </c>
      <c r="H461" s="510"/>
      <c r="I461" s="510"/>
      <c r="J461" s="510"/>
      <c r="K461" s="218">
        <v>45760</v>
      </c>
      <c r="L461" s="219" t="s">
        <v>679</v>
      </c>
      <c r="M461" s="10"/>
      <c r="N461" s="213"/>
      <c r="O461" s="214"/>
      <c r="P461" s="214"/>
    </row>
    <row r="462" spans="1:16" ht="18.5">
      <c r="A462" s="10">
        <v>144</v>
      </c>
      <c r="B462" s="209" t="s">
        <v>352</v>
      </c>
      <c r="C462" s="206" t="s">
        <v>520</v>
      </c>
      <c r="D462" s="10"/>
      <c r="E462" s="218">
        <v>45749</v>
      </c>
      <c r="F462" s="24">
        <v>64.481662</v>
      </c>
      <c r="G462" s="510" t="s">
        <v>197</v>
      </c>
      <c r="H462" s="510"/>
      <c r="I462" s="510"/>
      <c r="J462" s="510"/>
      <c r="K462" s="218">
        <v>45761</v>
      </c>
      <c r="L462" s="219" t="s">
        <v>680</v>
      </c>
      <c r="M462" s="10"/>
      <c r="N462" s="213"/>
      <c r="O462" s="214"/>
      <c r="P462" s="214"/>
    </row>
    <row r="463" spans="1:16" ht="18.5">
      <c r="A463" s="10">
        <v>145</v>
      </c>
      <c r="B463" s="209" t="s">
        <v>568</v>
      </c>
      <c r="C463" s="206" t="s">
        <v>226</v>
      </c>
      <c r="D463" s="10"/>
      <c r="E463" s="218">
        <v>45756</v>
      </c>
      <c r="F463" s="24">
        <v>46.049156000000004</v>
      </c>
      <c r="G463" s="510" t="s">
        <v>197</v>
      </c>
      <c r="H463" s="510"/>
      <c r="I463" s="510"/>
      <c r="J463" s="510"/>
      <c r="K463" s="218">
        <v>45762</v>
      </c>
      <c r="L463" s="219" t="s">
        <v>685</v>
      </c>
      <c r="M463" s="10"/>
      <c r="N463" s="213"/>
      <c r="O463" s="214"/>
      <c r="P463" s="214"/>
    </row>
    <row r="464" spans="1:16" ht="18.5">
      <c r="A464" s="10">
        <v>146</v>
      </c>
      <c r="B464" s="209" t="s">
        <v>569</v>
      </c>
      <c r="C464" s="206" t="s">
        <v>226</v>
      </c>
      <c r="D464" s="10"/>
      <c r="E464" s="218">
        <v>45752</v>
      </c>
      <c r="F464" s="24">
        <v>46.049156000000004</v>
      </c>
      <c r="G464" s="510" t="s">
        <v>197</v>
      </c>
      <c r="H464" s="510"/>
      <c r="I464" s="510"/>
      <c r="J464" s="510"/>
      <c r="K464" s="218">
        <v>45763</v>
      </c>
      <c r="L464" s="219" t="s">
        <v>688</v>
      </c>
      <c r="M464" s="10"/>
      <c r="N464" s="213"/>
      <c r="O464" s="214"/>
      <c r="P464" s="214"/>
    </row>
    <row r="465" spans="1:16" ht="18.5">
      <c r="A465" s="10">
        <v>147</v>
      </c>
      <c r="B465" s="209" t="s">
        <v>570</v>
      </c>
      <c r="C465" s="206" t="s">
        <v>227</v>
      </c>
      <c r="D465" s="10"/>
      <c r="E465" s="218">
        <v>45759</v>
      </c>
      <c r="F465" s="24">
        <v>42.374236000000003</v>
      </c>
      <c r="G465" s="510" t="s">
        <v>197</v>
      </c>
      <c r="H465" s="510"/>
      <c r="I465" s="510"/>
      <c r="J465" s="510"/>
      <c r="K465" s="218">
        <v>45763</v>
      </c>
      <c r="L465" s="219" t="s">
        <v>687</v>
      </c>
      <c r="M465" s="10"/>
      <c r="N465" s="213"/>
      <c r="O465" s="214"/>
      <c r="P465" s="214"/>
    </row>
    <row r="466" spans="1:16" ht="18.5">
      <c r="A466" s="10">
        <v>148</v>
      </c>
      <c r="B466" s="209" t="s">
        <v>571</v>
      </c>
      <c r="C466" s="206" t="s">
        <v>572</v>
      </c>
      <c r="D466" s="10"/>
      <c r="E466" s="218">
        <v>45753</v>
      </c>
      <c r="F466" s="24">
        <v>86.256192999999996</v>
      </c>
      <c r="G466" s="510" t="s">
        <v>197</v>
      </c>
      <c r="H466" s="510"/>
      <c r="I466" s="510"/>
      <c r="J466" s="510"/>
      <c r="K466" s="218">
        <v>45764</v>
      </c>
      <c r="L466" s="219" t="s">
        <v>427</v>
      </c>
      <c r="M466" s="10"/>
      <c r="N466" s="213"/>
      <c r="O466" s="214"/>
      <c r="P466" s="214"/>
    </row>
    <row r="467" spans="1:16" ht="18.5">
      <c r="A467" s="10">
        <v>149</v>
      </c>
      <c r="B467" s="209" t="s">
        <v>366</v>
      </c>
      <c r="C467" s="206" t="s">
        <v>520</v>
      </c>
      <c r="D467" s="10"/>
      <c r="E467" s="218">
        <v>45759</v>
      </c>
      <c r="F467" s="24">
        <v>64.481662</v>
      </c>
      <c r="G467" s="510" t="s">
        <v>197</v>
      </c>
      <c r="H467" s="510"/>
      <c r="I467" s="510"/>
      <c r="J467" s="510"/>
      <c r="K467" s="218">
        <v>45766</v>
      </c>
      <c r="L467" s="219" t="s">
        <v>684</v>
      </c>
      <c r="M467" s="10"/>
      <c r="N467" s="213"/>
      <c r="O467" s="214"/>
      <c r="P467" s="214"/>
    </row>
    <row r="468" spans="1:16" ht="18.5">
      <c r="A468" s="10">
        <v>150</v>
      </c>
      <c r="B468" s="209" t="s">
        <v>573</v>
      </c>
      <c r="C468" s="206" t="s">
        <v>228</v>
      </c>
      <c r="D468" s="10"/>
      <c r="E468" s="218">
        <v>45761</v>
      </c>
      <c r="F468" s="24">
        <v>53.323913999999995</v>
      </c>
      <c r="G468" s="510" t="s">
        <v>197</v>
      </c>
      <c r="H468" s="510"/>
      <c r="I468" s="510"/>
      <c r="J468" s="510"/>
      <c r="K468" s="218">
        <v>45768</v>
      </c>
      <c r="L468" s="219" t="s">
        <v>689</v>
      </c>
      <c r="M468" s="10"/>
      <c r="N468" s="213"/>
      <c r="O468" s="214"/>
      <c r="P468" s="214"/>
    </row>
    <row r="469" spans="1:16" ht="18.5">
      <c r="A469" s="10">
        <v>151</v>
      </c>
      <c r="B469" s="209" t="s">
        <v>574</v>
      </c>
      <c r="C469" s="206" t="s">
        <v>227</v>
      </c>
      <c r="D469" s="10"/>
      <c r="E469" s="218">
        <v>45759</v>
      </c>
      <c r="F469" s="24">
        <v>42.374236000000003</v>
      </c>
      <c r="G469" s="510" t="s">
        <v>197</v>
      </c>
      <c r="H469" s="510"/>
      <c r="I469" s="510"/>
      <c r="J469" s="510"/>
      <c r="K469" s="218">
        <v>45768</v>
      </c>
      <c r="L469" s="219" t="s">
        <v>681</v>
      </c>
      <c r="M469" s="10"/>
      <c r="N469" s="213"/>
      <c r="O469" s="214"/>
      <c r="P469" s="214"/>
    </row>
    <row r="470" spans="1:16" ht="18.5">
      <c r="A470" s="10">
        <v>152</v>
      </c>
      <c r="B470" s="209" t="s">
        <v>364</v>
      </c>
      <c r="C470" s="206" t="s">
        <v>564</v>
      </c>
      <c r="D470" s="10"/>
      <c r="E470" s="218">
        <v>45759</v>
      </c>
      <c r="F470" s="24">
        <v>87.011570000000006</v>
      </c>
      <c r="G470" s="510" t="s">
        <v>197</v>
      </c>
      <c r="H470" s="510"/>
      <c r="I470" s="510"/>
      <c r="J470" s="510"/>
      <c r="K470" s="218">
        <v>45769</v>
      </c>
      <c r="L470" s="219" t="s">
        <v>676</v>
      </c>
      <c r="M470" s="10"/>
      <c r="N470" s="213"/>
      <c r="O470" s="214"/>
      <c r="P470" s="214"/>
    </row>
    <row r="471" spans="1:16" ht="18.5">
      <c r="A471" s="10">
        <v>153</v>
      </c>
      <c r="B471" s="209" t="s">
        <v>575</v>
      </c>
      <c r="C471" s="206" t="s">
        <v>227</v>
      </c>
      <c r="D471" s="10"/>
      <c r="E471" s="218">
        <v>45759</v>
      </c>
      <c r="F471" s="24">
        <v>42.374236000000003</v>
      </c>
      <c r="G471" s="510" t="s">
        <v>197</v>
      </c>
      <c r="H471" s="510"/>
      <c r="I471" s="510"/>
      <c r="J471" s="510"/>
      <c r="K471" s="218">
        <v>45769</v>
      </c>
      <c r="L471" s="219" t="s">
        <v>683</v>
      </c>
      <c r="M471" s="10"/>
      <c r="N471" s="213"/>
      <c r="O471" s="214"/>
      <c r="P471" s="214"/>
    </row>
    <row r="472" spans="1:16" ht="18.5">
      <c r="A472" s="10">
        <v>154</v>
      </c>
      <c r="B472" s="209" t="s">
        <v>576</v>
      </c>
      <c r="C472" s="206" t="s">
        <v>226</v>
      </c>
      <c r="D472" s="10"/>
      <c r="E472" s="218">
        <v>45759</v>
      </c>
      <c r="F472" s="24">
        <v>46.049156000000004</v>
      </c>
      <c r="G472" s="510" t="s">
        <v>197</v>
      </c>
      <c r="H472" s="510"/>
      <c r="I472" s="510"/>
      <c r="J472" s="510"/>
      <c r="K472" s="218">
        <v>45769</v>
      </c>
      <c r="L472" s="219" t="s">
        <v>680</v>
      </c>
      <c r="M472" s="10"/>
      <c r="N472" s="213"/>
      <c r="O472" s="214"/>
      <c r="P472" s="214"/>
    </row>
    <row r="473" spans="1:16" ht="18.5">
      <c r="A473" s="10">
        <v>155</v>
      </c>
      <c r="B473" s="209" t="s">
        <v>577</v>
      </c>
      <c r="C473" s="206" t="s">
        <v>228</v>
      </c>
      <c r="D473" s="10"/>
      <c r="E473" s="218">
        <v>45763</v>
      </c>
      <c r="F473" s="24">
        <v>53.323913999999995</v>
      </c>
      <c r="G473" s="510" t="s">
        <v>197</v>
      </c>
      <c r="H473" s="510"/>
      <c r="I473" s="510"/>
      <c r="J473" s="510"/>
      <c r="K473" s="218">
        <v>45769</v>
      </c>
      <c r="L473" s="219" t="s">
        <v>685</v>
      </c>
      <c r="M473" s="10"/>
      <c r="N473" s="213"/>
      <c r="O473" s="214"/>
      <c r="P473" s="214"/>
    </row>
    <row r="474" spans="1:16" ht="18.5">
      <c r="A474" s="10">
        <v>156</v>
      </c>
      <c r="B474" s="209" t="s">
        <v>578</v>
      </c>
      <c r="C474" s="206" t="s">
        <v>196</v>
      </c>
      <c r="D474" s="10"/>
      <c r="E474" s="218">
        <v>45762</v>
      </c>
      <c r="F474" s="24">
        <v>43.775756000000008</v>
      </c>
      <c r="G474" s="510" t="s">
        <v>197</v>
      </c>
      <c r="H474" s="510"/>
      <c r="I474" s="510"/>
      <c r="J474" s="510"/>
      <c r="K474" s="218">
        <v>45770</v>
      </c>
      <c r="L474" s="219" t="s">
        <v>682</v>
      </c>
      <c r="M474" s="10"/>
      <c r="N474" s="213"/>
      <c r="O474" s="214"/>
      <c r="P474" s="214"/>
    </row>
    <row r="475" spans="1:16" ht="18.5">
      <c r="A475" s="10">
        <v>157</v>
      </c>
      <c r="B475" s="209" t="s">
        <v>579</v>
      </c>
      <c r="C475" s="206" t="s">
        <v>227</v>
      </c>
      <c r="D475" s="10"/>
      <c r="E475" s="218">
        <v>45764</v>
      </c>
      <c r="F475" s="24">
        <v>42.374236000000003</v>
      </c>
      <c r="G475" s="510" t="s">
        <v>197</v>
      </c>
      <c r="H475" s="510"/>
      <c r="I475" s="510"/>
      <c r="J475" s="510"/>
      <c r="K475" s="218">
        <v>45772</v>
      </c>
      <c r="L475" s="219" t="s">
        <v>688</v>
      </c>
      <c r="M475" s="10"/>
      <c r="N475" s="213"/>
      <c r="O475" s="214"/>
      <c r="P475" s="214"/>
    </row>
    <row r="476" spans="1:16" ht="18.5">
      <c r="A476" s="10">
        <v>158</v>
      </c>
      <c r="B476" s="209" t="s">
        <v>580</v>
      </c>
      <c r="C476" s="206" t="s">
        <v>229</v>
      </c>
      <c r="D476" s="10"/>
      <c r="E476" s="218">
        <v>45759</v>
      </c>
      <c r="F476" s="24">
        <v>55.338726999999999</v>
      </c>
      <c r="G476" s="510" t="s">
        <v>197</v>
      </c>
      <c r="H476" s="510"/>
      <c r="I476" s="510"/>
      <c r="J476" s="510"/>
      <c r="K476" s="218">
        <v>45773</v>
      </c>
      <c r="L476" s="219" t="s">
        <v>686</v>
      </c>
      <c r="M476" s="10"/>
      <c r="N476" s="213"/>
      <c r="O476" s="214"/>
      <c r="P476" s="214"/>
    </row>
    <row r="477" spans="1:16" ht="18.5">
      <c r="A477" s="10">
        <v>159</v>
      </c>
      <c r="B477" s="209" t="s">
        <v>581</v>
      </c>
      <c r="C477" s="206" t="s">
        <v>227</v>
      </c>
      <c r="D477" s="10"/>
      <c r="E477" s="218">
        <v>45770</v>
      </c>
      <c r="F477" s="24">
        <v>42.374236000000003</v>
      </c>
      <c r="G477" s="510" t="s">
        <v>197</v>
      </c>
      <c r="H477" s="510"/>
      <c r="I477" s="510"/>
      <c r="J477" s="510"/>
      <c r="K477" s="218">
        <v>45773</v>
      </c>
      <c r="L477" s="219" t="s">
        <v>685</v>
      </c>
      <c r="M477" s="10"/>
      <c r="N477" s="213"/>
      <c r="O477" s="214"/>
      <c r="P477" s="214"/>
    </row>
    <row r="478" spans="1:16" ht="18.5">
      <c r="A478" s="10">
        <v>160</v>
      </c>
      <c r="B478" s="209" t="s">
        <v>582</v>
      </c>
      <c r="C478" s="206" t="s">
        <v>227</v>
      </c>
      <c r="D478" s="10"/>
      <c r="E478" s="218">
        <v>45767</v>
      </c>
      <c r="F478" s="24">
        <v>42.374236000000003</v>
      </c>
      <c r="G478" s="510" t="s">
        <v>197</v>
      </c>
      <c r="H478" s="510"/>
      <c r="I478" s="510"/>
      <c r="J478" s="510"/>
      <c r="K478" s="218">
        <v>45773</v>
      </c>
      <c r="L478" s="219" t="s">
        <v>684</v>
      </c>
      <c r="M478" s="10"/>
      <c r="N478" s="213"/>
      <c r="O478" s="214"/>
      <c r="P478" s="214"/>
    </row>
    <row r="479" spans="1:16" ht="18.5">
      <c r="A479" s="10">
        <v>161</v>
      </c>
      <c r="B479" s="209" t="s">
        <v>583</v>
      </c>
      <c r="C479" s="206" t="s">
        <v>226</v>
      </c>
      <c r="D479" s="10"/>
      <c r="E479" s="218">
        <v>45770</v>
      </c>
      <c r="F479" s="24">
        <v>46.049156000000004</v>
      </c>
      <c r="G479" s="510" t="s">
        <v>197</v>
      </c>
      <c r="H479" s="510"/>
      <c r="I479" s="510"/>
      <c r="J479" s="510"/>
      <c r="K479" s="218">
        <v>45775</v>
      </c>
      <c r="L479" s="219" t="s">
        <v>680</v>
      </c>
      <c r="M479" s="10"/>
      <c r="N479" s="213"/>
      <c r="O479" s="214"/>
      <c r="P479" s="214"/>
    </row>
    <row r="480" spans="1:16" ht="18.5">
      <c r="A480" s="10">
        <v>162</v>
      </c>
      <c r="B480" s="209" t="s">
        <v>17</v>
      </c>
      <c r="C480" s="206" t="s">
        <v>226</v>
      </c>
      <c r="D480" s="10"/>
      <c r="E480" s="218">
        <v>45770</v>
      </c>
      <c r="F480" s="24">
        <v>46.049156000000004</v>
      </c>
      <c r="G480" s="510" t="s">
        <v>197</v>
      </c>
      <c r="H480" s="510"/>
      <c r="I480" s="510"/>
      <c r="J480" s="510"/>
      <c r="K480" s="218">
        <v>45775</v>
      </c>
      <c r="L480" s="219" t="s">
        <v>676</v>
      </c>
      <c r="M480" s="10"/>
      <c r="N480" s="213"/>
      <c r="O480" s="214"/>
      <c r="P480" s="214"/>
    </row>
    <row r="481" spans="1:16" ht="18.5">
      <c r="A481" s="10">
        <v>163</v>
      </c>
      <c r="B481" s="209" t="s">
        <v>584</v>
      </c>
      <c r="C481" s="206" t="s">
        <v>365</v>
      </c>
      <c r="D481" s="10"/>
      <c r="E481" s="218">
        <v>45764</v>
      </c>
      <c r="F481" s="24">
        <v>78.677549999999997</v>
      </c>
      <c r="G481" s="510" t="s">
        <v>197</v>
      </c>
      <c r="H481" s="510"/>
      <c r="I481" s="510"/>
      <c r="J481" s="510"/>
      <c r="K481" s="218">
        <v>45775</v>
      </c>
      <c r="L481" s="219" t="s">
        <v>687</v>
      </c>
      <c r="M481" s="10"/>
      <c r="N481" s="213"/>
      <c r="O481" s="214"/>
      <c r="P481" s="214"/>
    </row>
    <row r="482" spans="1:16" ht="18.5">
      <c r="A482" s="10">
        <v>164</v>
      </c>
      <c r="B482" s="209" t="s">
        <v>585</v>
      </c>
      <c r="C482" s="206" t="s">
        <v>227</v>
      </c>
      <c r="D482" s="10"/>
      <c r="E482" s="218">
        <v>45769</v>
      </c>
      <c r="F482" s="24">
        <v>42.374236000000003</v>
      </c>
      <c r="G482" s="510" t="s">
        <v>197</v>
      </c>
      <c r="H482" s="510"/>
      <c r="I482" s="510"/>
      <c r="J482" s="510"/>
      <c r="K482" s="218">
        <v>45775</v>
      </c>
      <c r="L482" s="219" t="s">
        <v>681</v>
      </c>
      <c r="M482" s="10"/>
      <c r="N482" s="213"/>
      <c r="O482" s="214"/>
      <c r="P482" s="214"/>
    </row>
    <row r="483" spans="1:16" ht="18.5">
      <c r="A483" s="10">
        <v>165</v>
      </c>
      <c r="B483" s="209" t="s">
        <v>586</v>
      </c>
      <c r="C483" s="206" t="s">
        <v>227</v>
      </c>
      <c r="D483" s="10"/>
      <c r="E483" s="218">
        <v>45773</v>
      </c>
      <c r="F483" s="24">
        <v>42.374236000000003</v>
      </c>
      <c r="G483" s="510" t="s">
        <v>197</v>
      </c>
      <c r="H483" s="510"/>
      <c r="I483" s="510"/>
      <c r="J483" s="510"/>
      <c r="K483" s="218">
        <v>45776</v>
      </c>
      <c r="L483" s="219" t="s">
        <v>688</v>
      </c>
      <c r="M483" s="10"/>
      <c r="N483" s="213"/>
      <c r="O483" s="214"/>
      <c r="P483" s="214"/>
    </row>
    <row r="484" spans="1:16" ht="18.5">
      <c r="A484" s="10">
        <v>166</v>
      </c>
      <c r="B484" s="209" t="s">
        <v>587</v>
      </c>
      <c r="C484" s="206" t="s">
        <v>227</v>
      </c>
      <c r="D484" s="10"/>
      <c r="E484" s="218">
        <v>45770</v>
      </c>
      <c r="F484" s="24">
        <v>42.374236000000003</v>
      </c>
      <c r="G484" s="510" t="s">
        <v>197</v>
      </c>
      <c r="H484" s="510"/>
      <c r="I484" s="510"/>
      <c r="J484" s="510"/>
      <c r="K484" s="218">
        <v>45809</v>
      </c>
      <c r="L484" s="219" t="s">
        <v>683</v>
      </c>
      <c r="M484" s="10"/>
      <c r="N484" s="213"/>
      <c r="O484" s="214"/>
      <c r="P484" s="214"/>
    </row>
    <row r="485" spans="1:16" ht="18.5">
      <c r="A485" s="10">
        <v>167</v>
      </c>
      <c r="B485" s="209" t="s">
        <v>588</v>
      </c>
      <c r="C485" s="206" t="s">
        <v>383</v>
      </c>
      <c r="D485" s="10"/>
      <c r="E485" s="218">
        <v>45769</v>
      </c>
      <c r="F485" s="24">
        <v>97.228551999999993</v>
      </c>
      <c r="G485" s="510" t="s">
        <v>197</v>
      </c>
      <c r="H485" s="510"/>
      <c r="I485" s="510"/>
      <c r="J485" s="510"/>
      <c r="K485" s="218">
        <v>45777</v>
      </c>
      <c r="L485" s="219" t="s">
        <v>679</v>
      </c>
      <c r="M485" s="10"/>
      <c r="N485" s="213"/>
      <c r="O485" s="214"/>
      <c r="P485" s="214"/>
    </row>
    <row r="486" spans="1:16" ht="18.5">
      <c r="A486" s="10">
        <v>168</v>
      </c>
      <c r="B486" s="209" t="s">
        <v>589</v>
      </c>
      <c r="C486" s="206" t="s">
        <v>227</v>
      </c>
      <c r="D486" s="10"/>
      <c r="E486" s="218">
        <v>45774</v>
      </c>
      <c r="F486" s="24">
        <v>42.374236000000003</v>
      </c>
      <c r="G486" s="510" t="s">
        <v>197</v>
      </c>
      <c r="H486" s="510"/>
      <c r="I486" s="510"/>
      <c r="J486" s="510"/>
      <c r="K486" s="218">
        <v>45777</v>
      </c>
      <c r="L486" s="219" t="s">
        <v>685</v>
      </c>
      <c r="M486" s="10"/>
      <c r="N486" s="213"/>
      <c r="O486" s="214"/>
      <c r="P486" s="214"/>
    </row>
    <row r="487" spans="1:16" ht="18.5">
      <c r="A487" s="10">
        <v>169</v>
      </c>
      <c r="B487" s="209" t="s">
        <v>18</v>
      </c>
      <c r="C487" s="206" t="s">
        <v>226</v>
      </c>
      <c r="D487" s="10"/>
      <c r="E487" s="218">
        <v>45776</v>
      </c>
      <c r="F487" s="24">
        <v>46.049156000000004</v>
      </c>
      <c r="G487" s="510" t="s">
        <v>197</v>
      </c>
      <c r="H487" s="510"/>
      <c r="I487" s="510"/>
      <c r="J487" s="510"/>
      <c r="K487" s="218">
        <v>45780</v>
      </c>
      <c r="L487" s="219" t="s">
        <v>676</v>
      </c>
      <c r="M487" s="10"/>
      <c r="N487" s="213"/>
      <c r="O487" s="214"/>
      <c r="P487" s="214"/>
    </row>
    <row r="488" spans="1:16" ht="18.5">
      <c r="A488" s="10">
        <v>170</v>
      </c>
      <c r="B488" s="209" t="s">
        <v>590</v>
      </c>
      <c r="C488" s="206" t="s">
        <v>226</v>
      </c>
      <c r="D488" s="10"/>
      <c r="E488" s="218">
        <v>45776</v>
      </c>
      <c r="F488" s="24">
        <v>46.049156000000004</v>
      </c>
      <c r="G488" s="510" t="s">
        <v>197</v>
      </c>
      <c r="H488" s="510"/>
      <c r="I488" s="510"/>
      <c r="J488" s="510"/>
      <c r="K488" s="218">
        <v>45781</v>
      </c>
      <c r="L488" s="219" t="s">
        <v>684</v>
      </c>
      <c r="M488" s="10"/>
      <c r="N488" s="213"/>
      <c r="O488" s="214"/>
      <c r="P488" s="214"/>
    </row>
    <row r="489" spans="1:16" ht="18.5">
      <c r="A489" s="10">
        <v>171</v>
      </c>
      <c r="B489" s="209" t="s">
        <v>591</v>
      </c>
      <c r="C489" s="206" t="s">
        <v>227</v>
      </c>
      <c r="D489" s="10"/>
      <c r="E489" s="218">
        <v>45776</v>
      </c>
      <c r="F489" s="24">
        <v>42.374236000000003</v>
      </c>
      <c r="G489" s="510" t="s">
        <v>197</v>
      </c>
      <c r="H489" s="510"/>
      <c r="I489" s="510"/>
      <c r="J489" s="510"/>
      <c r="K489" s="218">
        <v>45782</v>
      </c>
      <c r="L489" s="219" t="s">
        <v>680</v>
      </c>
      <c r="M489" s="10"/>
      <c r="N489" s="213"/>
      <c r="O489" s="214"/>
      <c r="P489" s="214"/>
    </row>
    <row r="490" spans="1:16" ht="18.5">
      <c r="A490" s="10">
        <v>172</v>
      </c>
      <c r="B490" s="209" t="s">
        <v>592</v>
      </c>
      <c r="C490" s="206" t="s">
        <v>226</v>
      </c>
      <c r="D490" s="10"/>
      <c r="E490" s="218">
        <v>45777</v>
      </c>
      <c r="F490" s="24">
        <v>46.049156000000004</v>
      </c>
      <c r="G490" s="510" t="s">
        <v>197</v>
      </c>
      <c r="H490" s="510"/>
      <c r="I490" s="510"/>
      <c r="J490" s="510"/>
      <c r="K490" s="218">
        <v>45783</v>
      </c>
      <c r="L490" s="219" t="s">
        <v>685</v>
      </c>
      <c r="M490" s="10"/>
      <c r="N490" s="213"/>
      <c r="O490" s="214"/>
      <c r="P490" s="214"/>
    </row>
    <row r="491" spans="1:16" ht="18.5">
      <c r="A491" s="10">
        <v>173</v>
      </c>
      <c r="B491" s="209" t="s">
        <v>593</v>
      </c>
      <c r="C491" s="206" t="s">
        <v>196</v>
      </c>
      <c r="D491" s="10"/>
      <c r="E491" s="218">
        <v>45777</v>
      </c>
      <c r="F491" s="24">
        <v>43.775756000000008</v>
      </c>
      <c r="G491" s="510" t="s">
        <v>197</v>
      </c>
      <c r="H491" s="510"/>
      <c r="I491" s="510"/>
      <c r="J491" s="510"/>
      <c r="K491" s="218">
        <v>45783</v>
      </c>
      <c r="L491" s="219" t="s">
        <v>681</v>
      </c>
      <c r="M491" s="10"/>
      <c r="N491" s="213"/>
      <c r="O491" s="214"/>
      <c r="P491" s="214"/>
    </row>
    <row r="492" spans="1:16" ht="18.5">
      <c r="A492" s="10">
        <v>174</v>
      </c>
      <c r="B492" s="209" t="s">
        <v>594</v>
      </c>
      <c r="C492" s="206" t="s">
        <v>227</v>
      </c>
      <c r="D492" s="10"/>
      <c r="E492" s="218">
        <v>45777</v>
      </c>
      <c r="F492" s="24">
        <v>42.374236000000003</v>
      </c>
      <c r="G492" s="510" t="s">
        <v>197</v>
      </c>
      <c r="H492" s="510"/>
      <c r="I492" s="510"/>
      <c r="J492" s="510"/>
      <c r="K492" s="218">
        <v>45783</v>
      </c>
      <c r="L492" s="219" t="s">
        <v>688</v>
      </c>
      <c r="M492" s="10"/>
      <c r="N492" s="213"/>
      <c r="O492" s="214"/>
      <c r="P492" s="214"/>
    </row>
    <row r="493" spans="1:16" ht="18.5">
      <c r="A493" s="10">
        <v>175</v>
      </c>
      <c r="B493" s="209" t="s">
        <v>595</v>
      </c>
      <c r="C493" s="206" t="s">
        <v>226</v>
      </c>
      <c r="D493" s="10"/>
      <c r="E493" s="218">
        <v>45777</v>
      </c>
      <c r="F493" s="24">
        <v>46.049156000000004</v>
      </c>
      <c r="G493" s="510" t="s">
        <v>197</v>
      </c>
      <c r="H493" s="510"/>
      <c r="I493" s="510"/>
      <c r="J493" s="510"/>
      <c r="K493" s="218">
        <v>45784</v>
      </c>
      <c r="L493" s="219" t="s">
        <v>682</v>
      </c>
      <c r="M493" s="10"/>
      <c r="N493" s="213"/>
      <c r="O493" s="214"/>
      <c r="P493" s="214"/>
    </row>
    <row r="494" spans="1:16" ht="18.5">
      <c r="A494" s="10">
        <v>176</v>
      </c>
      <c r="B494" s="209" t="s">
        <v>596</v>
      </c>
      <c r="C494" s="206" t="s">
        <v>227</v>
      </c>
      <c r="D494" s="10"/>
      <c r="E494" s="218">
        <v>45783</v>
      </c>
      <c r="F494" s="24">
        <v>42.374236000000003</v>
      </c>
      <c r="G494" s="510" t="s">
        <v>197</v>
      </c>
      <c r="H494" s="510"/>
      <c r="I494" s="510"/>
      <c r="J494" s="510"/>
      <c r="K494" s="218">
        <v>45786</v>
      </c>
      <c r="L494" s="219" t="s">
        <v>685</v>
      </c>
      <c r="M494" s="10"/>
      <c r="N494" s="213"/>
      <c r="O494" s="214"/>
      <c r="P494" s="214"/>
    </row>
    <row r="495" spans="1:16" ht="18.5">
      <c r="A495" s="10">
        <v>177</v>
      </c>
      <c r="B495" s="209" t="s">
        <v>597</v>
      </c>
      <c r="C495" s="206" t="s">
        <v>227</v>
      </c>
      <c r="D495" s="10"/>
      <c r="E495" s="218">
        <v>45781</v>
      </c>
      <c r="F495" s="24">
        <v>42.374236000000003</v>
      </c>
      <c r="G495" s="510" t="s">
        <v>197</v>
      </c>
      <c r="H495" s="510"/>
      <c r="I495" s="510"/>
      <c r="J495" s="510"/>
      <c r="K495" s="218">
        <v>45787</v>
      </c>
      <c r="L495" s="219" t="s">
        <v>687</v>
      </c>
      <c r="M495" s="10"/>
      <c r="N495" s="213"/>
      <c r="O495" s="214"/>
      <c r="P495" s="214"/>
    </row>
    <row r="496" spans="1:16" ht="18.5">
      <c r="A496" s="10">
        <v>178</v>
      </c>
      <c r="B496" s="209" t="s">
        <v>598</v>
      </c>
      <c r="C496" s="206" t="s">
        <v>227</v>
      </c>
      <c r="D496" s="10"/>
      <c r="E496" s="218">
        <v>45781</v>
      </c>
      <c r="F496" s="24">
        <v>42.374236000000003</v>
      </c>
      <c r="G496" s="510" t="s">
        <v>197</v>
      </c>
      <c r="H496" s="510"/>
      <c r="I496" s="510"/>
      <c r="J496" s="510"/>
      <c r="K496" s="218">
        <v>45788</v>
      </c>
      <c r="L496" s="219" t="s">
        <v>427</v>
      </c>
      <c r="M496" s="10"/>
      <c r="N496" s="213"/>
      <c r="O496" s="214"/>
      <c r="P496" s="214"/>
    </row>
    <row r="497" spans="1:16" ht="18.5">
      <c r="A497" s="10">
        <v>179</v>
      </c>
      <c r="B497" s="209" t="s">
        <v>599</v>
      </c>
      <c r="C497" s="206" t="s">
        <v>227</v>
      </c>
      <c r="D497" s="10"/>
      <c r="E497" s="218">
        <v>45782</v>
      </c>
      <c r="F497" s="24">
        <v>42.374236000000003</v>
      </c>
      <c r="G497" s="510" t="s">
        <v>197</v>
      </c>
      <c r="H497" s="510"/>
      <c r="I497" s="510"/>
      <c r="J497" s="510"/>
      <c r="K497" s="218">
        <v>45788</v>
      </c>
      <c r="L497" s="219" t="s">
        <v>684</v>
      </c>
      <c r="M497" s="10"/>
      <c r="N497" s="213"/>
      <c r="O497" s="214"/>
      <c r="P497" s="214"/>
    </row>
    <row r="498" spans="1:16" ht="18.5">
      <c r="A498" s="10">
        <v>180</v>
      </c>
      <c r="B498" s="209" t="s">
        <v>129</v>
      </c>
      <c r="C498" s="206" t="s">
        <v>226</v>
      </c>
      <c r="D498" s="10"/>
      <c r="E498" s="218">
        <v>45784</v>
      </c>
      <c r="F498" s="24">
        <v>46.049156000000004</v>
      </c>
      <c r="G498" s="510" t="s">
        <v>197</v>
      </c>
      <c r="H498" s="510"/>
      <c r="I498" s="510"/>
      <c r="J498" s="510"/>
      <c r="K498" s="218">
        <v>45789</v>
      </c>
      <c r="L498" s="219" t="s">
        <v>688</v>
      </c>
      <c r="M498" s="10"/>
      <c r="N498" s="213"/>
      <c r="O498" s="214"/>
      <c r="P498" s="214"/>
    </row>
    <row r="499" spans="1:16" ht="18.5">
      <c r="A499" s="10">
        <v>181</v>
      </c>
      <c r="B499" s="209" t="s">
        <v>600</v>
      </c>
      <c r="C499" s="206" t="s">
        <v>227</v>
      </c>
      <c r="D499" s="10"/>
      <c r="E499" s="218">
        <v>45784</v>
      </c>
      <c r="F499" s="24">
        <v>42.374236000000003</v>
      </c>
      <c r="G499" s="510" t="s">
        <v>197</v>
      </c>
      <c r="H499" s="510"/>
      <c r="I499" s="510"/>
      <c r="J499" s="510"/>
      <c r="K499" s="218">
        <v>45790</v>
      </c>
      <c r="L499" s="219" t="s">
        <v>681</v>
      </c>
      <c r="M499" s="10"/>
      <c r="N499" s="213"/>
      <c r="O499" s="214"/>
      <c r="P499" s="214"/>
    </row>
    <row r="500" spans="1:16" ht="18.5">
      <c r="A500" s="10">
        <v>182</v>
      </c>
      <c r="B500" s="209" t="s">
        <v>601</v>
      </c>
      <c r="C500" s="206" t="s">
        <v>196</v>
      </c>
      <c r="D500" s="10"/>
      <c r="E500" s="218">
        <v>45784</v>
      </c>
      <c r="F500" s="24">
        <v>43.775756000000008</v>
      </c>
      <c r="G500" s="510" t="s">
        <v>197</v>
      </c>
      <c r="H500" s="510"/>
      <c r="I500" s="510"/>
      <c r="J500" s="510"/>
      <c r="K500" s="218">
        <v>45790</v>
      </c>
      <c r="L500" s="219" t="s">
        <v>680</v>
      </c>
      <c r="M500" s="10"/>
      <c r="N500" s="213"/>
      <c r="O500" s="214"/>
      <c r="P500" s="214"/>
    </row>
    <row r="501" spans="1:16" ht="18.5">
      <c r="A501" s="10">
        <v>183</v>
      </c>
      <c r="B501" s="209" t="s">
        <v>141</v>
      </c>
      <c r="C501" s="206" t="s">
        <v>226</v>
      </c>
      <c r="D501" s="10"/>
      <c r="E501" s="218">
        <v>45784</v>
      </c>
      <c r="F501" s="24">
        <v>46.049156000000004</v>
      </c>
      <c r="G501" s="510" t="s">
        <v>197</v>
      </c>
      <c r="H501" s="510"/>
      <c r="I501" s="510"/>
      <c r="J501" s="510"/>
      <c r="K501" s="218">
        <v>45791</v>
      </c>
      <c r="L501" s="219" t="s">
        <v>676</v>
      </c>
      <c r="M501" s="10"/>
      <c r="N501" s="213"/>
      <c r="O501" s="214"/>
      <c r="P501" s="214"/>
    </row>
    <row r="502" spans="1:16" ht="18.5">
      <c r="A502" s="10">
        <v>184</v>
      </c>
      <c r="B502" s="209" t="s">
        <v>602</v>
      </c>
      <c r="C502" s="206" t="s">
        <v>383</v>
      </c>
      <c r="D502" s="10"/>
      <c r="E502" s="218">
        <v>45782</v>
      </c>
      <c r="F502" s="24">
        <v>97.228551999999993</v>
      </c>
      <c r="G502" s="510" t="s">
        <v>197</v>
      </c>
      <c r="H502" s="510"/>
      <c r="I502" s="510"/>
      <c r="J502" s="510"/>
      <c r="K502" s="218">
        <v>45791</v>
      </c>
      <c r="L502" s="219" t="s">
        <v>679</v>
      </c>
      <c r="M502" s="10"/>
      <c r="N502" s="213"/>
      <c r="O502" s="214"/>
      <c r="P502" s="214"/>
    </row>
    <row r="503" spans="1:16" ht="18.5">
      <c r="A503" s="10">
        <v>185</v>
      </c>
      <c r="B503" s="209" t="s">
        <v>603</v>
      </c>
      <c r="C503" s="206" t="s">
        <v>227</v>
      </c>
      <c r="D503" s="10"/>
      <c r="E503" s="218">
        <v>45788</v>
      </c>
      <c r="F503" s="24">
        <v>42.374236000000003</v>
      </c>
      <c r="G503" s="510" t="s">
        <v>197</v>
      </c>
      <c r="H503" s="510"/>
      <c r="I503" s="510"/>
      <c r="J503" s="510"/>
      <c r="K503" s="218">
        <v>45792</v>
      </c>
      <c r="L503" s="219" t="s">
        <v>685</v>
      </c>
      <c r="M503" s="10"/>
      <c r="N503" s="213"/>
      <c r="O503" s="214"/>
      <c r="P503" s="214"/>
    </row>
    <row r="504" spans="1:16" ht="18.5">
      <c r="A504" s="10">
        <v>186</v>
      </c>
      <c r="B504" s="209" t="s">
        <v>604</v>
      </c>
      <c r="C504" s="206" t="s">
        <v>227</v>
      </c>
      <c r="D504" s="10"/>
      <c r="E504" s="218">
        <v>45790</v>
      </c>
      <c r="F504" s="24">
        <v>42.374236000000003</v>
      </c>
      <c r="G504" s="510" t="s">
        <v>197</v>
      </c>
      <c r="H504" s="510"/>
      <c r="I504" s="510"/>
      <c r="J504" s="510"/>
      <c r="K504" s="218">
        <v>45794</v>
      </c>
      <c r="L504" s="219" t="s">
        <v>688</v>
      </c>
      <c r="M504" s="10"/>
      <c r="N504" s="213"/>
      <c r="O504" s="214"/>
      <c r="P504" s="214"/>
    </row>
    <row r="505" spans="1:16" ht="18.5">
      <c r="A505" s="10">
        <v>187</v>
      </c>
      <c r="B505" s="209" t="s">
        <v>140</v>
      </c>
      <c r="C505" s="206" t="s">
        <v>196</v>
      </c>
      <c r="D505" s="10"/>
      <c r="E505" s="218">
        <v>45791</v>
      </c>
      <c r="F505" s="24">
        <v>43.775756000000008</v>
      </c>
      <c r="G505" s="510" t="s">
        <v>197</v>
      </c>
      <c r="H505" s="510"/>
      <c r="I505" s="510"/>
      <c r="J505" s="510"/>
      <c r="K505" s="218">
        <v>45796</v>
      </c>
      <c r="L505" s="219" t="s">
        <v>676</v>
      </c>
      <c r="M505" s="10"/>
      <c r="N505" s="213"/>
      <c r="O505" s="214"/>
      <c r="P505" s="214"/>
    </row>
    <row r="506" spans="1:16" ht="18.5">
      <c r="A506" s="10">
        <v>188</v>
      </c>
      <c r="B506" s="209" t="s">
        <v>605</v>
      </c>
      <c r="C506" s="206" t="s">
        <v>227</v>
      </c>
      <c r="D506" s="10"/>
      <c r="E506" s="218">
        <v>45791</v>
      </c>
      <c r="F506" s="24">
        <v>42.374236000000003</v>
      </c>
      <c r="G506" s="510" t="s">
        <v>197</v>
      </c>
      <c r="H506" s="510"/>
      <c r="I506" s="510"/>
      <c r="J506" s="510"/>
      <c r="K506" s="218">
        <v>45796</v>
      </c>
      <c r="L506" s="219" t="s">
        <v>680</v>
      </c>
      <c r="M506" s="10"/>
      <c r="N506" s="213"/>
      <c r="O506" s="214"/>
      <c r="P506" s="214"/>
    </row>
    <row r="507" spans="1:16" ht="18.5">
      <c r="A507" s="10">
        <v>189</v>
      </c>
      <c r="B507" s="209" t="s">
        <v>606</v>
      </c>
      <c r="C507" s="206" t="s">
        <v>226</v>
      </c>
      <c r="D507" s="10"/>
      <c r="E507" s="218">
        <v>45789</v>
      </c>
      <c r="F507" s="24">
        <v>46.049156000000004</v>
      </c>
      <c r="G507" s="510" t="s">
        <v>197</v>
      </c>
      <c r="H507" s="510"/>
      <c r="I507" s="510"/>
      <c r="J507" s="510"/>
      <c r="K507" s="218">
        <v>45796</v>
      </c>
      <c r="L507" s="219" t="s">
        <v>684</v>
      </c>
      <c r="M507" s="10"/>
      <c r="N507" s="213"/>
      <c r="O507" s="214"/>
      <c r="P507" s="214"/>
    </row>
    <row r="508" spans="1:16" ht="18.5">
      <c r="A508" s="10">
        <v>190</v>
      </c>
      <c r="B508" s="209" t="s">
        <v>607</v>
      </c>
      <c r="C508" s="206" t="s">
        <v>227</v>
      </c>
      <c r="D508" s="10"/>
      <c r="E508" s="218">
        <v>45791</v>
      </c>
      <c r="F508" s="24">
        <v>42.374236000000003</v>
      </c>
      <c r="G508" s="510" t="s">
        <v>197</v>
      </c>
      <c r="H508" s="510"/>
      <c r="I508" s="510"/>
      <c r="J508" s="510"/>
      <c r="K508" s="218">
        <v>45797</v>
      </c>
      <c r="L508" s="219" t="s">
        <v>681</v>
      </c>
      <c r="M508" s="10"/>
      <c r="N508" s="213"/>
      <c r="O508" s="214"/>
      <c r="P508" s="214"/>
    </row>
    <row r="509" spans="1:16" ht="18.5">
      <c r="A509" s="10">
        <v>191</v>
      </c>
      <c r="B509" s="209" t="s">
        <v>608</v>
      </c>
      <c r="C509" s="206" t="s">
        <v>226</v>
      </c>
      <c r="D509" s="10"/>
      <c r="E509" s="218">
        <v>45789</v>
      </c>
      <c r="F509" s="24">
        <v>46.049156000000004</v>
      </c>
      <c r="G509" s="510" t="s">
        <v>197</v>
      </c>
      <c r="H509" s="510"/>
      <c r="I509" s="510"/>
      <c r="J509" s="510"/>
      <c r="K509" s="218">
        <v>45798</v>
      </c>
      <c r="L509" s="219" t="s">
        <v>427</v>
      </c>
      <c r="M509" s="10"/>
      <c r="N509" s="213"/>
      <c r="O509" s="214"/>
      <c r="P509" s="214"/>
    </row>
    <row r="510" spans="1:16" ht="18.5">
      <c r="A510" s="10">
        <v>192</v>
      </c>
      <c r="B510" s="209" t="s">
        <v>609</v>
      </c>
      <c r="C510" s="206" t="s">
        <v>226</v>
      </c>
      <c r="D510" s="10"/>
      <c r="E510" s="218">
        <v>45793</v>
      </c>
      <c r="F510" s="24">
        <v>46.049156000000004</v>
      </c>
      <c r="G510" s="510" t="s">
        <v>197</v>
      </c>
      <c r="H510" s="510"/>
      <c r="I510" s="510"/>
      <c r="J510" s="510"/>
      <c r="K510" s="218">
        <v>45798</v>
      </c>
      <c r="L510" s="219" t="s">
        <v>688</v>
      </c>
      <c r="M510" s="10"/>
      <c r="N510" s="213"/>
      <c r="O510" s="214"/>
      <c r="P510" s="214"/>
    </row>
    <row r="511" spans="1:16" ht="18.5">
      <c r="A511" s="10">
        <v>193</v>
      </c>
      <c r="B511" s="209" t="s">
        <v>610</v>
      </c>
      <c r="C511" s="206" t="s">
        <v>227</v>
      </c>
      <c r="D511" s="10"/>
      <c r="E511" s="218">
        <v>45792</v>
      </c>
      <c r="F511" s="24">
        <v>42.374236000000003</v>
      </c>
      <c r="G511" s="510" t="s">
        <v>197</v>
      </c>
      <c r="H511" s="510"/>
      <c r="I511" s="510"/>
      <c r="J511" s="510"/>
      <c r="K511" s="218">
        <v>45799</v>
      </c>
      <c r="L511" s="219" t="s">
        <v>679</v>
      </c>
      <c r="M511" s="10"/>
      <c r="N511" s="213"/>
      <c r="O511" s="214"/>
      <c r="P511" s="214"/>
    </row>
    <row r="512" spans="1:16" ht="18.5">
      <c r="A512" s="10">
        <v>194</v>
      </c>
      <c r="B512" s="209" t="s">
        <v>611</v>
      </c>
      <c r="C512" s="206" t="s">
        <v>227</v>
      </c>
      <c r="D512" s="10"/>
      <c r="E512" s="218">
        <v>45788</v>
      </c>
      <c r="F512" s="24">
        <v>42.374236000000003</v>
      </c>
      <c r="G512" s="510" t="s">
        <v>197</v>
      </c>
      <c r="H512" s="510"/>
      <c r="I512" s="510"/>
      <c r="J512" s="510"/>
      <c r="K512" s="218">
        <v>45799</v>
      </c>
      <c r="L512" s="219" t="s">
        <v>687</v>
      </c>
      <c r="M512" s="10"/>
      <c r="N512" s="213"/>
      <c r="O512" s="214"/>
      <c r="P512" s="214"/>
    </row>
    <row r="513" spans="1:16" ht="18.5">
      <c r="A513" s="10">
        <v>195</v>
      </c>
      <c r="B513" s="209" t="s">
        <v>612</v>
      </c>
      <c r="C513" s="206" t="s">
        <v>228</v>
      </c>
      <c r="D513" s="10"/>
      <c r="E513" s="218">
        <v>45789</v>
      </c>
      <c r="F513" s="24">
        <v>53.323913999999995</v>
      </c>
      <c r="G513" s="510" t="s">
        <v>197</v>
      </c>
      <c r="H513" s="510"/>
      <c r="I513" s="510"/>
      <c r="J513" s="510"/>
      <c r="K513" s="218">
        <v>45799</v>
      </c>
      <c r="L513" s="219" t="s">
        <v>690</v>
      </c>
      <c r="M513" s="10"/>
      <c r="N513" s="213"/>
      <c r="O513" s="214"/>
      <c r="P513" s="214"/>
    </row>
    <row r="514" spans="1:16" ht="18.5">
      <c r="A514" s="10">
        <v>196</v>
      </c>
      <c r="B514" s="209" t="s">
        <v>613</v>
      </c>
      <c r="C514" s="206" t="s">
        <v>227</v>
      </c>
      <c r="D514" s="10"/>
      <c r="E514" s="218">
        <v>45797</v>
      </c>
      <c r="F514" s="24">
        <v>42.374236000000003</v>
      </c>
      <c r="G514" s="510" t="s">
        <v>197</v>
      </c>
      <c r="H514" s="510"/>
      <c r="I514" s="510"/>
      <c r="J514" s="510"/>
      <c r="K514" s="218">
        <v>45801</v>
      </c>
      <c r="L514" s="219" t="s">
        <v>680</v>
      </c>
      <c r="M514" s="10"/>
      <c r="N514" s="213"/>
      <c r="O514" s="214"/>
      <c r="P514" s="214"/>
    </row>
    <row r="515" spans="1:16" ht="18.5">
      <c r="A515" s="10">
        <v>197</v>
      </c>
      <c r="B515" s="209" t="s">
        <v>614</v>
      </c>
      <c r="C515" s="206" t="s">
        <v>227</v>
      </c>
      <c r="D515" s="10"/>
      <c r="E515" s="218">
        <v>45797</v>
      </c>
      <c r="F515" s="24">
        <v>42.374236000000003</v>
      </c>
      <c r="G515" s="510" t="s">
        <v>197</v>
      </c>
      <c r="H515" s="510"/>
      <c r="I515" s="510"/>
      <c r="J515" s="510"/>
      <c r="K515" s="218">
        <v>45801</v>
      </c>
      <c r="L515" s="219" t="s">
        <v>684</v>
      </c>
      <c r="M515" s="10"/>
      <c r="N515" s="213"/>
      <c r="O515" s="214"/>
      <c r="P515" s="214"/>
    </row>
    <row r="516" spans="1:16" ht="18.5">
      <c r="A516" s="10">
        <v>198</v>
      </c>
      <c r="B516" s="209" t="s">
        <v>142</v>
      </c>
      <c r="C516" s="206" t="s">
        <v>227</v>
      </c>
      <c r="D516" s="10"/>
      <c r="E516" s="218">
        <v>45797</v>
      </c>
      <c r="F516" s="24">
        <v>42.374236000000003</v>
      </c>
      <c r="G516" s="510" t="s">
        <v>197</v>
      </c>
      <c r="H516" s="510"/>
      <c r="I516" s="510"/>
      <c r="J516" s="510"/>
      <c r="K516" s="218">
        <v>45801</v>
      </c>
      <c r="L516" s="219" t="s">
        <v>676</v>
      </c>
      <c r="M516" s="10"/>
      <c r="N516" s="213"/>
      <c r="O516" s="214"/>
      <c r="P516" s="214"/>
    </row>
    <row r="517" spans="1:16" ht="18.5">
      <c r="A517" s="10">
        <v>199</v>
      </c>
      <c r="B517" s="209" t="s">
        <v>615</v>
      </c>
      <c r="C517" s="206" t="s">
        <v>616</v>
      </c>
      <c r="D517" s="10"/>
      <c r="E517" s="218">
        <v>45793</v>
      </c>
      <c r="F517" s="24">
        <v>78.073216000000002</v>
      </c>
      <c r="G517" s="510" t="s">
        <v>197</v>
      </c>
      <c r="H517" s="510"/>
      <c r="I517" s="510"/>
      <c r="J517" s="510"/>
      <c r="K517" s="218">
        <v>45802</v>
      </c>
      <c r="L517" s="219" t="s">
        <v>685</v>
      </c>
      <c r="M517" s="10"/>
      <c r="N517" s="213"/>
      <c r="O517" s="214"/>
      <c r="P517" s="214"/>
    </row>
    <row r="518" spans="1:16" ht="18.5">
      <c r="A518" s="10">
        <v>200</v>
      </c>
      <c r="B518" s="209" t="s">
        <v>617</v>
      </c>
      <c r="C518" s="206" t="s">
        <v>227</v>
      </c>
      <c r="D518" s="10"/>
      <c r="E518" s="218">
        <v>45787</v>
      </c>
      <c r="F518" s="24">
        <v>42.374236000000003</v>
      </c>
      <c r="G518" s="510" t="s">
        <v>197</v>
      </c>
      <c r="H518" s="510"/>
      <c r="I518" s="510"/>
      <c r="J518" s="510"/>
      <c r="K518" s="218">
        <v>45804</v>
      </c>
      <c r="L518" s="219" t="s">
        <v>682</v>
      </c>
      <c r="M518" s="10"/>
      <c r="N518" s="213"/>
      <c r="O518" s="214"/>
      <c r="P518" s="214"/>
    </row>
    <row r="519" spans="1:16" ht="18.5">
      <c r="A519" s="10">
        <v>201</v>
      </c>
      <c r="B519" s="209" t="s">
        <v>618</v>
      </c>
      <c r="C519" s="206" t="s">
        <v>227</v>
      </c>
      <c r="D519" s="10"/>
      <c r="E519" s="218">
        <v>45799</v>
      </c>
      <c r="F519" s="24">
        <v>42.374236000000003</v>
      </c>
      <c r="G519" s="510" t="s">
        <v>197</v>
      </c>
      <c r="H519" s="510"/>
      <c r="I519" s="510"/>
      <c r="J519" s="510"/>
      <c r="K519" s="218">
        <v>45804</v>
      </c>
      <c r="L519" s="219" t="s">
        <v>688</v>
      </c>
      <c r="M519" s="10"/>
      <c r="N519" s="213"/>
      <c r="O519" s="214"/>
      <c r="P519" s="214"/>
    </row>
    <row r="520" spans="1:16" ht="18.5">
      <c r="A520" s="10">
        <v>202</v>
      </c>
      <c r="B520" s="209" t="s">
        <v>619</v>
      </c>
      <c r="C520" s="206" t="s">
        <v>227</v>
      </c>
      <c r="D520" s="10"/>
      <c r="E520" s="218">
        <v>45800</v>
      </c>
      <c r="F520" s="24">
        <v>42.374236000000003</v>
      </c>
      <c r="G520" s="510" t="s">
        <v>197</v>
      </c>
      <c r="H520" s="510"/>
      <c r="I520" s="510"/>
      <c r="J520" s="510"/>
      <c r="K520" s="218">
        <v>45805</v>
      </c>
      <c r="L520" s="219" t="s">
        <v>679</v>
      </c>
      <c r="M520" s="10"/>
      <c r="N520" s="213"/>
      <c r="O520" s="214"/>
      <c r="P520" s="214"/>
    </row>
    <row r="521" spans="1:16" ht="18.5">
      <c r="A521" s="10">
        <v>203</v>
      </c>
      <c r="B521" s="209" t="s">
        <v>620</v>
      </c>
      <c r="C521" s="206" t="s">
        <v>227</v>
      </c>
      <c r="D521" s="10"/>
      <c r="E521" s="218">
        <v>45800</v>
      </c>
      <c r="F521" s="24">
        <v>42.374236000000003</v>
      </c>
      <c r="G521" s="510" t="s">
        <v>197</v>
      </c>
      <c r="H521" s="510"/>
      <c r="I521" s="510"/>
      <c r="J521" s="510"/>
      <c r="K521" s="218">
        <v>45807</v>
      </c>
      <c r="L521" s="219" t="s">
        <v>427</v>
      </c>
      <c r="M521" s="10"/>
      <c r="N521" s="213"/>
      <c r="O521" s="214"/>
      <c r="P521" s="214"/>
    </row>
    <row r="522" spans="1:16" ht="18.5">
      <c r="A522" s="10">
        <v>204</v>
      </c>
      <c r="B522" s="209" t="s">
        <v>621</v>
      </c>
      <c r="C522" s="206" t="s">
        <v>227</v>
      </c>
      <c r="D522" s="10"/>
      <c r="E522" s="218">
        <v>45800</v>
      </c>
      <c r="F522" s="24">
        <v>42.374236000000003</v>
      </c>
      <c r="G522" s="510" t="s">
        <v>197</v>
      </c>
      <c r="H522" s="510"/>
      <c r="I522" s="510"/>
      <c r="J522" s="510"/>
      <c r="K522" s="218">
        <v>45807</v>
      </c>
      <c r="L522" s="219" t="s">
        <v>676</v>
      </c>
      <c r="M522" s="10"/>
      <c r="N522" s="213"/>
      <c r="O522" s="214"/>
      <c r="P522" s="214"/>
    </row>
    <row r="523" spans="1:16" ht="18.5">
      <c r="A523" s="10">
        <v>205</v>
      </c>
      <c r="B523" s="209" t="s">
        <v>622</v>
      </c>
      <c r="C523" s="206" t="s">
        <v>227</v>
      </c>
      <c r="D523" s="10"/>
      <c r="E523" s="218">
        <v>45803</v>
      </c>
      <c r="F523" s="24">
        <v>42.374236000000003</v>
      </c>
      <c r="G523" s="510" t="s">
        <v>197</v>
      </c>
      <c r="H523" s="510"/>
      <c r="I523" s="510"/>
      <c r="J523" s="510"/>
      <c r="K523" s="218">
        <v>45808</v>
      </c>
      <c r="L523" s="219" t="s">
        <v>685</v>
      </c>
      <c r="M523" s="10"/>
      <c r="N523" s="213"/>
      <c r="O523" s="214"/>
      <c r="P523" s="214"/>
    </row>
    <row r="524" spans="1:16" ht="18.5">
      <c r="A524" s="10">
        <v>206</v>
      </c>
      <c r="B524" s="209" t="s">
        <v>623</v>
      </c>
      <c r="C524" s="206" t="s">
        <v>227</v>
      </c>
      <c r="D524" s="10"/>
      <c r="E524" s="218">
        <v>45802</v>
      </c>
      <c r="F524" s="24">
        <v>42.374236000000003</v>
      </c>
      <c r="G524" s="510" t="s">
        <v>197</v>
      </c>
      <c r="H524" s="510"/>
      <c r="I524" s="510"/>
      <c r="J524" s="510"/>
      <c r="K524" s="218">
        <v>45808</v>
      </c>
      <c r="L524" s="219" t="s">
        <v>680</v>
      </c>
      <c r="M524" s="10"/>
      <c r="N524" s="213"/>
      <c r="O524" s="214"/>
      <c r="P524" s="214"/>
    </row>
    <row r="525" spans="1:16" ht="18.5">
      <c r="A525" s="10">
        <v>207</v>
      </c>
      <c r="B525" s="209" t="s">
        <v>624</v>
      </c>
      <c r="C525" s="206" t="s">
        <v>226</v>
      </c>
      <c r="D525" s="10"/>
      <c r="E525" s="218">
        <v>45805</v>
      </c>
      <c r="F525" s="24">
        <v>46.049156000000004</v>
      </c>
      <c r="G525" s="510" t="s">
        <v>197</v>
      </c>
      <c r="H525" s="510"/>
      <c r="I525" s="510"/>
      <c r="J525" s="510"/>
      <c r="K525" s="218">
        <v>45810</v>
      </c>
      <c r="L525" s="219" t="s">
        <v>684</v>
      </c>
      <c r="M525" s="10"/>
      <c r="N525" s="213"/>
      <c r="O525" s="214"/>
      <c r="P525" s="214"/>
    </row>
    <row r="526" spans="1:16" ht="18.5">
      <c r="A526" s="10">
        <v>208</v>
      </c>
      <c r="B526" s="209" t="s">
        <v>625</v>
      </c>
      <c r="C526" s="206" t="s">
        <v>229</v>
      </c>
      <c r="D526" s="10"/>
      <c r="E526" s="218">
        <v>45805</v>
      </c>
      <c r="F526" s="24">
        <v>55.338726999999999</v>
      </c>
      <c r="G526" s="510" t="s">
        <v>197</v>
      </c>
      <c r="H526" s="510"/>
      <c r="I526" s="510"/>
      <c r="J526" s="510"/>
      <c r="K526" s="218">
        <v>45811</v>
      </c>
      <c r="L526" s="219" t="s">
        <v>679</v>
      </c>
      <c r="M526" s="10"/>
      <c r="N526" s="213"/>
      <c r="O526" s="214"/>
      <c r="P526" s="214"/>
    </row>
    <row r="527" spans="1:16" ht="18.5">
      <c r="A527" s="10">
        <v>209</v>
      </c>
      <c r="B527" s="209" t="s">
        <v>626</v>
      </c>
      <c r="C527" s="206" t="s">
        <v>227</v>
      </c>
      <c r="D527" s="10"/>
      <c r="E527" s="218">
        <v>45802</v>
      </c>
      <c r="F527" s="24">
        <v>42.374236000000003</v>
      </c>
      <c r="G527" s="510" t="s">
        <v>197</v>
      </c>
      <c r="H527" s="510"/>
      <c r="I527" s="510"/>
      <c r="J527" s="510"/>
      <c r="K527" s="218">
        <v>45812</v>
      </c>
      <c r="L527" s="219" t="s">
        <v>427</v>
      </c>
      <c r="M527" s="10"/>
      <c r="N527" s="213"/>
      <c r="O527" s="214"/>
      <c r="P527" s="214"/>
    </row>
    <row r="528" spans="1:16" ht="18.5">
      <c r="A528" s="10">
        <v>210</v>
      </c>
      <c r="B528" s="209" t="s">
        <v>627</v>
      </c>
      <c r="C528" s="206" t="s">
        <v>227</v>
      </c>
      <c r="D528" s="10"/>
      <c r="E528" s="218">
        <v>45807</v>
      </c>
      <c r="F528" s="24">
        <v>42.374236000000003</v>
      </c>
      <c r="G528" s="510" t="s">
        <v>197</v>
      </c>
      <c r="H528" s="510"/>
      <c r="I528" s="510"/>
      <c r="J528" s="510"/>
      <c r="K528" s="218">
        <v>45812</v>
      </c>
      <c r="L528" s="219" t="s">
        <v>676</v>
      </c>
      <c r="M528" s="10"/>
      <c r="N528" s="213"/>
      <c r="O528" s="214"/>
      <c r="P528" s="214"/>
    </row>
    <row r="529" spans="1:16" ht="18.5">
      <c r="A529" s="10">
        <v>211</v>
      </c>
      <c r="B529" s="209" t="s">
        <v>628</v>
      </c>
      <c r="C529" s="206" t="s">
        <v>383</v>
      </c>
      <c r="D529" s="10"/>
      <c r="E529" s="218">
        <v>45804</v>
      </c>
      <c r="F529" s="24">
        <v>97.228551999999993</v>
      </c>
      <c r="G529" s="510" t="s">
        <v>197</v>
      </c>
      <c r="H529" s="510"/>
      <c r="I529" s="510"/>
      <c r="J529" s="510"/>
      <c r="K529" s="218">
        <v>45815</v>
      </c>
      <c r="L529" s="219" t="s">
        <v>688</v>
      </c>
      <c r="M529" s="10"/>
      <c r="N529" s="213"/>
      <c r="O529" s="214"/>
      <c r="P529" s="214"/>
    </row>
    <row r="530" spans="1:16" ht="18.5">
      <c r="A530" s="10">
        <v>212</v>
      </c>
      <c r="B530" s="209" t="s">
        <v>629</v>
      </c>
      <c r="C530" s="206" t="s">
        <v>196</v>
      </c>
      <c r="D530" s="10"/>
      <c r="E530" s="218">
        <v>45812</v>
      </c>
      <c r="F530" s="24">
        <v>43.775756000000008</v>
      </c>
      <c r="G530" s="510" t="s">
        <v>197</v>
      </c>
      <c r="H530" s="510"/>
      <c r="I530" s="510"/>
      <c r="J530" s="510"/>
      <c r="K530" s="218">
        <v>45817</v>
      </c>
      <c r="L530" s="219" t="s">
        <v>679</v>
      </c>
      <c r="M530" s="10"/>
      <c r="N530" s="213"/>
      <c r="O530" s="214"/>
      <c r="P530" s="214"/>
    </row>
    <row r="531" spans="1:16" ht="18.5">
      <c r="A531" s="10">
        <v>213</v>
      </c>
      <c r="B531" s="209" t="s">
        <v>78</v>
      </c>
      <c r="C531" s="206" t="s">
        <v>226</v>
      </c>
      <c r="D531" s="10"/>
      <c r="E531" s="218">
        <v>45810</v>
      </c>
      <c r="F531" s="24">
        <v>46.049156000000004</v>
      </c>
      <c r="G531" s="510" t="s">
        <v>197</v>
      </c>
      <c r="H531" s="510"/>
      <c r="I531" s="510"/>
      <c r="J531" s="510"/>
      <c r="K531" s="218">
        <v>45818</v>
      </c>
      <c r="L531" s="219" t="s">
        <v>680</v>
      </c>
      <c r="M531" s="10"/>
      <c r="N531" s="213"/>
      <c r="O531" s="214"/>
      <c r="P531" s="214"/>
    </row>
    <row r="532" spans="1:16" ht="18.5">
      <c r="A532" s="10">
        <v>214</v>
      </c>
      <c r="B532" s="209" t="s">
        <v>630</v>
      </c>
      <c r="C532" s="206" t="s">
        <v>227</v>
      </c>
      <c r="D532" s="10"/>
      <c r="E532" s="218">
        <v>45812</v>
      </c>
      <c r="F532" s="24">
        <v>42.374236000000003</v>
      </c>
      <c r="G532" s="510" t="s">
        <v>197</v>
      </c>
      <c r="H532" s="510"/>
      <c r="I532" s="510"/>
      <c r="J532" s="510"/>
      <c r="K532" s="218">
        <v>45819</v>
      </c>
      <c r="L532" s="219" t="s">
        <v>427</v>
      </c>
      <c r="M532" s="10"/>
      <c r="N532" s="213"/>
      <c r="O532" s="214"/>
      <c r="P532" s="214"/>
    </row>
    <row r="533" spans="1:16" ht="18.5">
      <c r="A533" s="10">
        <v>215</v>
      </c>
      <c r="B533" s="209" t="s">
        <v>631</v>
      </c>
      <c r="C533" s="206" t="s">
        <v>196</v>
      </c>
      <c r="D533" s="10"/>
      <c r="E533" s="218">
        <v>45816</v>
      </c>
      <c r="F533" s="24">
        <v>43.775756000000008</v>
      </c>
      <c r="G533" s="510" t="s">
        <v>197</v>
      </c>
      <c r="H533" s="510"/>
      <c r="I533" s="510"/>
      <c r="J533" s="510"/>
      <c r="K533" s="218">
        <v>45821</v>
      </c>
      <c r="L533" s="219" t="s">
        <v>688</v>
      </c>
      <c r="M533" s="10"/>
      <c r="N533" s="213"/>
      <c r="O533" s="214"/>
      <c r="P533" s="214"/>
    </row>
    <row r="534" spans="1:16" ht="18.5">
      <c r="A534" s="10">
        <v>216</v>
      </c>
      <c r="B534" s="209" t="s">
        <v>632</v>
      </c>
      <c r="C534" s="206" t="s">
        <v>227</v>
      </c>
      <c r="D534" s="10"/>
      <c r="E534" s="218">
        <v>45810</v>
      </c>
      <c r="F534" s="24">
        <v>42.374236000000003</v>
      </c>
      <c r="G534" s="510" t="s">
        <v>197</v>
      </c>
      <c r="H534" s="510"/>
      <c r="I534" s="510"/>
      <c r="J534" s="510"/>
      <c r="K534" s="218">
        <v>45822</v>
      </c>
      <c r="L534" s="219" t="s">
        <v>691</v>
      </c>
      <c r="M534" s="10"/>
      <c r="N534" s="213"/>
      <c r="O534" s="214"/>
      <c r="P534" s="214"/>
    </row>
    <row r="535" spans="1:16" ht="18.5">
      <c r="A535" s="10">
        <v>217</v>
      </c>
      <c r="B535" s="209" t="s">
        <v>633</v>
      </c>
      <c r="C535" s="206" t="s">
        <v>196</v>
      </c>
      <c r="D535" s="10"/>
      <c r="E535" s="218">
        <v>45820</v>
      </c>
      <c r="F535" s="24">
        <v>43.775756000000008</v>
      </c>
      <c r="G535" s="510" t="s">
        <v>197</v>
      </c>
      <c r="H535" s="510"/>
      <c r="I535" s="510"/>
      <c r="J535" s="510"/>
      <c r="K535" s="218">
        <v>45826</v>
      </c>
      <c r="L535" s="219" t="s">
        <v>680</v>
      </c>
      <c r="M535" s="10"/>
      <c r="N535" s="213"/>
      <c r="O535" s="214"/>
      <c r="P535" s="214"/>
    </row>
    <row r="536" spans="1:16" ht="18.5">
      <c r="A536" s="10">
        <v>218</v>
      </c>
      <c r="B536" s="209" t="s">
        <v>634</v>
      </c>
      <c r="C536" s="206" t="s">
        <v>226</v>
      </c>
      <c r="D536" s="10"/>
      <c r="E536" s="218">
        <v>45818</v>
      </c>
      <c r="F536" s="24">
        <v>46.049156000000004</v>
      </c>
      <c r="G536" s="510" t="s">
        <v>197</v>
      </c>
      <c r="H536" s="510"/>
      <c r="I536" s="510"/>
      <c r="J536" s="510"/>
      <c r="K536" s="218">
        <v>45826</v>
      </c>
      <c r="L536" s="219" t="s">
        <v>690</v>
      </c>
      <c r="M536" s="10"/>
      <c r="N536" s="213"/>
      <c r="O536" s="214"/>
      <c r="P536" s="214"/>
    </row>
    <row r="537" spans="1:16" ht="18.5">
      <c r="A537" s="10">
        <v>219</v>
      </c>
      <c r="B537" s="209" t="s">
        <v>635</v>
      </c>
      <c r="C537" s="206" t="s">
        <v>636</v>
      </c>
      <c r="D537" s="10"/>
      <c r="E537" s="218">
        <v>45820</v>
      </c>
      <c r="F537" s="24">
        <v>67.112016999999994</v>
      </c>
      <c r="G537" s="510" t="s">
        <v>197</v>
      </c>
      <c r="H537" s="510"/>
      <c r="I537" s="510"/>
      <c r="J537" s="510"/>
      <c r="K537" s="218">
        <v>45828</v>
      </c>
      <c r="L537" s="219" t="s">
        <v>679</v>
      </c>
      <c r="M537" s="10"/>
      <c r="N537" s="213"/>
      <c r="O537" s="214"/>
      <c r="P537" s="214"/>
    </row>
    <row r="538" spans="1:16" ht="18.5">
      <c r="A538" s="10">
        <v>220</v>
      </c>
      <c r="B538" s="209" t="s">
        <v>637</v>
      </c>
      <c r="C538" s="206" t="s">
        <v>638</v>
      </c>
      <c r="D538" s="10"/>
      <c r="E538" s="218">
        <v>45802</v>
      </c>
      <c r="F538" s="24">
        <v>143.46209800000003</v>
      </c>
      <c r="G538" s="510" t="s">
        <v>197</v>
      </c>
      <c r="H538" s="510"/>
      <c r="I538" s="510"/>
      <c r="J538" s="510"/>
      <c r="K538" s="218">
        <v>45829</v>
      </c>
      <c r="L538" s="219" t="s">
        <v>681</v>
      </c>
      <c r="M538" s="10"/>
      <c r="N538" s="213"/>
      <c r="O538" s="214"/>
      <c r="P538" s="214"/>
    </row>
    <row r="539" spans="1:16" ht="18.5">
      <c r="A539" s="10">
        <v>221</v>
      </c>
      <c r="B539" s="209" t="s">
        <v>639</v>
      </c>
      <c r="C539" s="206" t="s">
        <v>525</v>
      </c>
      <c r="D539" s="10"/>
      <c r="E539" s="218">
        <v>45820</v>
      </c>
      <c r="F539" s="24">
        <v>73.425832</v>
      </c>
      <c r="G539" s="510" t="s">
        <v>197</v>
      </c>
      <c r="H539" s="510"/>
      <c r="I539" s="510"/>
      <c r="J539" s="510"/>
      <c r="K539" s="218">
        <v>45831</v>
      </c>
      <c r="L539" s="219" t="s">
        <v>427</v>
      </c>
      <c r="M539" s="10"/>
      <c r="N539" s="213"/>
      <c r="O539" s="214"/>
      <c r="P539" s="214"/>
    </row>
    <row r="540" spans="1:16" ht="18.5">
      <c r="A540" s="10">
        <v>222</v>
      </c>
      <c r="B540" s="209" t="s">
        <v>640</v>
      </c>
      <c r="C540" s="206" t="s">
        <v>226</v>
      </c>
      <c r="D540" s="10"/>
      <c r="E540" s="218">
        <v>45829</v>
      </c>
      <c r="F540" s="24">
        <v>46.049156000000004</v>
      </c>
      <c r="G540" s="510" t="s">
        <v>197</v>
      </c>
      <c r="H540" s="510"/>
      <c r="I540" s="510"/>
      <c r="J540" s="510"/>
      <c r="K540" s="218">
        <v>45834</v>
      </c>
      <c r="L540" s="219" t="s">
        <v>679</v>
      </c>
      <c r="M540" s="10"/>
      <c r="N540" s="213"/>
      <c r="O540" s="214"/>
      <c r="P540" s="214"/>
    </row>
    <row r="541" spans="1:16" ht="18.5">
      <c r="A541" s="10">
        <v>223</v>
      </c>
      <c r="B541" s="209" t="s">
        <v>4</v>
      </c>
      <c r="C541" s="206" t="s">
        <v>226</v>
      </c>
      <c r="D541" s="10"/>
      <c r="E541" s="218">
        <v>45818</v>
      </c>
      <c r="F541" s="24">
        <v>46.049156000000004</v>
      </c>
      <c r="G541" s="510" t="s">
        <v>197</v>
      </c>
      <c r="H541" s="510"/>
      <c r="I541" s="510"/>
      <c r="J541" s="510"/>
      <c r="K541" s="218">
        <v>45835</v>
      </c>
      <c r="L541" s="219" t="s">
        <v>683</v>
      </c>
      <c r="M541" s="10"/>
      <c r="N541" s="213"/>
      <c r="O541" s="214"/>
      <c r="P541" s="214"/>
    </row>
    <row r="542" spans="1:16" ht="18.5">
      <c r="A542" s="10">
        <v>224</v>
      </c>
      <c r="B542" s="209" t="s">
        <v>641</v>
      </c>
      <c r="C542" s="206" t="s">
        <v>226</v>
      </c>
      <c r="D542" s="10"/>
      <c r="E542" s="218">
        <v>45828</v>
      </c>
      <c r="F542" s="24">
        <v>46.049156000000004</v>
      </c>
      <c r="G542" s="510" t="s">
        <v>197</v>
      </c>
      <c r="H542" s="510"/>
      <c r="I542" s="510"/>
      <c r="J542" s="510"/>
      <c r="K542" s="218">
        <v>45837</v>
      </c>
      <c r="L542" s="219" t="s">
        <v>690</v>
      </c>
      <c r="M542" s="10"/>
      <c r="N542" s="213"/>
      <c r="O542" s="214"/>
      <c r="P542" s="214"/>
    </row>
    <row r="543" spans="1:16" ht="18.5">
      <c r="A543" s="10">
        <v>225</v>
      </c>
      <c r="B543" s="209" t="s">
        <v>373</v>
      </c>
      <c r="C543" s="206" t="s">
        <v>642</v>
      </c>
      <c r="D543" s="10"/>
      <c r="E543" s="218">
        <v>45823</v>
      </c>
      <c r="F543" s="24">
        <v>104.866553</v>
      </c>
      <c r="G543" s="510" t="s">
        <v>197</v>
      </c>
      <c r="H543" s="510"/>
      <c r="I543" s="510"/>
      <c r="J543" s="510"/>
      <c r="K543" s="218">
        <v>45837</v>
      </c>
      <c r="L543" s="219" t="s">
        <v>688</v>
      </c>
      <c r="M543" s="10"/>
      <c r="N543" s="213"/>
      <c r="O543" s="214"/>
      <c r="P543" s="214"/>
    </row>
    <row r="544" spans="1:16" ht="18.5">
      <c r="A544" s="10">
        <v>226</v>
      </c>
      <c r="B544" s="209" t="s">
        <v>643</v>
      </c>
      <c r="C544" s="206" t="s">
        <v>227</v>
      </c>
      <c r="D544" s="10"/>
      <c r="E544" s="218">
        <v>45832</v>
      </c>
      <c r="F544" s="24">
        <v>42.374236000000003</v>
      </c>
      <c r="G544" s="510" t="s">
        <v>197</v>
      </c>
      <c r="H544" s="510"/>
      <c r="I544" s="510"/>
      <c r="J544" s="510"/>
      <c r="K544" s="218">
        <v>45838</v>
      </c>
      <c r="L544" s="219" t="s">
        <v>427</v>
      </c>
      <c r="M544" s="10"/>
      <c r="N544" s="213"/>
      <c r="O544" s="214"/>
      <c r="P544" s="214"/>
    </row>
    <row r="545" spans="1:16" ht="18.5">
      <c r="A545" s="10">
        <v>227</v>
      </c>
      <c r="B545" s="209" t="s">
        <v>644</v>
      </c>
      <c r="C545" s="206" t="s">
        <v>227</v>
      </c>
      <c r="D545" s="10"/>
      <c r="E545" s="218">
        <v>45835</v>
      </c>
      <c r="F545" s="24">
        <v>42.374236000000003</v>
      </c>
      <c r="G545" s="510" t="s">
        <v>197</v>
      </c>
      <c r="H545" s="510"/>
      <c r="I545" s="510"/>
      <c r="J545" s="510"/>
      <c r="K545" s="218">
        <v>45838</v>
      </c>
      <c r="L545" s="219" t="s">
        <v>679</v>
      </c>
      <c r="M545" s="10"/>
      <c r="N545" s="213"/>
      <c r="O545" s="214"/>
      <c r="P545" s="214"/>
    </row>
    <row r="546" spans="1:16" ht="18.5">
      <c r="A546" s="10">
        <v>228</v>
      </c>
      <c r="B546" s="209" t="s">
        <v>322</v>
      </c>
      <c r="C546" s="206" t="s">
        <v>645</v>
      </c>
      <c r="D546" s="10"/>
      <c r="E546" s="218">
        <v>45812</v>
      </c>
      <c r="F546" s="24">
        <v>161.35518400000001</v>
      </c>
      <c r="G546" s="510" t="s">
        <v>197</v>
      </c>
      <c r="H546" s="510"/>
      <c r="I546" s="510"/>
      <c r="J546" s="510"/>
      <c r="K546" s="218">
        <v>45838</v>
      </c>
      <c r="L546" s="219" t="s">
        <v>684</v>
      </c>
      <c r="M546" s="10"/>
      <c r="N546" s="213"/>
      <c r="O546" s="214"/>
      <c r="P546" s="214"/>
    </row>
    <row r="547" spans="1:16" ht="18.5">
      <c r="A547" s="10">
        <v>229</v>
      </c>
      <c r="B547" s="209" t="s">
        <v>646</v>
      </c>
      <c r="C547" s="206" t="s">
        <v>647</v>
      </c>
      <c r="D547" s="10"/>
      <c r="E547" s="218">
        <v>45809</v>
      </c>
      <c r="F547" s="24">
        <v>188.37786399999996</v>
      </c>
      <c r="G547" s="510" t="s">
        <v>197</v>
      </c>
      <c r="H547" s="510"/>
      <c r="I547" s="510"/>
      <c r="J547" s="510"/>
      <c r="K547" s="218">
        <v>45838</v>
      </c>
      <c r="L547" s="219" t="s">
        <v>685</v>
      </c>
      <c r="M547" s="10"/>
      <c r="N547" s="213"/>
      <c r="O547" s="214"/>
      <c r="P547" s="214"/>
    </row>
    <row r="548" spans="1:16" ht="18.5">
      <c r="A548" s="10">
        <v>230</v>
      </c>
      <c r="B548" s="209" t="s">
        <v>648</v>
      </c>
      <c r="C548" s="206" t="s">
        <v>226</v>
      </c>
      <c r="D548" s="10"/>
      <c r="E548" s="218">
        <v>45832</v>
      </c>
      <c r="F548" s="24">
        <v>46.049156000000004</v>
      </c>
      <c r="G548" s="510" t="s">
        <v>197</v>
      </c>
      <c r="H548" s="510"/>
      <c r="I548" s="510"/>
      <c r="J548" s="510"/>
      <c r="K548" s="218">
        <v>45843</v>
      </c>
      <c r="L548" s="219" t="s">
        <v>681</v>
      </c>
      <c r="M548" s="10"/>
      <c r="N548" s="213"/>
      <c r="O548" s="214"/>
      <c r="P548" s="214"/>
    </row>
    <row r="549" spans="1:16" ht="18.5">
      <c r="A549" s="10">
        <v>231</v>
      </c>
      <c r="B549" s="209" t="s">
        <v>649</v>
      </c>
      <c r="C549" s="206" t="s">
        <v>226</v>
      </c>
      <c r="D549" s="10"/>
      <c r="E549" s="218">
        <v>45839</v>
      </c>
      <c r="F549" s="24">
        <v>46.049156000000004</v>
      </c>
      <c r="G549" s="510" t="s">
        <v>197</v>
      </c>
      <c r="H549" s="510"/>
      <c r="I549" s="510"/>
      <c r="J549" s="510"/>
      <c r="K549" s="218">
        <v>45845</v>
      </c>
      <c r="L549" s="219" t="s">
        <v>679</v>
      </c>
      <c r="M549" s="10"/>
      <c r="N549" s="213"/>
      <c r="O549" s="214"/>
      <c r="P549" s="214"/>
    </row>
    <row r="550" spans="1:16" ht="18.5">
      <c r="A550" s="10">
        <v>232</v>
      </c>
      <c r="B550" s="209" t="s">
        <v>650</v>
      </c>
      <c r="C550" s="206" t="s">
        <v>229</v>
      </c>
      <c r="D550" s="10"/>
      <c r="E550" s="218">
        <v>45839</v>
      </c>
      <c r="F550" s="24">
        <v>55.338726999999999</v>
      </c>
      <c r="G550" s="510" t="s">
        <v>197</v>
      </c>
      <c r="H550" s="510"/>
      <c r="I550" s="510"/>
      <c r="J550" s="510"/>
      <c r="K550" s="218">
        <v>45850</v>
      </c>
      <c r="L550" s="219" t="s">
        <v>427</v>
      </c>
      <c r="M550" s="10"/>
      <c r="N550" s="213"/>
      <c r="O550" s="214"/>
      <c r="P550" s="214"/>
    </row>
    <row r="551" spans="1:16" ht="18.5">
      <c r="A551" s="10">
        <v>233</v>
      </c>
      <c r="B551" s="209" t="s">
        <v>367</v>
      </c>
      <c r="C551" s="206" t="s">
        <v>651</v>
      </c>
      <c r="D551" s="10"/>
      <c r="E551" s="218">
        <v>45843</v>
      </c>
      <c r="F551" s="24">
        <v>101.69198999999999</v>
      </c>
      <c r="G551" s="510" t="s">
        <v>197</v>
      </c>
      <c r="H551" s="510"/>
      <c r="I551" s="510"/>
      <c r="J551" s="510"/>
      <c r="K551" s="218">
        <v>45856</v>
      </c>
      <c r="L551" s="221" t="s">
        <v>684</v>
      </c>
      <c r="M551" s="10"/>
      <c r="N551" s="213"/>
      <c r="O551" s="214"/>
      <c r="P551" s="214"/>
    </row>
    <row r="552" spans="1:16" ht="18.5">
      <c r="A552" s="10">
        <v>234</v>
      </c>
      <c r="B552" s="209" t="s">
        <v>361</v>
      </c>
      <c r="C552" s="206" t="s">
        <v>572</v>
      </c>
      <c r="D552" s="10"/>
      <c r="E552" s="218">
        <v>45836</v>
      </c>
      <c r="F552" s="24">
        <v>86.256192999999996</v>
      </c>
      <c r="G552" s="510" t="s">
        <v>197</v>
      </c>
      <c r="H552" s="510"/>
      <c r="I552" s="510"/>
      <c r="J552" s="510"/>
      <c r="K552" s="218">
        <v>45860</v>
      </c>
      <c r="L552" s="221" t="s">
        <v>692</v>
      </c>
      <c r="M552" s="10"/>
      <c r="N552" s="213"/>
      <c r="O552" s="214"/>
      <c r="P552" s="214"/>
    </row>
    <row r="553" spans="1:16" ht="18.5">
      <c r="A553" s="10">
        <v>235</v>
      </c>
      <c r="B553" s="209" t="s">
        <v>652</v>
      </c>
      <c r="C553" s="206" t="s">
        <v>383</v>
      </c>
      <c r="D553" s="10"/>
      <c r="E553" s="218">
        <v>45846</v>
      </c>
      <c r="F553" s="24">
        <v>97.228551999999993</v>
      </c>
      <c r="G553" s="510" t="s">
        <v>197</v>
      </c>
      <c r="H553" s="510"/>
      <c r="I553" s="510"/>
      <c r="J553" s="510"/>
      <c r="K553" s="218">
        <v>45869</v>
      </c>
      <c r="L553" s="219" t="s">
        <v>427</v>
      </c>
      <c r="M553" s="10"/>
      <c r="N553" s="213"/>
      <c r="O553" s="214"/>
      <c r="P553" s="214"/>
    </row>
    <row r="554" spans="1:16" ht="18.5">
      <c r="A554" s="10">
        <v>236</v>
      </c>
      <c r="B554" s="209" t="s">
        <v>272</v>
      </c>
      <c r="C554" s="206" t="s">
        <v>638</v>
      </c>
      <c r="D554" s="10"/>
      <c r="E554" s="218">
        <v>45858</v>
      </c>
      <c r="F554" s="24">
        <v>143.46209800000003</v>
      </c>
      <c r="G554" s="510" t="s">
        <v>197</v>
      </c>
      <c r="H554" s="510"/>
      <c r="I554" s="510"/>
      <c r="J554" s="510"/>
      <c r="K554" s="218">
        <v>45877</v>
      </c>
      <c r="L554" s="221" t="s">
        <v>684</v>
      </c>
      <c r="M554" s="10"/>
      <c r="N554" s="213"/>
      <c r="O554" s="214"/>
      <c r="P554" s="214"/>
    </row>
    <row r="555" spans="1:16" ht="18.5">
      <c r="A555" s="10">
        <v>237</v>
      </c>
      <c r="B555" s="209" t="s">
        <v>653</v>
      </c>
      <c r="C555" s="206" t="s">
        <v>647</v>
      </c>
      <c r="D555" s="10"/>
      <c r="E555" s="218">
        <v>45847</v>
      </c>
      <c r="F555" s="24">
        <v>188.37786399999996</v>
      </c>
      <c r="G555" s="510" t="s">
        <v>197</v>
      </c>
      <c r="H555" s="510"/>
      <c r="I555" s="510"/>
      <c r="J555" s="510"/>
      <c r="K555" s="218">
        <v>45880</v>
      </c>
      <c r="L555" s="219" t="s">
        <v>685</v>
      </c>
      <c r="M555" s="10"/>
      <c r="N555" s="213"/>
      <c r="O555" s="214"/>
      <c r="P555" s="214"/>
    </row>
    <row r="556" spans="1:16" ht="18.5">
      <c r="A556" s="10">
        <v>238</v>
      </c>
      <c r="B556" s="209" t="s">
        <v>654</v>
      </c>
      <c r="C556" s="206" t="s">
        <v>226</v>
      </c>
      <c r="D556" s="10"/>
      <c r="E556" s="218">
        <v>45865</v>
      </c>
      <c r="F556" s="24">
        <v>46.049156000000004</v>
      </c>
      <c r="G556" s="510" t="s">
        <v>197</v>
      </c>
      <c r="H556" s="510"/>
      <c r="I556" s="510"/>
      <c r="J556" s="510"/>
      <c r="K556" s="218">
        <v>45886</v>
      </c>
      <c r="L556" s="219" t="s">
        <v>693</v>
      </c>
      <c r="M556" s="10"/>
      <c r="N556" s="213"/>
      <c r="O556" s="214"/>
      <c r="P556" s="214"/>
    </row>
    <row r="557" spans="1:16" ht="18.5">
      <c r="A557" s="10">
        <v>239</v>
      </c>
      <c r="B557" s="209" t="s">
        <v>37</v>
      </c>
      <c r="C557" s="206" t="s">
        <v>226</v>
      </c>
      <c r="D557" s="10"/>
      <c r="E557" s="218">
        <v>45883</v>
      </c>
      <c r="F557" s="24">
        <v>46.049156000000004</v>
      </c>
      <c r="G557" s="510" t="s">
        <v>197</v>
      </c>
      <c r="H557" s="510"/>
      <c r="I557" s="510"/>
      <c r="J557" s="510"/>
      <c r="K557" s="218">
        <v>45895</v>
      </c>
      <c r="L557" s="219" t="s">
        <v>694</v>
      </c>
      <c r="M557" s="10"/>
      <c r="N557" s="213"/>
      <c r="O557" s="214"/>
      <c r="P557" s="214"/>
    </row>
    <row r="558" spans="1:16" ht="18.5">
      <c r="A558" s="10">
        <v>240</v>
      </c>
      <c r="B558" s="209" t="s">
        <v>655</v>
      </c>
      <c r="C558" s="206" t="s">
        <v>645</v>
      </c>
      <c r="D558" s="10"/>
      <c r="E558" s="218">
        <v>45864</v>
      </c>
      <c r="F558" s="24">
        <v>161.35518400000001</v>
      </c>
      <c r="G558" s="510" t="s">
        <v>197</v>
      </c>
      <c r="H558" s="510"/>
      <c r="I558" s="510"/>
      <c r="J558" s="510"/>
      <c r="K558" s="218">
        <v>45896</v>
      </c>
      <c r="L558" s="219" t="s">
        <v>695</v>
      </c>
      <c r="M558" s="10"/>
      <c r="N558" s="213"/>
      <c r="O558" s="214"/>
      <c r="P558" s="214"/>
    </row>
    <row r="559" spans="1:16" ht="18.5">
      <c r="A559" s="10">
        <v>241</v>
      </c>
      <c r="B559" s="209" t="s">
        <v>656</v>
      </c>
      <c r="C559" s="206" t="s">
        <v>383</v>
      </c>
      <c r="D559" s="10"/>
      <c r="E559" s="218">
        <v>45871</v>
      </c>
      <c r="F559" s="24">
        <v>97.228551999999993</v>
      </c>
      <c r="G559" s="510" t="s">
        <v>197</v>
      </c>
      <c r="H559" s="510"/>
      <c r="I559" s="510"/>
      <c r="J559" s="510"/>
      <c r="K559" s="218">
        <v>45899</v>
      </c>
      <c r="L559" s="219" t="s">
        <v>696</v>
      </c>
      <c r="M559" s="10"/>
      <c r="N559" s="213"/>
      <c r="O559" s="214"/>
      <c r="P559" s="214"/>
    </row>
    <row r="560" spans="1:16" ht="18.5">
      <c r="A560" s="10">
        <v>242</v>
      </c>
      <c r="B560" s="209" t="s">
        <v>657</v>
      </c>
      <c r="C560" s="206" t="s">
        <v>563</v>
      </c>
      <c r="D560" s="10"/>
      <c r="E560" s="218">
        <v>45873</v>
      </c>
      <c r="F560" s="24">
        <v>75.858397999999994</v>
      </c>
      <c r="G560" s="510" t="s">
        <v>197</v>
      </c>
      <c r="H560" s="510"/>
      <c r="I560" s="510"/>
      <c r="J560" s="510"/>
      <c r="K560" s="218">
        <v>45899</v>
      </c>
      <c r="L560" s="219" t="s">
        <v>697</v>
      </c>
      <c r="M560" s="10"/>
      <c r="N560" s="213"/>
      <c r="O560" s="214"/>
      <c r="P560" s="214"/>
    </row>
    <row r="561" spans="1:16" ht="18.5">
      <c r="A561" s="10">
        <v>243</v>
      </c>
      <c r="B561" s="209" t="s">
        <v>58</v>
      </c>
      <c r="C561" s="206" t="s">
        <v>616</v>
      </c>
      <c r="D561" s="10"/>
      <c r="E561" s="218">
        <v>45878</v>
      </c>
      <c r="F561" s="24">
        <v>78.073216000000002</v>
      </c>
      <c r="G561" s="510" t="s">
        <v>197</v>
      </c>
      <c r="H561" s="510"/>
      <c r="I561" s="510"/>
      <c r="J561" s="510"/>
      <c r="K561" s="218">
        <v>45899</v>
      </c>
      <c r="L561" s="222" t="s">
        <v>698</v>
      </c>
      <c r="M561" s="10"/>
      <c r="N561" s="213"/>
      <c r="O561" s="214"/>
      <c r="P561" s="214"/>
    </row>
    <row r="562" spans="1:16" ht="18.5">
      <c r="A562" s="10">
        <v>244</v>
      </c>
      <c r="B562" s="209" t="s">
        <v>658</v>
      </c>
      <c r="C562" s="206" t="s">
        <v>659</v>
      </c>
      <c r="D562" s="10"/>
      <c r="E562" s="218">
        <v>45881</v>
      </c>
      <c r="F562" s="24">
        <v>97.653418000000016</v>
      </c>
      <c r="G562" s="510" t="s">
        <v>197</v>
      </c>
      <c r="H562" s="510"/>
      <c r="I562" s="510"/>
      <c r="J562" s="510"/>
      <c r="K562" s="218">
        <v>45902</v>
      </c>
      <c r="L562" s="219" t="s">
        <v>685</v>
      </c>
      <c r="M562" s="10"/>
      <c r="N562" s="213"/>
      <c r="O562" s="214"/>
      <c r="P562" s="214"/>
    </row>
    <row r="563" spans="1:16" ht="18.5">
      <c r="A563" s="10">
        <v>245</v>
      </c>
      <c r="B563" s="209" t="s">
        <v>130</v>
      </c>
      <c r="C563" s="206" t="s">
        <v>229</v>
      </c>
      <c r="D563" s="10"/>
      <c r="E563" s="218">
        <v>45887</v>
      </c>
      <c r="F563" s="24">
        <v>55.338726999999999</v>
      </c>
      <c r="G563" s="510" t="s">
        <v>197</v>
      </c>
      <c r="H563" s="510"/>
      <c r="I563" s="510"/>
      <c r="J563" s="510"/>
      <c r="K563" s="218">
        <v>45904</v>
      </c>
      <c r="L563" s="219" t="s">
        <v>693</v>
      </c>
      <c r="M563" s="10"/>
      <c r="N563" s="213"/>
      <c r="O563" s="214"/>
      <c r="P563" s="214"/>
    </row>
    <row r="564" spans="1:16" ht="18.5">
      <c r="A564" s="10">
        <v>246</v>
      </c>
      <c r="B564" s="209" t="s">
        <v>273</v>
      </c>
      <c r="C564" s="206" t="s">
        <v>660</v>
      </c>
      <c r="D564" s="10"/>
      <c r="E564" s="218">
        <v>45879</v>
      </c>
      <c r="F564" s="24">
        <v>118.43025200000001</v>
      </c>
      <c r="G564" s="510" t="s">
        <v>197</v>
      </c>
      <c r="H564" s="510"/>
      <c r="I564" s="510"/>
      <c r="J564" s="510"/>
      <c r="K564" s="218">
        <v>45906</v>
      </c>
      <c r="L564" s="221" t="s">
        <v>684</v>
      </c>
      <c r="M564" s="10"/>
      <c r="N564" s="213"/>
      <c r="O564" s="214"/>
      <c r="P564" s="214"/>
    </row>
    <row r="565" spans="1:16" ht="18.5">
      <c r="A565" s="10">
        <v>247</v>
      </c>
      <c r="B565" s="209" t="s">
        <v>661</v>
      </c>
      <c r="C565" s="206" t="s">
        <v>662</v>
      </c>
      <c r="D565" s="10"/>
      <c r="E565" s="218">
        <v>45885</v>
      </c>
      <c r="F565" s="24">
        <v>110.625505</v>
      </c>
      <c r="G565" s="510" t="s">
        <v>197</v>
      </c>
      <c r="H565" s="510"/>
      <c r="I565" s="510"/>
      <c r="J565" s="510"/>
      <c r="K565" s="218">
        <v>45914</v>
      </c>
      <c r="L565" s="219" t="s">
        <v>433</v>
      </c>
      <c r="M565" s="10"/>
      <c r="N565" s="213"/>
      <c r="O565" s="214"/>
      <c r="P565" s="214"/>
    </row>
    <row r="566" spans="1:16" ht="18.5">
      <c r="A566" s="10">
        <v>248</v>
      </c>
      <c r="B566" s="209" t="s">
        <v>663</v>
      </c>
      <c r="C566" s="206" t="s">
        <v>659</v>
      </c>
      <c r="D566" s="10"/>
      <c r="E566" s="218">
        <v>45893</v>
      </c>
      <c r="F566" s="24">
        <v>97.653418000000016</v>
      </c>
      <c r="G566" s="510" t="s">
        <v>197</v>
      </c>
      <c r="H566" s="510"/>
      <c r="I566" s="510"/>
      <c r="J566" s="510"/>
      <c r="K566" s="218">
        <v>45914</v>
      </c>
      <c r="L566" s="219" t="s">
        <v>699</v>
      </c>
      <c r="M566" s="10"/>
      <c r="N566" s="213"/>
      <c r="O566" s="214"/>
      <c r="P566" s="214"/>
    </row>
    <row r="567" spans="1:16" ht="18.5">
      <c r="A567" s="10">
        <v>249</v>
      </c>
      <c r="B567" s="209" t="s">
        <v>664</v>
      </c>
      <c r="C567" s="206" t="s">
        <v>665</v>
      </c>
      <c r="D567" s="10"/>
      <c r="E567" s="218">
        <v>45903</v>
      </c>
      <c r="F567" s="24">
        <v>89.717756999999978</v>
      </c>
      <c r="G567" s="510" t="s">
        <v>197</v>
      </c>
      <c r="H567" s="510"/>
      <c r="I567" s="510"/>
      <c r="J567" s="510"/>
      <c r="K567" s="218">
        <v>45921</v>
      </c>
      <c r="L567" s="222" t="s">
        <v>698</v>
      </c>
      <c r="M567" s="10"/>
      <c r="N567" s="213"/>
      <c r="O567" s="214"/>
      <c r="P567" s="214"/>
    </row>
    <row r="568" spans="1:16" ht="18.5">
      <c r="A568" s="10">
        <v>250</v>
      </c>
      <c r="B568" s="209" t="s">
        <v>666</v>
      </c>
      <c r="C568" s="206" t="s">
        <v>525</v>
      </c>
      <c r="D568" s="10"/>
      <c r="E568" s="218">
        <v>45900</v>
      </c>
      <c r="F568" s="24">
        <v>73.425832</v>
      </c>
      <c r="G568" s="510" t="s">
        <v>197</v>
      </c>
      <c r="H568" s="510"/>
      <c r="I568" s="510"/>
      <c r="J568" s="510"/>
      <c r="K568" s="218">
        <v>45922</v>
      </c>
      <c r="L568" s="219" t="s">
        <v>696</v>
      </c>
      <c r="M568" s="10"/>
      <c r="N568" s="213"/>
      <c r="O568" s="214"/>
      <c r="P568" s="214"/>
    </row>
    <row r="569" spans="1:16" ht="18.5">
      <c r="A569" s="10">
        <v>251</v>
      </c>
      <c r="B569" s="209" t="s">
        <v>363</v>
      </c>
      <c r="C569" s="206" t="s">
        <v>667</v>
      </c>
      <c r="D569" s="10"/>
      <c r="E569" s="218">
        <v>45905</v>
      </c>
      <c r="F569" s="24">
        <v>90.125158999999982</v>
      </c>
      <c r="G569" s="510" t="s">
        <v>197</v>
      </c>
      <c r="H569" s="510"/>
      <c r="I569" s="510"/>
      <c r="J569" s="510"/>
      <c r="K569" s="218">
        <v>45922</v>
      </c>
      <c r="L569" s="219" t="s">
        <v>693</v>
      </c>
      <c r="M569" s="10"/>
      <c r="N569" s="213"/>
      <c r="O569" s="214"/>
      <c r="P569" s="214"/>
    </row>
    <row r="570" spans="1:16" ht="18.5">
      <c r="A570" s="10">
        <v>252</v>
      </c>
      <c r="B570" s="209" t="s">
        <v>374</v>
      </c>
      <c r="C570" s="206" t="s">
        <v>667</v>
      </c>
      <c r="D570" s="10"/>
      <c r="E570" s="218">
        <v>45907</v>
      </c>
      <c r="F570" s="24">
        <v>90.125158999999982</v>
      </c>
      <c r="G570" s="510" t="s">
        <v>197</v>
      </c>
      <c r="H570" s="510"/>
      <c r="I570" s="510"/>
      <c r="J570" s="510"/>
      <c r="K570" s="218">
        <v>45922</v>
      </c>
      <c r="L570" s="221" t="s">
        <v>684</v>
      </c>
      <c r="M570" s="10"/>
      <c r="N570" s="213"/>
      <c r="O570" s="214"/>
      <c r="P570" s="214"/>
    </row>
    <row r="571" spans="1:16" ht="18.5">
      <c r="A571" s="10">
        <v>253</v>
      </c>
      <c r="B571" s="209" t="s">
        <v>668</v>
      </c>
      <c r="C571" s="206" t="s">
        <v>645</v>
      </c>
      <c r="D571" s="10"/>
      <c r="E571" s="218">
        <v>45875</v>
      </c>
      <c r="F571" s="24">
        <v>161.35518400000001</v>
      </c>
      <c r="G571" s="510" t="s">
        <v>197</v>
      </c>
      <c r="H571" s="510"/>
      <c r="I571" s="510"/>
      <c r="J571" s="510"/>
      <c r="K571" s="218">
        <v>45922</v>
      </c>
      <c r="L571" s="219" t="s">
        <v>427</v>
      </c>
      <c r="M571" s="10"/>
      <c r="N571" s="213"/>
      <c r="O571" s="214"/>
      <c r="P571" s="214"/>
    </row>
    <row r="572" spans="1:16" ht="18.5">
      <c r="A572" s="10">
        <v>254</v>
      </c>
      <c r="B572" s="209" t="s">
        <v>669</v>
      </c>
      <c r="C572" s="206" t="s">
        <v>227</v>
      </c>
      <c r="D572" s="10"/>
      <c r="E572" s="218">
        <v>45887</v>
      </c>
      <c r="F572" s="24">
        <v>42.374236000000003</v>
      </c>
      <c r="G572" s="510" t="s">
        <v>197</v>
      </c>
      <c r="H572" s="510"/>
      <c r="I572" s="510"/>
      <c r="J572" s="510"/>
      <c r="K572" s="218">
        <v>45924</v>
      </c>
      <c r="L572" s="219" t="s">
        <v>700</v>
      </c>
      <c r="M572" s="10"/>
      <c r="N572" s="213"/>
      <c r="O572" s="214"/>
      <c r="P572" s="214"/>
    </row>
    <row r="573" spans="1:16" ht="18.5">
      <c r="A573" s="10">
        <v>255</v>
      </c>
      <c r="B573" s="209" t="s">
        <v>8</v>
      </c>
      <c r="C573" s="206" t="s">
        <v>227</v>
      </c>
      <c r="D573" s="10"/>
      <c r="E573" s="218">
        <v>45915</v>
      </c>
      <c r="F573" s="24">
        <v>42.374236000000003</v>
      </c>
      <c r="G573" s="510" t="s">
        <v>197</v>
      </c>
      <c r="H573" s="510"/>
      <c r="I573" s="510"/>
      <c r="J573" s="510"/>
      <c r="K573" s="218">
        <v>45923</v>
      </c>
      <c r="L573" s="219" t="s">
        <v>701</v>
      </c>
      <c r="M573" s="10"/>
      <c r="N573" s="213"/>
      <c r="O573" s="214"/>
      <c r="P573" s="214"/>
    </row>
    <row r="574" spans="1:16" ht="18.5">
      <c r="A574" s="10">
        <v>256</v>
      </c>
      <c r="B574" s="209" t="s">
        <v>670</v>
      </c>
      <c r="C574" s="206" t="s">
        <v>227</v>
      </c>
      <c r="D574" s="10"/>
      <c r="E574" s="218">
        <v>45915</v>
      </c>
      <c r="F574" s="24">
        <v>42.374236000000003</v>
      </c>
      <c r="G574" s="510" t="s">
        <v>197</v>
      </c>
      <c r="H574" s="510"/>
      <c r="I574" s="510"/>
      <c r="J574" s="510"/>
      <c r="K574" s="218">
        <v>45924</v>
      </c>
      <c r="L574" s="219" t="s">
        <v>433</v>
      </c>
      <c r="M574" s="10"/>
      <c r="N574" s="213"/>
      <c r="O574" s="214"/>
      <c r="P574" s="214"/>
    </row>
    <row r="575" spans="1:16" ht="18.5">
      <c r="A575" s="10">
        <v>257</v>
      </c>
      <c r="B575" s="209" t="s">
        <v>671</v>
      </c>
      <c r="C575" s="206" t="s">
        <v>564</v>
      </c>
      <c r="D575" s="10"/>
      <c r="E575" s="218">
        <v>45900</v>
      </c>
      <c r="F575" s="24">
        <v>87.011570000000006</v>
      </c>
      <c r="G575" s="510" t="s">
        <v>197</v>
      </c>
      <c r="H575" s="510"/>
      <c r="I575" s="510"/>
      <c r="J575" s="510"/>
      <c r="K575" s="218">
        <v>45924</v>
      </c>
      <c r="L575" s="219" t="s">
        <v>697</v>
      </c>
      <c r="M575" s="10"/>
      <c r="N575" s="213"/>
      <c r="O575" s="214"/>
      <c r="P575" s="214"/>
    </row>
    <row r="576" spans="1:16" ht="18.5">
      <c r="A576" s="10">
        <v>258</v>
      </c>
      <c r="B576" s="209" t="s">
        <v>672</v>
      </c>
      <c r="C576" s="206" t="s">
        <v>365</v>
      </c>
      <c r="D576" s="10"/>
      <c r="E576" s="218">
        <v>45915</v>
      </c>
      <c r="F576" s="24">
        <v>78.677549999999997</v>
      </c>
      <c r="G576" s="510" t="s">
        <v>197</v>
      </c>
      <c r="H576" s="510"/>
      <c r="I576" s="510"/>
      <c r="J576" s="510"/>
      <c r="K576" s="218">
        <v>45925</v>
      </c>
      <c r="L576" s="219" t="s">
        <v>699</v>
      </c>
      <c r="M576" s="10"/>
      <c r="N576" s="213"/>
      <c r="O576" s="214"/>
      <c r="P576" s="214"/>
    </row>
    <row r="577" spans="1:16" ht="18.5">
      <c r="A577" s="10">
        <v>259</v>
      </c>
      <c r="B577" s="209" t="s">
        <v>673</v>
      </c>
      <c r="C577" s="206" t="s">
        <v>563</v>
      </c>
      <c r="D577" s="10"/>
      <c r="E577" s="218">
        <v>45911</v>
      </c>
      <c r="F577" s="24">
        <v>75.858397999999994</v>
      </c>
      <c r="G577" s="510" t="s">
        <v>197</v>
      </c>
      <c r="H577" s="510"/>
      <c r="I577" s="510"/>
      <c r="J577" s="510"/>
      <c r="K577" s="218">
        <v>45928</v>
      </c>
      <c r="L577" s="221" t="s">
        <v>424</v>
      </c>
      <c r="M577" s="10"/>
      <c r="N577" s="213"/>
      <c r="O577" s="214"/>
      <c r="P577" s="214"/>
    </row>
    <row r="578" spans="1:16" ht="18.5">
      <c r="A578" s="10">
        <v>260</v>
      </c>
      <c r="B578" s="209" t="s">
        <v>674</v>
      </c>
      <c r="C578" s="206" t="s">
        <v>645</v>
      </c>
      <c r="D578" s="10"/>
      <c r="E578" s="218">
        <v>45897</v>
      </c>
      <c r="F578" s="24">
        <v>161.35518400000001</v>
      </c>
      <c r="G578" s="510" t="s">
        <v>197</v>
      </c>
      <c r="H578" s="510"/>
      <c r="I578" s="510"/>
      <c r="J578" s="510"/>
      <c r="K578" s="218">
        <v>45929</v>
      </c>
      <c r="L578" s="219" t="s">
        <v>759</v>
      </c>
      <c r="M578" s="10"/>
      <c r="N578" s="213"/>
      <c r="O578" s="214"/>
      <c r="P578" s="214"/>
    </row>
    <row r="579" spans="1:16" ht="15.5">
      <c r="A579" s="10">
        <v>261</v>
      </c>
      <c r="B579" s="303" t="s">
        <v>445</v>
      </c>
      <c r="C579" s="302" t="s">
        <v>227</v>
      </c>
      <c r="D579" s="10"/>
      <c r="E579" s="218">
        <v>45924</v>
      </c>
      <c r="F579" s="24">
        <v>42.374000000000002</v>
      </c>
      <c r="G579" s="510" t="s">
        <v>197</v>
      </c>
      <c r="H579" s="510"/>
      <c r="I579" s="510"/>
      <c r="J579" s="510"/>
      <c r="K579" s="218">
        <v>45937</v>
      </c>
      <c r="L579" s="219" t="s">
        <v>759</v>
      </c>
      <c r="M579" s="10"/>
      <c r="N579" s="213"/>
      <c r="O579" s="214"/>
      <c r="P579" s="214"/>
    </row>
    <row r="580" spans="1:16" ht="15.5">
      <c r="A580" s="10">
        <v>262</v>
      </c>
      <c r="B580" s="303" t="s">
        <v>378</v>
      </c>
      <c r="C580" s="302" t="s">
        <v>636</v>
      </c>
      <c r="D580" s="10"/>
      <c r="E580" s="218">
        <v>45925</v>
      </c>
      <c r="F580" s="24">
        <v>67.111999999999995</v>
      </c>
      <c r="G580" s="510" t="s">
        <v>197</v>
      </c>
      <c r="H580" s="510"/>
      <c r="I580" s="510"/>
      <c r="J580" s="510"/>
      <c r="K580" s="218">
        <v>45937</v>
      </c>
      <c r="L580" s="219" t="s">
        <v>693</v>
      </c>
      <c r="M580" s="10"/>
      <c r="N580" s="213"/>
      <c r="O580" s="214"/>
      <c r="P580" s="214"/>
    </row>
    <row r="581" spans="1:16" ht="15.5">
      <c r="A581" s="10">
        <v>263</v>
      </c>
      <c r="B581" s="303" t="s">
        <v>278</v>
      </c>
      <c r="C581" s="302" t="s">
        <v>520</v>
      </c>
      <c r="D581" s="10"/>
      <c r="E581" s="218">
        <v>45925</v>
      </c>
      <c r="F581" s="24">
        <v>64.481662</v>
      </c>
      <c r="G581" s="510" t="s">
        <v>197</v>
      </c>
      <c r="H581" s="510"/>
      <c r="I581" s="510"/>
      <c r="J581" s="510"/>
      <c r="K581" s="218">
        <v>45938</v>
      </c>
      <c r="L581" s="219" t="s">
        <v>765</v>
      </c>
      <c r="M581" s="10"/>
      <c r="N581" s="213"/>
      <c r="O581" s="214"/>
      <c r="P581" s="214"/>
    </row>
    <row r="582" spans="1:16" ht="15.5">
      <c r="A582" s="10">
        <v>264</v>
      </c>
      <c r="B582" s="304" t="s">
        <v>438</v>
      </c>
      <c r="C582" s="302" t="s">
        <v>228</v>
      </c>
      <c r="D582" s="10"/>
      <c r="E582" s="218">
        <v>45918</v>
      </c>
      <c r="F582" s="24">
        <v>53.323913999999995</v>
      </c>
      <c r="G582" s="553" t="s">
        <v>222</v>
      </c>
      <c r="H582" s="554"/>
      <c r="I582" s="554"/>
      <c r="J582" s="555"/>
      <c r="K582" s="218"/>
      <c r="L582" s="219" t="s">
        <v>761</v>
      </c>
      <c r="M582" s="10"/>
      <c r="N582" s="213"/>
      <c r="O582" s="214"/>
      <c r="P582" s="214"/>
    </row>
    <row r="583" spans="1:16" ht="15.5">
      <c r="A583" s="10">
        <v>265</v>
      </c>
      <c r="B583" s="304" t="s">
        <v>290</v>
      </c>
      <c r="C583" s="302" t="s">
        <v>760</v>
      </c>
      <c r="D583" s="10"/>
      <c r="E583" s="218">
        <v>45923</v>
      </c>
      <c r="F583" s="24">
        <v>110.69581699999999</v>
      </c>
      <c r="G583" s="553" t="s">
        <v>222</v>
      </c>
      <c r="H583" s="554"/>
      <c r="I583" s="554"/>
      <c r="J583" s="555"/>
      <c r="K583" s="218"/>
      <c r="L583" s="219" t="s">
        <v>430</v>
      </c>
      <c r="M583" s="10"/>
      <c r="N583" s="213"/>
      <c r="O583" s="214"/>
      <c r="P583" s="214"/>
    </row>
    <row r="584" spans="1:16" ht="15.5">
      <c r="A584" s="10">
        <v>266</v>
      </c>
      <c r="B584" s="304" t="s">
        <v>429</v>
      </c>
      <c r="C584" s="302" t="s">
        <v>651</v>
      </c>
      <c r="D584" s="10"/>
      <c r="E584" s="218">
        <v>45923</v>
      </c>
      <c r="F584" s="24">
        <v>101.69198999999999</v>
      </c>
      <c r="G584" s="553" t="s">
        <v>222</v>
      </c>
      <c r="H584" s="554"/>
      <c r="I584" s="554"/>
      <c r="J584" s="555"/>
      <c r="K584" s="218"/>
      <c r="L584" s="219" t="s">
        <v>427</v>
      </c>
      <c r="M584" s="10"/>
      <c r="N584" s="213"/>
      <c r="O584" s="214"/>
      <c r="P584" s="214"/>
    </row>
    <row r="585" spans="1:16" ht="15.5">
      <c r="A585" s="10">
        <v>267</v>
      </c>
      <c r="B585" s="304" t="s">
        <v>318</v>
      </c>
      <c r="C585" s="302" t="s">
        <v>638</v>
      </c>
      <c r="D585" s="10"/>
      <c r="E585" s="218">
        <v>45923</v>
      </c>
      <c r="F585" s="24">
        <v>143.46209800000003</v>
      </c>
      <c r="G585" s="553" t="s">
        <v>222</v>
      </c>
      <c r="H585" s="554"/>
      <c r="I585" s="554"/>
      <c r="J585" s="555"/>
      <c r="K585" s="218"/>
      <c r="L585" s="219" t="s">
        <v>701</v>
      </c>
      <c r="M585" s="10"/>
      <c r="N585" s="213"/>
      <c r="O585" s="214"/>
      <c r="P585" s="214"/>
    </row>
    <row r="586" spans="1:16" ht="15.5">
      <c r="A586" s="10">
        <v>268</v>
      </c>
      <c r="B586" s="304" t="s">
        <v>440</v>
      </c>
      <c r="C586" s="302" t="s">
        <v>196</v>
      </c>
      <c r="D586" s="10"/>
      <c r="E586" s="218">
        <v>45924</v>
      </c>
      <c r="F586" s="24">
        <v>43.775756000000008</v>
      </c>
      <c r="G586" s="553" t="s">
        <v>222</v>
      </c>
      <c r="H586" s="554"/>
      <c r="I586" s="554"/>
      <c r="J586" s="555"/>
      <c r="K586" s="218"/>
      <c r="L586" s="219" t="s">
        <v>762</v>
      </c>
      <c r="M586" s="10"/>
      <c r="N586" s="213"/>
      <c r="O586" s="214"/>
      <c r="P586" s="214"/>
    </row>
    <row r="587" spans="1:16" ht="15.5">
      <c r="A587" s="10">
        <v>269</v>
      </c>
      <c r="B587" s="304" t="s">
        <v>301</v>
      </c>
      <c r="C587" s="302" t="s">
        <v>647</v>
      </c>
      <c r="D587" s="10"/>
      <c r="E587" s="218">
        <v>45925</v>
      </c>
      <c r="F587" s="24">
        <v>188.37786399999996</v>
      </c>
      <c r="G587" s="553" t="s">
        <v>222</v>
      </c>
      <c r="H587" s="554"/>
      <c r="I587" s="554"/>
      <c r="J587" s="555"/>
      <c r="K587" s="218"/>
      <c r="L587" s="219" t="s">
        <v>763</v>
      </c>
      <c r="M587" s="10"/>
      <c r="N587" s="213"/>
      <c r="O587" s="214"/>
      <c r="P587" s="214"/>
    </row>
    <row r="588" spans="1:16" ht="15.5">
      <c r="A588" s="10">
        <v>270</v>
      </c>
      <c r="B588" s="304" t="s">
        <v>435</v>
      </c>
      <c r="C588" s="302" t="s">
        <v>760</v>
      </c>
      <c r="D588" s="10"/>
      <c r="E588" s="218">
        <v>45925</v>
      </c>
      <c r="F588" s="24">
        <v>110.69581699999999</v>
      </c>
      <c r="G588" s="553" t="s">
        <v>222</v>
      </c>
      <c r="H588" s="554"/>
      <c r="I588" s="554"/>
      <c r="J588" s="555"/>
      <c r="K588" s="218"/>
      <c r="L588" s="219" t="s">
        <v>764</v>
      </c>
      <c r="M588" s="10"/>
      <c r="N588" s="213"/>
      <c r="O588" s="214"/>
      <c r="P588" s="214"/>
    </row>
    <row r="589" spans="1:16" ht="15.5">
      <c r="A589" s="10">
        <v>271</v>
      </c>
      <c r="B589" s="304" t="s">
        <v>375</v>
      </c>
      <c r="C589" s="302" t="s">
        <v>525</v>
      </c>
      <c r="D589" s="10"/>
      <c r="E589" s="218">
        <v>45926</v>
      </c>
      <c r="F589" s="24">
        <v>73.425832</v>
      </c>
      <c r="G589" s="553" t="s">
        <v>222</v>
      </c>
      <c r="H589" s="554"/>
      <c r="I589" s="554"/>
      <c r="J589" s="555"/>
      <c r="K589" s="218"/>
      <c r="L589" s="219" t="s">
        <v>697</v>
      </c>
      <c r="M589" s="10"/>
      <c r="N589" s="213"/>
      <c r="O589" s="214"/>
      <c r="P589" s="214"/>
    </row>
    <row r="590" spans="1:16" ht="15.5">
      <c r="A590" s="10">
        <v>272</v>
      </c>
      <c r="B590" s="304" t="s">
        <v>428</v>
      </c>
      <c r="C590" s="302" t="s">
        <v>662</v>
      </c>
      <c r="D590" s="10"/>
      <c r="E590" s="218">
        <v>45927</v>
      </c>
      <c r="F590" s="24">
        <v>110.625505</v>
      </c>
      <c r="G590" s="553" t="s">
        <v>222</v>
      </c>
      <c r="H590" s="554"/>
      <c r="I590" s="554"/>
      <c r="J590" s="555"/>
      <c r="K590" s="218"/>
      <c r="L590" s="219" t="s">
        <v>699</v>
      </c>
      <c r="M590" s="10"/>
      <c r="N590" s="213"/>
      <c r="O590" s="214"/>
      <c r="P590" s="214"/>
    </row>
    <row r="591" spans="1:16" ht="15.5">
      <c r="A591" s="10">
        <v>273</v>
      </c>
      <c r="B591" s="304" t="s">
        <v>425</v>
      </c>
      <c r="C591" s="302" t="s">
        <v>734</v>
      </c>
      <c r="D591" s="10"/>
      <c r="E591" s="218">
        <v>45933</v>
      </c>
      <c r="F591" s="24">
        <v>97.833781999999985</v>
      </c>
      <c r="G591" s="553" t="s">
        <v>222</v>
      </c>
      <c r="H591" s="554"/>
      <c r="I591" s="554"/>
      <c r="J591" s="555"/>
      <c r="K591" s="218"/>
      <c r="L591" s="221" t="s">
        <v>424</v>
      </c>
      <c r="M591" s="10"/>
      <c r="N591" s="213"/>
      <c r="O591" s="214"/>
      <c r="P591" s="214"/>
    </row>
    <row r="592" spans="1:16" ht="15.5">
      <c r="A592" s="10">
        <v>274</v>
      </c>
      <c r="B592" s="304" t="s">
        <v>432</v>
      </c>
      <c r="C592" s="302" t="s">
        <v>760</v>
      </c>
      <c r="D592" s="10"/>
      <c r="E592" s="218">
        <v>45937</v>
      </c>
      <c r="F592" s="24">
        <v>110.69581699999999</v>
      </c>
      <c r="G592" s="553" t="s">
        <v>222</v>
      </c>
      <c r="H592" s="554"/>
      <c r="I592" s="554"/>
      <c r="J592" s="555"/>
      <c r="K592" s="218"/>
      <c r="L592" s="219" t="s">
        <v>431</v>
      </c>
      <c r="M592" s="10"/>
      <c r="N592" s="213"/>
      <c r="O592" s="214"/>
      <c r="P592" s="214"/>
    </row>
    <row r="593" spans="1:16" ht="15.5">
      <c r="A593" s="10">
        <v>275</v>
      </c>
      <c r="B593" s="304" t="s">
        <v>452</v>
      </c>
      <c r="C593" s="302" t="s">
        <v>383</v>
      </c>
      <c r="D593" s="10"/>
      <c r="E593" s="218">
        <v>45938</v>
      </c>
      <c r="F593" s="24">
        <v>97.228551999999993</v>
      </c>
      <c r="G593" s="553" t="s">
        <v>222</v>
      </c>
      <c r="H593" s="554"/>
      <c r="I593" s="554"/>
      <c r="J593" s="555"/>
      <c r="K593" s="218"/>
      <c r="L593" s="219" t="s">
        <v>695</v>
      </c>
      <c r="M593" s="10"/>
      <c r="N593" s="213"/>
      <c r="O593" s="214"/>
      <c r="P593" s="214"/>
    </row>
    <row r="594" spans="1:16" ht="15.5">
      <c r="A594" s="10">
        <v>276</v>
      </c>
      <c r="B594" s="304" t="s">
        <v>131</v>
      </c>
      <c r="C594" s="302" t="s">
        <v>227</v>
      </c>
      <c r="D594" s="10"/>
      <c r="E594" s="218">
        <v>45938</v>
      </c>
      <c r="F594" s="24">
        <v>42.374236000000003</v>
      </c>
      <c r="G594" s="553" t="s">
        <v>222</v>
      </c>
      <c r="H594" s="554"/>
      <c r="I594" s="554"/>
      <c r="J594" s="555"/>
      <c r="K594" s="218"/>
      <c r="L594" s="219" t="s">
        <v>766</v>
      </c>
      <c r="M594" s="10"/>
      <c r="N594" s="213"/>
      <c r="O594" s="214"/>
      <c r="P594" s="214"/>
    </row>
    <row r="595" spans="1:16" ht="15.5">
      <c r="A595" s="10">
        <v>277</v>
      </c>
      <c r="B595" s="157" t="s">
        <v>276</v>
      </c>
      <c r="C595" s="302" t="s">
        <v>383</v>
      </c>
      <c r="D595" s="10"/>
      <c r="E595" s="218">
        <v>45939</v>
      </c>
      <c r="F595" s="24">
        <v>97.228551999999993</v>
      </c>
      <c r="G595" s="553" t="s">
        <v>222</v>
      </c>
      <c r="H595" s="554"/>
      <c r="I595" s="554"/>
      <c r="J595" s="555"/>
      <c r="K595" s="218"/>
      <c r="L595" s="219" t="s">
        <v>765</v>
      </c>
      <c r="M595" s="10"/>
      <c r="N595" s="213"/>
      <c r="O595" s="214"/>
      <c r="P595" s="214"/>
    </row>
    <row r="596" spans="1:16" ht="18.5">
      <c r="A596" s="10"/>
      <c r="B596" s="209"/>
      <c r="C596" s="206"/>
      <c r="D596" s="10"/>
      <c r="E596" s="218"/>
      <c r="F596" s="24"/>
      <c r="G596" s="299"/>
      <c r="H596" s="300"/>
      <c r="I596" s="300"/>
      <c r="J596" s="301"/>
      <c r="K596" s="218"/>
      <c r="L596" s="219"/>
      <c r="M596" s="10"/>
      <c r="N596" s="213"/>
      <c r="O596" s="214"/>
      <c r="P596" s="214"/>
    </row>
    <row r="597" spans="1:16" ht="28.5">
      <c r="A597" s="10"/>
      <c r="B597" s="209"/>
      <c r="C597" s="206"/>
      <c r="D597" s="10"/>
      <c r="E597" s="207"/>
      <c r="F597" s="208"/>
      <c r="G597" s="215"/>
      <c r="H597" s="216"/>
      <c r="I597" s="216"/>
      <c r="J597" s="217"/>
      <c r="K597" s="212"/>
      <c r="L597" s="10"/>
      <c r="M597" s="10"/>
      <c r="N597" s="213"/>
      <c r="O597" s="214"/>
      <c r="P597" s="214"/>
    </row>
    <row r="603" spans="1:16" ht="21">
      <c r="A603" s="546" t="s">
        <v>65</v>
      </c>
      <c r="B603" s="547"/>
      <c r="C603" s="547"/>
      <c r="D603" s="547"/>
      <c r="E603" s="547"/>
      <c r="F603" s="547"/>
      <c r="G603" s="547"/>
      <c r="H603" s="547"/>
      <c r="I603" s="547"/>
      <c r="J603" s="548"/>
    </row>
    <row r="604" spans="1:16" ht="26.5" thickBot="1">
      <c r="A604" s="35" t="s">
        <v>189</v>
      </c>
      <c r="B604" s="35" t="s">
        <v>70</v>
      </c>
      <c r="C604" s="35" t="s">
        <v>199</v>
      </c>
      <c r="D604" s="549" t="s">
        <v>71</v>
      </c>
      <c r="E604" s="550"/>
      <c r="F604" s="550"/>
      <c r="G604" s="551"/>
      <c r="H604" s="35" t="s">
        <v>193</v>
      </c>
      <c r="I604" s="35" t="s">
        <v>194</v>
      </c>
      <c r="J604" s="35" t="s">
        <v>73</v>
      </c>
    </row>
    <row r="605" spans="1:16" ht="15.5">
      <c r="A605" s="10">
        <v>1</v>
      </c>
      <c r="B605" s="305" t="s">
        <v>769</v>
      </c>
      <c r="C605" s="311">
        <v>4.8187499999999996</v>
      </c>
      <c r="D605" s="552" t="s">
        <v>197</v>
      </c>
      <c r="E605" s="552"/>
      <c r="F605" s="552"/>
      <c r="G605" s="552"/>
      <c r="H605" s="317" t="s">
        <v>791</v>
      </c>
      <c r="I605" s="10"/>
      <c r="J605" s="30"/>
    </row>
    <row r="606" spans="1:16" ht="15.5">
      <c r="A606" s="10">
        <v>2</v>
      </c>
      <c r="B606" s="305" t="s">
        <v>770</v>
      </c>
      <c r="C606" s="311">
        <v>1.23428</v>
      </c>
      <c r="D606" s="552" t="s">
        <v>197</v>
      </c>
      <c r="E606" s="552"/>
      <c r="F606" s="552"/>
      <c r="G606" s="552"/>
      <c r="H606" s="317" t="s">
        <v>791</v>
      </c>
      <c r="I606" s="10"/>
      <c r="J606" s="30"/>
    </row>
    <row r="607" spans="1:16" ht="15.5">
      <c r="A607" s="10">
        <v>3</v>
      </c>
      <c r="B607" s="305" t="s">
        <v>771</v>
      </c>
      <c r="C607" s="311">
        <v>3.9570500000000002</v>
      </c>
      <c r="D607" s="552" t="s">
        <v>197</v>
      </c>
      <c r="E607" s="552"/>
      <c r="F607" s="552"/>
      <c r="G607" s="552"/>
      <c r="H607" s="317" t="s">
        <v>792</v>
      </c>
      <c r="I607" s="10"/>
      <c r="J607" s="30"/>
    </row>
    <row r="608" spans="1:16" ht="15.5">
      <c r="A608" s="10">
        <v>4</v>
      </c>
      <c r="B608" s="305" t="s">
        <v>772</v>
      </c>
      <c r="C608" s="311">
        <v>2.0167199999999998</v>
      </c>
      <c r="D608" s="552" t="s">
        <v>197</v>
      </c>
      <c r="E608" s="552"/>
      <c r="F608" s="552"/>
      <c r="G608" s="552"/>
      <c r="H608" s="317" t="s">
        <v>791</v>
      </c>
      <c r="I608" s="10"/>
      <c r="J608" s="30"/>
    </row>
    <row r="609" spans="1:10" ht="15.5">
      <c r="A609" s="10">
        <v>5</v>
      </c>
      <c r="B609" s="306" t="s">
        <v>773</v>
      </c>
      <c r="C609" s="312">
        <v>4.2836699999999999</v>
      </c>
      <c r="D609" s="552" t="s">
        <v>197</v>
      </c>
      <c r="E609" s="552"/>
      <c r="F609" s="552"/>
      <c r="G609" s="552"/>
      <c r="H609" s="317" t="s">
        <v>792</v>
      </c>
      <c r="I609" s="10"/>
      <c r="J609" s="30"/>
    </row>
    <row r="610" spans="1:10" ht="15.5">
      <c r="A610" s="10">
        <v>6</v>
      </c>
      <c r="B610" s="307" t="s">
        <v>774</v>
      </c>
      <c r="C610" s="313">
        <v>0.22361</v>
      </c>
      <c r="D610" s="552" t="s">
        <v>197</v>
      </c>
      <c r="E610" s="552"/>
      <c r="F610" s="552"/>
      <c r="G610" s="552"/>
      <c r="H610" s="317" t="s">
        <v>791</v>
      </c>
      <c r="I610" s="10"/>
      <c r="J610" s="30"/>
    </row>
    <row r="611" spans="1:10" ht="15.5">
      <c r="A611" s="10">
        <v>7</v>
      </c>
      <c r="B611" s="307" t="s">
        <v>775</v>
      </c>
      <c r="C611" s="313">
        <v>0.40717000000000003</v>
      </c>
      <c r="D611" s="552" t="s">
        <v>197</v>
      </c>
      <c r="E611" s="552"/>
      <c r="F611" s="552"/>
      <c r="G611" s="552"/>
      <c r="H611" s="317" t="s">
        <v>792</v>
      </c>
      <c r="I611" s="10"/>
      <c r="J611" s="30"/>
    </row>
    <row r="612" spans="1:10" ht="15.5">
      <c r="A612" s="10">
        <v>8</v>
      </c>
      <c r="B612" s="305" t="s">
        <v>776</v>
      </c>
      <c r="C612" s="312">
        <v>2.2262199999999996</v>
      </c>
      <c r="D612" s="552" t="s">
        <v>197</v>
      </c>
      <c r="E612" s="552"/>
      <c r="F612" s="552"/>
      <c r="G612" s="552"/>
      <c r="H612" s="317" t="s">
        <v>791</v>
      </c>
      <c r="I612" s="10"/>
      <c r="J612" s="30"/>
    </row>
    <row r="613" spans="1:10" ht="15.5">
      <c r="A613" s="10">
        <v>9</v>
      </c>
      <c r="B613" s="305" t="s">
        <v>777</v>
      </c>
      <c r="C613" s="312">
        <v>4.7815000000000003</v>
      </c>
      <c r="D613" s="552" t="s">
        <v>197</v>
      </c>
      <c r="E613" s="552"/>
      <c r="F613" s="552"/>
      <c r="G613" s="552"/>
      <c r="H613" s="317" t="s">
        <v>792</v>
      </c>
      <c r="I613" s="10"/>
      <c r="J613" s="30"/>
    </row>
    <row r="614" spans="1:10" ht="15.5">
      <c r="A614" s="10">
        <v>10</v>
      </c>
      <c r="B614" s="305" t="s">
        <v>778</v>
      </c>
      <c r="C614" s="312">
        <v>0.72357000000000005</v>
      </c>
      <c r="D614" s="552" t="s">
        <v>197</v>
      </c>
      <c r="E614" s="552"/>
      <c r="F614" s="552"/>
      <c r="G614" s="552"/>
      <c r="H614" s="317" t="s">
        <v>791</v>
      </c>
      <c r="I614" s="10"/>
      <c r="J614" s="30"/>
    </row>
    <row r="615" spans="1:10" ht="15.5">
      <c r="A615" s="10">
        <v>11</v>
      </c>
      <c r="B615" s="307" t="s">
        <v>779</v>
      </c>
      <c r="C615" s="314">
        <v>0.28343000000000002</v>
      </c>
      <c r="D615" s="552" t="s">
        <v>197</v>
      </c>
      <c r="E615" s="552"/>
      <c r="F615" s="552"/>
      <c r="G615" s="552"/>
      <c r="H615" s="317" t="s">
        <v>791</v>
      </c>
      <c r="I615" s="10"/>
      <c r="J615" s="30"/>
    </row>
    <row r="616" spans="1:10" ht="15.5">
      <c r="A616" s="10">
        <v>12</v>
      </c>
      <c r="B616" s="305" t="s">
        <v>780</v>
      </c>
      <c r="C616" s="312">
        <v>3.1932300000000002</v>
      </c>
      <c r="D616" s="552" t="s">
        <v>197</v>
      </c>
      <c r="E616" s="552"/>
      <c r="F616" s="552"/>
      <c r="G616" s="552"/>
      <c r="H616" s="317" t="s">
        <v>792</v>
      </c>
      <c r="I616" s="10"/>
      <c r="J616" s="30"/>
    </row>
    <row r="617" spans="1:10" ht="15.5">
      <c r="A617" s="10">
        <v>13</v>
      </c>
      <c r="B617" s="305" t="s">
        <v>781</v>
      </c>
      <c r="C617" s="312">
        <v>4.4157450000000003</v>
      </c>
      <c r="D617" s="552" t="s">
        <v>197</v>
      </c>
      <c r="E617" s="552"/>
      <c r="F617" s="552"/>
      <c r="G617" s="552"/>
      <c r="H617" s="317" t="s">
        <v>791</v>
      </c>
      <c r="I617" s="10"/>
      <c r="J617" s="30"/>
    </row>
    <row r="618" spans="1:10" ht="15.5">
      <c r="A618" s="10">
        <v>14</v>
      </c>
      <c r="B618" s="305" t="s">
        <v>782</v>
      </c>
      <c r="C618" s="312">
        <v>3.6110000000000002</v>
      </c>
      <c r="D618" s="552" t="s">
        <v>197</v>
      </c>
      <c r="E618" s="552"/>
      <c r="F618" s="552"/>
      <c r="G618" s="552"/>
      <c r="H618" s="317" t="s">
        <v>791</v>
      </c>
      <c r="I618" s="10"/>
      <c r="J618" s="30"/>
    </row>
    <row r="619" spans="1:10" ht="15.5">
      <c r="A619" s="10">
        <v>15</v>
      </c>
      <c r="B619" s="307" t="s">
        <v>783</v>
      </c>
      <c r="C619" s="308">
        <v>0.28000000000000003</v>
      </c>
      <c r="D619" s="552" t="s">
        <v>197</v>
      </c>
      <c r="E619" s="552"/>
      <c r="F619" s="552"/>
      <c r="G619" s="552"/>
      <c r="H619" s="317" t="s">
        <v>791</v>
      </c>
      <c r="I619" s="316"/>
      <c r="J619" s="30"/>
    </row>
    <row r="620" spans="1:10" ht="15.5">
      <c r="A620" s="10">
        <v>16</v>
      </c>
      <c r="B620" s="305" t="s">
        <v>784</v>
      </c>
      <c r="C620" s="306" t="s">
        <v>787</v>
      </c>
      <c r="D620" s="552" t="s">
        <v>197</v>
      </c>
      <c r="E620" s="552"/>
      <c r="F620" s="552"/>
      <c r="G620" s="552"/>
      <c r="H620" s="317" t="s">
        <v>792</v>
      </c>
      <c r="I620" s="316"/>
      <c r="J620" s="34"/>
    </row>
    <row r="621" spans="1:10" ht="15.5">
      <c r="A621" s="11">
        <v>17</v>
      </c>
      <c r="B621" s="309" t="s">
        <v>785</v>
      </c>
      <c r="C621" s="310" t="s">
        <v>788</v>
      </c>
      <c r="D621" s="552" t="s">
        <v>197</v>
      </c>
      <c r="E621" s="552"/>
      <c r="F621" s="552"/>
      <c r="G621" s="552"/>
      <c r="H621" s="318" t="s">
        <v>793</v>
      </c>
      <c r="I621" s="316"/>
      <c r="J621" s="81"/>
    </row>
    <row r="622" spans="1:10" ht="15.5">
      <c r="A622" s="11">
        <v>18</v>
      </c>
      <c r="B622" s="309" t="s">
        <v>786</v>
      </c>
      <c r="C622" s="310" t="s">
        <v>789</v>
      </c>
      <c r="D622" s="540" t="s">
        <v>790</v>
      </c>
      <c r="E622" s="541"/>
      <c r="F622" s="541"/>
      <c r="G622" s="542"/>
      <c r="H622" s="317" t="s">
        <v>792</v>
      </c>
      <c r="I622" s="316"/>
      <c r="J622" s="81"/>
    </row>
    <row r="623" spans="1:10" ht="15.5">
      <c r="A623" s="11">
        <v>19</v>
      </c>
      <c r="B623" s="309" t="s">
        <v>1035</v>
      </c>
      <c r="C623" s="310" t="s">
        <v>1038</v>
      </c>
      <c r="D623" s="540" t="s">
        <v>1041</v>
      </c>
      <c r="E623" s="541"/>
      <c r="F623" s="541"/>
      <c r="G623" s="542"/>
      <c r="H623" s="317" t="s">
        <v>791</v>
      </c>
      <c r="I623" s="316"/>
      <c r="J623" s="81"/>
    </row>
    <row r="624" spans="1:10" ht="15.5">
      <c r="A624" s="11">
        <v>20</v>
      </c>
      <c r="B624" s="309" t="s">
        <v>1036</v>
      </c>
      <c r="C624" s="310" t="s">
        <v>1039</v>
      </c>
      <c r="D624" s="540" t="s">
        <v>1041</v>
      </c>
      <c r="E624" s="541"/>
      <c r="F624" s="541"/>
      <c r="G624" s="542"/>
      <c r="H624" s="318" t="s">
        <v>793</v>
      </c>
      <c r="I624" s="316"/>
      <c r="J624" s="81"/>
    </row>
    <row r="625" spans="1:10" ht="15.5">
      <c r="A625" s="11">
        <v>21</v>
      </c>
      <c r="B625" s="309" t="s">
        <v>1037</v>
      </c>
      <c r="C625" s="310" t="s">
        <v>1040</v>
      </c>
      <c r="D625" s="540" t="s">
        <v>1041</v>
      </c>
      <c r="E625" s="541"/>
      <c r="F625" s="541"/>
      <c r="G625" s="542"/>
      <c r="H625" s="317" t="s">
        <v>792</v>
      </c>
      <c r="I625" s="316"/>
      <c r="J625" s="81"/>
    </row>
    <row r="626" spans="1:10">
      <c r="A626" s="11">
        <v>22</v>
      </c>
      <c r="B626" s="305"/>
      <c r="C626" s="306"/>
      <c r="D626" s="543"/>
      <c r="E626" s="544"/>
      <c r="F626" s="544"/>
      <c r="G626" s="545"/>
      <c r="H626" s="81"/>
      <c r="I626" s="81"/>
      <c r="J626" s="81"/>
    </row>
    <row r="627" spans="1:10">
      <c r="A627" s="81"/>
      <c r="B627" s="305"/>
      <c r="C627" s="306"/>
      <c r="D627" s="543"/>
      <c r="E627" s="544"/>
      <c r="F627" s="544"/>
      <c r="G627" s="545"/>
      <c r="H627" s="81"/>
      <c r="I627" s="81"/>
      <c r="J627" s="81"/>
    </row>
    <row r="628" spans="1:10" ht="21">
      <c r="A628" s="546" t="s">
        <v>200</v>
      </c>
      <c r="B628" s="547"/>
      <c r="C628" s="547"/>
      <c r="D628" s="547"/>
      <c r="E628" s="547"/>
      <c r="F628" s="547"/>
      <c r="G628" s="547"/>
      <c r="H628" s="547"/>
      <c r="I628" s="547"/>
      <c r="J628" s="548"/>
    </row>
    <row r="629" spans="1:10" ht="26.5" thickBot="1">
      <c r="A629" s="35" t="s">
        <v>189</v>
      </c>
      <c r="B629" s="35" t="s">
        <v>70</v>
      </c>
      <c r="C629" s="35" t="s">
        <v>199</v>
      </c>
      <c r="D629" s="549" t="s">
        <v>71</v>
      </c>
      <c r="E629" s="550"/>
      <c r="F629" s="550"/>
      <c r="G629" s="551"/>
      <c r="H629" s="35" t="s">
        <v>193</v>
      </c>
      <c r="I629" s="35" t="s">
        <v>194</v>
      </c>
      <c r="J629" s="35" t="s">
        <v>73</v>
      </c>
    </row>
    <row r="630" spans="1:10">
      <c r="A630" s="10"/>
      <c r="B630" s="29"/>
      <c r="C630" s="24"/>
      <c r="D630" s="559"/>
      <c r="E630" s="560"/>
      <c r="F630" s="560"/>
      <c r="G630" s="561"/>
      <c r="H630" s="13"/>
      <c r="I630" s="10"/>
      <c r="J630" s="30"/>
    </row>
    <row r="631" spans="1:10">
      <c r="A631" s="10"/>
      <c r="B631" s="29"/>
      <c r="C631" s="24"/>
      <c r="D631" s="556"/>
      <c r="E631" s="557"/>
      <c r="F631" s="557"/>
      <c r="G631" s="558"/>
      <c r="H631" s="13"/>
      <c r="I631" s="10"/>
      <c r="J631" s="30"/>
    </row>
    <row r="632" spans="1:10">
      <c r="A632" s="10"/>
      <c r="B632" s="29"/>
      <c r="C632" s="24"/>
      <c r="D632" s="556"/>
      <c r="E632" s="557"/>
      <c r="F632" s="557"/>
      <c r="G632" s="558"/>
      <c r="H632" s="13"/>
      <c r="I632" s="10"/>
      <c r="J632" s="30"/>
    </row>
    <row r="633" spans="1:10">
      <c r="A633" s="10"/>
      <c r="B633" s="31"/>
      <c r="C633" s="32"/>
      <c r="D633" s="556"/>
      <c r="E633" s="557"/>
      <c r="F633" s="557"/>
      <c r="G633" s="558"/>
      <c r="H633" s="33"/>
      <c r="I633" s="25"/>
      <c r="J633" s="34"/>
    </row>
  </sheetData>
  <mergeCells count="700">
    <mergeCell ref="D633:G633"/>
    <mergeCell ref="G579:J579"/>
    <mergeCell ref="G580:J580"/>
    <mergeCell ref="G582:J582"/>
    <mergeCell ref="G583:J583"/>
    <mergeCell ref="G584:J584"/>
    <mergeCell ref="G585:J585"/>
    <mergeCell ref="G586:J586"/>
    <mergeCell ref="G587:J587"/>
    <mergeCell ref="G588:J588"/>
    <mergeCell ref="D620:G620"/>
    <mergeCell ref="A628:J628"/>
    <mergeCell ref="D629:G629"/>
    <mergeCell ref="D630:G630"/>
    <mergeCell ref="D631:G631"/>
    <mergeCell ref="D632:G632"/>
    <mergeCell ref="D622:G622"/>
    <mergeCell ref="D613:G613"/>
    <mergeCell ref="D614:G614"/>
    <mergeCell ref="D615:G615"/>
    <mergeCell ref="D616:G616"/>
    <mergeCell ref="D617:G617"/>
    <mergeCell ref="D618:G618"/>
    <mergeCell ref="G592:J592"/>
    <mergeCell ref="D623:G623"/>
    <mergeCell ref="D626:G626"/>
    <mergeCell ref="D627:G627"/>
    <mergeCell ref="G578:J578"/>
    <mergeCell ref="A603:J603"/>
    <mergeCell ref="D604:G604"/>
    <mergeCell ref="D605:G605"/>
    <mergeCell ref="D606:G606"/>
    <mergeCell ref="D619:G619"/>
    <mergeCell ref="G589:J589"/>
    <mergeCell ref="G590:J590"/>
    <mergeCell ref="G591:J591"/>
    <mergeCell ref="G595:J595"/>
    <mergeCell ref="D624:G624"/>
    <mergeCell ref="D625:G625"/>
    <mergeCell ref="D621:G621"/>
    <mergeCell ref="D607:G607"/>
    <mergeCell ref="D608:G608"/>
    <mergeCell ref="D609:G609"/>
    <mergeCell ref="D610:G610"/>
    <mergeCell ref="D611:G611"/>
    <mergeCell ref="D612:G612"/>
    <mergeCell ref="G593:J593"/>
    <mergeCell ref="G594:J594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A1:L1"/>
    <mergeCell ref="A7:N7"/>
    <mergeCell ref="M8:N8"/>
    <mergeCell ref="M9:N9"/>
    <mergeCell ref="M10:N10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287:J287"/>
    <mergeCell ref="G288:J288"/>
    <mergeCell ref="G289:J289"/>
    <mergeCell ref="G290:J290"/>
    <mergeCell ref="G291:J291"/>
    <mergeCell ref="G239:J239"/>
    <mergeCell ref="G240:J240"/>
    <mergeCell ref="G241:J241"/>
    <mergeCell ref="G242:J242"/>
    <mergeCell ref="G243:J243"/>
    <mergeCell ref="G244:J244"/>
    <mergeCell ref="G292:J292"/>
    <mergeCell ref="G275:J275"/>
    <mergeCell ref="G276:J276"/>
    <mergeCell ref="G277:J277"/>
    <mergeCell ref="G278:J278"/>
    <mergeCell ref="G279:J279"/>
    <mergeCell ref="G280:J280"/>
    <mergeCell ref="G263:J263"/>
    <mergeCell ref="G264:J264"/>
    <mergeCell ref="G265:J265"/>
    <mergeCell ref="G266:J266"/>
    <mergeCell ref="G267:J267"/>
    <mergeCell ref="G268:J268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87:J87"/>
    <mergeCell ref="G88:J88"/>
    <mergeCell ref="G71:J71"/>
    <mergeCell ref="G72:J72"/>
    <mergeCell ref="G73:J73"/>
    <mergeCell ref="G74:J74"/>
    <mergeCell ref="G75:J75"/>
    <mergeCell ref="G76:J76"/>
    <mergeCell ref="G77:J77"/>
    <mergeCell ref="G78:J78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13:J13"/>
    <mergeCell ref="G14:J14"/>
    <mergeCell ref="G15:J15"/>
    <mergeCell ref="G16:J16"/>
    <mergeCell ref="G17:J17"/>
    <mergeCell ref="G18:J18"/>
    <mergeCell ref="G307:J307"/>
    <mergeCell ref="G308:J308"/>
    <mergeCell ref="G309:J309"/>
    <mergeCell ref="G283:J283"/>
    <mergeCell ref="G284:J284"/>
    <mergeCell ref="G285:J285"/>
    <mergeCell ref="G286:J286"/>
    <mergeCell ref="G281:J281"/>
    <mergeCell ref="G282:J282"/>
    <mergeCell ref="G271:J271"/>
    <mergeCell ref="G272:J272"/>
    <mergeCell ref="G273:J273"/>
    <mergeCell ref="G274:J274"/>
    <mergeCell ref="G269:J269"/>
    <mergeCell ref="G270:J270"/>
    <mergeCell ref="G259:J259"/>
    <mergeCell ref="G260:J260"/>
    <mergeCell ref="G261:J261"/>
    <mergeCell ref="G310:J310"/>
    <mergeCell ref="G305:J305"/>
    <mergeCell ref="G306:J306"/>
    <mergeCell ref="G295:J295"/>
    <mergeCell ref="G296:J296"/>
    <mergeCell ref="G297:J297"/>
    <mergeCell ref="G298:J298"/>
    <mergeCell ref="G293:J293"/>
    <mergeCell ref="G294:J294"/>
    <mergeCell ref="G262:J262"/>
    <mergeCell ref="G257:J257"/>
    <mergeCell ref="G258:J258"/>
    <mergeCell ref="G247:J247"/>
    <mergeCell ref="G248:J248"/>
    <mergeCell ref="G249:J249"/>
    <mergeCell ref="G250:J250"/>
    <mergeCell ref="G245:J245"/>
    <mergeCell ref="G246:J246"/>
    <mergeCell ref="G251:J251"/>
    <mergeCell ref="G252:J252"/>
    <mergeCell ref="G253:J253"/>
    <mergeCell ref="G254:J254"/>
    <mergeCell ref="G255:J255"/>
    <mergeCell ref="G256:J256"/>
    <mergeCell ref="G235:J235"/>
    <mergeCell ref="G236:J236"/>
    <mergeCell ref="G237:J237"/>
    <mergeCell ref="G238:J238"/>
    <mergeCell ref="G233:J233"/>
    <mergeCell ref="G234:J234"/>
    <mergeCell ref="G223:J223"/>
    <mergeCell ref="G224:J224"/>
    <mergeCell ref="G225:J225"/>
    <mergeCell ref="G226:J226"/>
    <mergeCell ref="G228:J228"/>
    <mergeCell ref="G229:J229"/>
    <mergeCell ref="G230:J230"/>
    <mergeCell ref="G231:J231"/>
    <mergeCell ref="G232:J232"/>
    <mergeCell ref="G211:J211"/>
    <mergeCell ref="G212:J212"/>
    <mergeCell ref="G213:J213"/>
    <mergeCell ref="G214:J214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163:J163"/>
    <mergeCell ref="G164:J164"/>
    <mergeCell ref="G165:J165"/>
    <mergeCell ref="G166:J166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115:J115"/>
    <mergeCell ref="G116:J116"/>
    <mergeCell ref="G117:J117"/>
    <mergeCell ref="G118:J118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66:J66"/>
    <mergeCell ref="G55:J55"/>
    <mergeCell ref="G56:J56"/>
    <mergeCell ref="G57:J57"/>
    <mergeCell ref="G58:J58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59:J59"/>
    <mergeCell ref="G60:J60"/>
    <mergeCell ref="G61:J61"/>
    <mergeCell ref="G62:J62"/>
    <mergeCell ref="G63:J63"/>
    <mergeCell ref="G64:J64"/>
    <mergeCell ref="G84:J84"/>
    <mergeCell ref="G85:J85"/>
    <mergeCell ref="G86:J86"/>
    <mergeCell ref="G19:J19"/>
    <mergeCell ref="G20:J20"/>
    <mergeCell ref="G21:J21"/>
    <mergeCell ref="G22:J22"/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0:J70"/>
    <mergeCell ref="G65:J65"/>
  </mergeCells>
  <conditionalFormatting sqref="B13:B51 B56:B59 B63:B83 B88:B90 B195 B197 B199:B240 B243:B244 B247 B249:B252 B257 B263">
    <cfRule type="expression" dxfId="584" priority="564" stopIfTrue="1">
      <formula>AND(COUNTIF($D$191:$D$65516, B13)+COUNTIF($D$1:$D$79, B13)&gt;1,NOT(ISBLANK(B13)))</formula>
    </cfRule>
    <cfRule type="expression" dxfId="583" priority="684" stopIfTrue="1">
      <formula>AND(COUNTIF($D$601:$D$65516,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</conditionalFormatting>
  <conditionalFormatting sqref="B13:B51 B56:B59 B63:B94 B100:B287 B292:B294 B297:B316">
    <cfRule type="expression" dxfId="582" priority="589" stopIfTrue="1">
      <formula>AND(COUNTIF($D$1:$D$313, B13)+COUNTIF($D$314:$D$65516, B13)&gt;1,NOT(ISBLANK(B13)))</formula>
    </cfRule>
    <cfRule type="expression" dxfId="581" priority="588" stopIfTrue="1">
      <formula>AND(COUNTIF($D$1:$D$313, B13)+COUNTIF($D$314:$D$65516, B13)&gt;1,NOT(ISBLANK(B13)))</formula>
    </cfRule>
    <cfRule type="expression" dxfId="580" priority="587" stopIfTrue="1">
      <formula>AND(COUNTIF($D$1:$D$313, B13)+COUNTIF($D$314:$D$65516, B13)&gt;1,NOT(ISBLANK(B13)))</formula>
    </cfRule>
    <cfRule type="expression" dxfId="579" priority="586" stopIfTrue="1">
      <formula>AND(COUNTIF($D$1:$D$313, B13)+COUNTIF($D$314:$D$65516, B13)&gt;1,NOT(ISBLANK(B13)))</formula>
    </cfRule>
  </conditionalFormatting>
  <conditionalFormatting sqref="B13:B51 B56:B59 B63:B94 B174:B240 B243:B244 B247 B249:B252 B257 B263 B100:B126">
    <cfRule type="expression" dxfId="578" priority="576" stopIfTrue="1">
      <formula>AND(COUNTIF($D$171:$D$65516, B13)+COUNTIF($D$1:$D$122, B13)&gt;1,NOT(ISBLANK(B13)))</formula>
    </cfRule>
  </conditionalFormatting>
  <conditionalFormatting sqref="B13:B287 B293:B294 B297:B316">
    <cfRule type="duplicateValues" dxfId="577" priority="558"/>
  </conditionalFormatting>
  <conditionalFormatting sqref="B52">
    <cfRule type="expression" dxfId="576" priority="614" stopIfTrue="1">
      <formula>AND(COUNTIF($E$314:$E$65359,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575" priority="613" stopIfTrue="1">
      <formula>AND(COUNTIF($E$1:$E$65369, B52)+COUNTIF(#REF!, B52)&gt;1,NOT(ISBLANK(B52)))</formula>
    </cfRule>
    <cfRule type="expression" dxfId="574" priority="612" stopIfTrue="1">
      <formula>AND(COUNTIF($E$314:$E$65369,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73" priority="611" stopIfTrue="1">
      <formula>AND(COUNTIF($E$1:$E$65359, B52)+COUNTIF(#REF!, B52)&gt;1,NOT(ISBLANK(B52)))</formula>
    </cfRule>
    <cfRule type="duplicateValues" dxfId="572" priority="610"/>
  </conditionalFormatting>
  <conditionalFormatting sqref="B53:B54">
    <cfRule type="expression" dxfId="571" priority="616" stopIfTrue="1">
      <formula>AND(COUNTIF($C$249:$C$65365,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70" priority="615"/>
    <cfRule type="expression" dxfId="569" priority="617" stopIfTrue="1">
      <formula>AND(COUNTIF($C$1:$C$65365, B53)+COUNTIF(#REF!, B53)&gt;1,NOT(ISBLANK(B53)))</formula>
    </cfRule>
  </conditionalFormatting>
  <conditionalFormatting sqref="B54 B60">
    <cfRule type="expression" dxfId="568" priority="620" stopIfTrue="1">
      <formula>AND(COUNTIF($E$1:$E$65359, B54)+COUNTIF(#REF!, B54)&gt;1,NOT(ISBLANK(B54)))</formula>
    </cfRule>
    <cfRule type="expression" dxfId="567" priority="627" stopIfTrue="1">
      <formula>AND(COUNTIF($E$314:$E$65359,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66" priority="618" stopIfTrue="1">
      <formula>AND(COUNTIF($C$249:$C$65365,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65" priority="619" stopIfTrue="1">
      <formula>AND(COUNTIF($C$1:$C$65365, B54)+COUNTIF(#REF!, B54)&gt;1,NOT(ISBLANK(B54)))</formula>
    </cfRule>
  </conditionalFormatting>
  <conditionalFormatting sqref="B55:B60">
    <cfRule type="expression" dxfId="564" priority="625" stopIfTrue="1">
      <formula>AND(COUNTIF($C$1:$C$65384, B55)+COUNTIF(#REF!, B55)&gt;1,NOT(ISBLANK(B55)))</formula>
    </cfRule>
    <cfRule type="expression" dxfId="563" priority="624" stopIfTrue="1">
      <formula>AND(COUNTIF($C$308:$C$65384,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60 B54">
    <cfRule type="duplicateValues" dxfId="562" priority="626"/>
  </conditionalFormatting>
  <conditionalFormatting sqref="B63:B94 B100:B132 B134:B240 B56:B59 B13:B51 B243:B244 B247 B249:B252 B257 B263">
    <cfRule type="expression" dxfId="561" priority="636" stopIfTrue="1">
      <formula>AND(COUNTIF($D$130:$D$65516, B13)+COUNTIF($D$1:$D$128, B13)&gt;1,NOT(ISBLANK(B13)))</formula>
    </cfRule>
  </conditionalFormatting>
  <conditionalFormatting sqref="B84:B87 B91:B94 B100:B126 B174:B194 B196 B198">
    <cfRule type="expression" dxfId="560" priority="630" stopIfTrue="1">
      <formula>AND(COUNTIF($D$575:$D$65516,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59" priority="540"/>
    <cfRule type="duplicateValues" dxfId="558" priority="539"/>
  </conditionalFormatting>
  <conditionalFormatting sqref="B127:B132 B134:B145 B147:B148">
    <cfRule type="expression" dxfId="557" priority="538" stopIfTrue="1">
      <formula>AND(COUNTIF($D$130:$D$144, B127)+COUNTIF($D$123:$D$128, B127)&gt;1,NOT(ISBLANK(B127)))</formula>
    </cfRule>
  </conditionalFormatting>
  <conditionalFormatting sqref="B127:B132 B134:B157 B159:B172">
    <cfRule type="expression" dxfId="556" priority="537" stopIfTrue="1">
      <formula>AND(COUNTIF($B$8:$B$38, B127)+COUNTIF($B$41:$B$57, B127)&gt;1,NOT(ISBLANK(B127)))</formula>
    </cfRule>
    <cfRule type="expression" dxfId="555" priority="489" stopIfTrue="1">
      <formula>AND(COUNTIF($B$8:$B$38, B127)+COUNTIF($B$41:$B$57, B127)&gt;1,NOT(ISBLANK(B127)))</formula>
    </cfRule>
  </conditionalFormatting>
  <conditionalFormatting sqref="B127:B132 B134:B174">
    <cfRule type="expression" dxfId="554" priority="536" stopIfTrue="1">
      <formula>AND(COUNTIF($D$130:$D$170, B127)+COUNTIF($D$123:$D$128, B127)&gt;1,NOT(ISBLANK(B127)))</formula>
    </cfRule>
  </conditionalFormatting>
  <conditionalFormatting sqref="B127:B157 B159:B172">
    <cfRule type="expression" dxfId="553" priority="646" stopIfTrue="1">
      <formula>AND(COUNTIF($C$502:$C$65516,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52" priority="533"/>
    <cfRule type="duplicateValues" dxfId="551" priority="534"/>
  </conditionalFormatting>
  <conditionalFormatting sqref="B129">
    <cfRule type="duplicateValues" dxfId="550" priority="532"/>
  </conditionalFormatting>
  <conditionalFormatting sqref="B129:B130">
    <cfRule type="duplicateValues" dxfId="549" priority="531"/>
    <cfRule type="duplicateValues" dxfId="548" priority="530"/>
  </conditionalFormatting>
  <conditionalFormatting sqref="B129:B132 B134:B155">
    <cfRule type="expression" dxfId="547" priority="529" stopIfTrue="1">
      <formula>AND(COUNTIF($B$36:$B$36, B129)+COUNTIF($B$10:$B$34, B129)&gt;1,NOT(ISBLANK(B129)))</formula>
    </cfRule>
  </conditionalFormatting>
  <conditionalFormatting sqref="B130">
    <cfRule type="duplicateValues" dxfId="546" priority="528"/>
    <cfRule type="duplicateValues" dxfId="545" priority="527"/>
  </conditionalFormatting>
  <conditionalFormatting sqref="B131 B134">
    <cfRule type="expression" dxfId="544" priority="526" stopIfTrue="1">
      <formula>AND(COUNTIF($B$16:$B$16, B131)+COUNTIF($B$12:$B$16, B131)&gt;1,NOT(ISBLANK(B131)))</formula>
    </cfRule>
  </conditionalFormatting>
  <conditionalFormatting sqref="B131 B134:B155">
    <cfRule type="expression" dxfId="543" priority="525" stopIfTrue="1">
      <formula>AND(COUNTIF($B$12:$B$12, B131)+COUNTIF($B$36:$B$36, B131)+COUNTIF($B$14:$B$34, B131)&gt;1,NOT(ISBLANK(B131)))</formula>
    </cfRule>
  </conditionalFormatting>
  <conditionalFormatting sqref="B131">
    <cfRule type="duplicateValues" dxfId="542" priority="524"/>
    <cfRule type="duplicateValues" dxfId="541" priority="523"/>
  </conditionalFormatting>
  <conditionalFormatting sqref="B131:B132 B134:B135 B142">
    <cfRule type="expression" dxfId="540" priority="522" stopIfTrue="1">
      <formula>AND(COUNTIF($B$24:$B$24, B131)+COUNTIF(#REF!, B131)&gt;1,NOT(ISBLANK(B131)))</formula>
    </cfRule>
  </conditionalFormatting>
  <conditionalFormatting sqref="B131:B132 B134:B135">
    <cfRule type="expression" dxfId="539" priority="521" stopIfTrue="1">
      <formula>AND(COUNTIF($D$130:$D$131, B131)+COUNTIF($D$127:$D$128, B131)&gt;1,NOT(ISBLANK(B131)))</formula>
    </cfRule>
  </conditionalFormatting>
  <conditionalFormatting sqref="B131:B132 B134:B145 B147:B148">
    <cfRule type="expression" dxfId="538" priority="520" stopIfTrue="1">
      <formula>AND(COUNTIF($D$130:$D$144, B131)+COUNTIF($D$127:$D$128, B131)&gt;1,NOT(ISBLANK(B131)))</formula>
    </cfRule>
  </conditionalFormatting>
  <conditionalFormatting sqref="B131:B132">
    <cfRule type="duplicateValues" dxfId="537" priority="519"/>
  </conditionalFormatting>
  <conditionalFormatting sqref="B132 B127:B130 B159:B172">
    <cfRule type="expression" dxfId="536" priority="517" stopIfTrue="1">
      <formula>AND(COUNTIF($B$13:$B$59, B127)+COUNTIF($B$8:$B$11, B127)&gt;1,NOT(ISBLANK(B127)))</formula>
    </cfRule>
  </conditionalFormatting>
  <conditionalFormatting sqref="B132 B134:B135">
    <cfRule type="expression" dxfId="535" priority="518" stopIfTrue="1">
      <formula>AND(COUNTIF($D$130:$D$131, B132)+COUNTIF($D$128:$D$128, B132)&gt;1,NOT(ISBLANK(B132)))</formula>
    </cfRule>
  </conditionalFormatting>
  <conditionalFormatting sqref="B132 B134:B157 B159:B172">
    <cfRule type="expression" dxfId="534" priority="488" stopIfTrue="1">
      <formula>AND(COUNTIF(#REF!, B132)+COUNTIF($B$13:$B$59, B132)&gt;1,NOT(ISBLANK(B132)))</formula>
    </cfRule>
  </conditionalFormatting>
  <conditionalFormatting sqref="B132 B142 B135">
    <cfRule type="expression" dxfId="533" priority="467" stopIfTrue="1">
      <formula>AND(COUNTIF($B$24:$B$24, B132)+COUNTIF($B$13:$B$14, B132)+COUNTIF($B$17:$B$17, B132)&gt;1,NOT(ISBLANK(B132)))</formula>
    </cfRule>
  </conditionalFormatting>
  <conditionalFormatting sqref="B132">
    <cfRule type="duplicateValues" dxfId="532" priority="516"/>
    <cfRule type="duplicateValues" dxfId="531" priority="515"/>
  </conditionalFormatting>
  <conditionalFormatting sqref="B133">
    <cfRule type="duplicateValues" dxfId="530" priority="514"/>
    <cfRule type="duplicateValues" dxfId="529" priority="513"/>
    <cfRule type="duplicateValues" dxfId="528" priority="512"/>
    <cfRule type="duplicateValues" dxfId="527" priority="511"/>
    <cfRule type="duplicateValues" dxfId="526" priority="510"/>
    <cfRule type="expression" dxfId="525" priority="509" stopIfTrue="1">
      <formula>AND(COUNTIF($B$36:$B$36, B133)+COUNTIF($B$10:$B$34, B133)&gt;1,NOT(ISBLANK(B133)))</formula>
    </cfRule>
    <cfRule type="expression" dxfId="524" priority="508" stopIfTrue="1">
      <formula>AND(COUNTIF($B$12:$B$12, B133)+COUNTIF($B$36:$B$36, B133)+COUNTIF($B$14:$B$34, B133)&gt;1,NOT(ISBLANK(B133)))</formula>
    </cfRule>
    <cfRule type="expression" dxfId="523" priority="507" stopIfTrue="1">
      <formula>AND(COUNTIF($B$8:$B$38, B133)+COUNTIF($B$41:$B$57, B133)&gt;1,NOT(ISBLANK(B133)))</formula>
    </cfRule>
    <cfRule type="expression" dxfId="522" priority="506" stopIfTrue="1">
      <formula>AND(COUNTIF($B$8:$B$38, B133)+COUNTIF($B$41:$B$57, B133)&gt;1,NOT(ISBLANK(B133)))</formula>
    </cfRule>
    <cfRule type="expression" dxfId="521" priority="504" stopIfTrue="1">
      <formula>AND(COUNTIF(#REF!, B133)+COUNTIF($B$13:$B$59, B133)&gt;1,NOT(ISBLANK(B133)))</formula>
    </cfRule>
    <cfRule type="expression" dxfId="520" priority="503" stopIfTrue="1">
      <formula>AND(COUNTIF($B$24:$B$24, B133)+COUNTIF(#REF!, B133)&gt;1,NOT(ISBLANK(B133)))</formula>
    </cfRule>
    <cfRule type="expression" dxfId="519" priority="502" stopIfTrue="1">
      <formula>AND(COUNTIF($B$24:$B$24, B133)+COUNTIF($B$13:$B$14, B133)+COUNTIF($B$17:$B$17, B133)&gt;1,NOT(ISBLANK(B133)))</formula>
    </cfRule>
    <cfRule type="expression" dxfId="518" priority="501" stopIfTrue="1">
      <formula>AND(COUNTIF($B$24:$B$24, B133)+COUNTIF($B$14:$B$14, B133)+COUNTIF(#REF!, B133)&gt;1,NOT(ISBLANK(B133)))</formula>
    </cfRule>
    <cfRule type="expression" dxfId="517" priority="500" stopIfTrue="1">
      <formula>AND(COUNTIF($B$24:$B$24, B133)+COUNTIF($B$13:$B$14, B133)+COUNTIF(#REF!, B133)&gt;1,NOT(ISBLANK(B133)))</formula>
    </cfRule>
    <cfRule type="duplicateValues" dxfId="516" priority="499"/>
    <cfRule type="duplicateValues" dxfId="515" priority="498"/>
    <cfRule type="duplicateValues" dxfId="514" priority="497"/>
    <cfRule type="duplicateValues" dxfId="513" priority="496"/>
    <cfRule type="duplicateValues" dxfId="512" priority="495" stopIfTrue="1"/>
    <cfRule type="duplicateValues" dxfId="511" priority="494" stopIfTrue="1"/>
  </conditionalFormatting>
  <conditionalFormatting sqref="B133:B157">
    <cfRule type="expression" dxfId="510" priority="505" stopIfTrue="1">
      <formula>AND(COUNTIF($B$13:$B$59, B133)+COUNTIF($B$8:$B$11, B133)&gt;1,NOT(ISBLANK(B133)))</formula>
    </cfRule>
  </conditionalFormatting>
  <conditionalFormatting sqref="B134">
    <cfRule type="duplicateValues" dxfId="509" priority="493"/>
  </conditionalFormatting>
  <conditionalFormatting sqref="B134:B135">
    <cfRule type="expression" dxfId="508" priority="490" stopIfTrue="1">
      <formula>AND(COUNTIF(#REF!, B134)+COUNTIF($B$16:$B$17, B134)&gt;1,NOT(ISBLANK(B134)))</formula>
    </cfRule>
    <cfRule type="duplicateValues" dxfId="507" priority="491"/>
    <cfRule type="duplicateValues" dxfId="506" priority="492"/>
  </conditionalFormatting>
  <conditionalFormatting sqref="B135 B132">
    <cfRule type="expression" dxfId="505" priority="487" stopIfTrue="1">
      <formula>AND(COUNTIF(#REF!, B132)+COUNTIF($B$17:$B$17, B132)+COUNTIF($B$13:$B$13, B132)&gt;1,NOT(ISBLANK(B132)))</formula>
    </cfRule>
  </conditionalFormatting>
  <conditionalFormatting sqref="B135">
    <cfRule type="expression" dxfId="504" priority="486" stopIfTrue="1">
      <formula>AND(COUNTIF(#REF!, B135)+COUNTIF($B$17:$B$17, B135)&gt;1,NOT(ISBLANK(B135)))</formula>
    </cfRule>
  </conditionalFormatting>
  <conditionalFormatting sqref="B136">
    <cfRule type="duplicateValues" dxfId="503" priority="485"/>
  </conditionalFormatting>
  <conditionalFormatting sqref="B136:B137 B142">
    <cfRule type="expression" dxfId="502" priority="484" stopIfTrue="1">
      <formula>AND(COUNTIF(#REF!, B136)+COUNTIF($B$18:$B$24, B136)&gt;1,NOT(ISBLANK(B136)))</formula>
    </cfRule>
  </conditionalFormatting>
  <conditionalFormatting sqref="B136:B137">
    <cfRule type="duplicateValues" dxfId="501" priority="481"/>
    <cfRule type="duplicateValues" dxfId="500" priority="482"/>
    <cfRule type="duplicateValues" dxfId="499" priority="483"/>
  </conditionalFormatting>
  <conditionalFormatting sqref="B136:B145 B147:B148">
    <cfRule type="duplicateValues" dxfId="498" priority="480"/>
  </conditionalFormatting>
  <conditionalFormatting sqref="B137">
    <cfRule type="duplicateValues" dxfId="497" priority="479"/>
  </conditionalFormatting>
  <conditionalFormatting sqref="B138">
    <cfRule type="duplicateValues" dxfId="496" priority="478"/>
  </conditionalFormatting>
  <conditionalFormatting sqref="B138:B140">
    <cfRule type="duplicateValues" dxfId="495" priority="476"/>
    <cfRule type="duplicateValues" dxfId="494" priority="477"/>
  </conditionalFormatting>
  <conditionalFormatting sqref="B138:B146">
    <cfRule type="expression" dxfId="493" priority="475" stopIfTrue="1">
      <formula>AND(COUNTIF($B$26:$B$26, B138)+COUNTIF($B$20:$B$23, B138)&gt;1,NOT(ISBLANK(B138)))</formula>
    </cfRule>
  </conditionalFormatting>
  <conditionalFormatting sqref="B138:B147">
    <cfRule type="expression" dxfId="492" priority="474" stopIfTrue="1">
      <formula>AND(COUNTIF($B$26:$B$27, B138)+COUNTIF($B$20:$B$23, B138)&gt;1,NOT(ISBLANK(B138)))</formula>
    </cfRule>
  </conditionalFormatting>
  <conditionalFormatting sqref="B138:B148">
    <cfRule type="expression" dxfId="491" priority="473" stopIfTrue="1">
      <formula>AND(COUNTIF($B$25:$B$28, B138)+COUNTIF($B$20:$B$23, B138)&gt;1,NOT(ISBLANK(B138)))</formula>
    </cfRule>
  </conditionalFormatting>
  <conditionalFormatting sqref="B138:B155">
    <cfRule type="expression" dxfId="490" priority="472" stopIfTrue="1">
      <formula>AND(COUNTIF($B$36:$B$36, B138)+COUNTIF($B$20:$B$34, B138)&gt;1,NOT(ISBLANK(B138)))</formula>
    </cfRule>
  </conditionalFormatting>
  <conditionalFormatting sqref="B139:B140">
    <cfRule type="duplicateValues" dxfId="489" priority="471"/>
    <cfRule type="duplicateValues" dxfId="488" priority="470"/>
  </conditionalFormatting>
  <conditionalFormatting sqref="B140:B141">
    <cfRule type="duplicateValues" dxfId="487" priority="469"/>
    <cfRule type="duplicateValues" dxfId="486" priority="468"/>
  </conditionalFormatting>
  <conditionalFormatting sqref="B142 B132">
    <cfRule type="expression" dxfId="485" priority="466" stopIfTrue="1">
      <formula>AND(COUNTIF($B$24:$B$24, B132)+COUNTIF($B$13:$B$14, B132)+COUNTIF(#REF!, B132)&gt;1,NOT(ISBLANK(B132)))</formula>
    </cfRule>
  </conditionalFormatting>
  <conditionalFormatting sqref="B142">
    <cfRule type="expression" dxfId="484" priority="465" stopIfTrue="1">
      <formula>AND(COUNTIF($B$24:$B$24, B142)+COUNTIF($B$14:$B$14, B142)+COUNTIF(#REF!, B142)&gt;1,NOT(ISBLANK(B142)))</formula>
    </cfRule>
  </conditionalFormatting>
  <conditionalFormatting sqref="B142:B144">
    <cfRule type="duplicateValues" dxfId="483" priority="464"/>
  </conditionalFormatting>
  <conditionalFormatting sqref="B142:B145 B147">
    <cfRule type="duplicateValues" dxfId="482" priority="463"/>
  </conditionalFormatting>
  <conditionalFormatting sqref="B143:B145 B147">
    <cfRule type="duplicateValues" dxfId="481" priority="460"/>
    <cfRule type="duplicateValues" dxfId="480" priority="461"/>
    <cfRule type="duplicateValues" dxfId="479" priority="462"/>
  </conditionalFormatting>
  <conditionalFormatting sqref="B145 B147">
    <cfRule type="duplicateValues" dxfId="478" priority="459"/>
    <cfRule type="duplicateValues" dxfId="477" priority="458"/>
  </conditionalFormatting>
  <conditionalFormatting sqref="B145 B147:B149">
    <cfRule type="duplicateValues" dxfId="476" priority="457"/>
  </conditionalFormatting>
  <conditionalFormatting sqref="B146 B148:B149">
    <cfRule type="duplicateValues" dxfId="475" priority="456"/>
  </conditionalFormatting>
  <conditionalFormatting sqref="B147:B148">
    <cfRule type="expression" dxfId="474" priority="455" stopIfTrue="1">
      <formula>AND(COUNTIF($B$24:$B$24, B147)+COUNTIF(#REF!, B147)&gt;1,NOT(ISBLANK(B147)))</formula>
    </cfRule>
    <cfRule type="expression" dxfId="473" priority="454" stopIfTrue="1">
      <formula>AND(COUNTIF($B$24:$B$24, B147)+COUNTIF($B$13:$B$14, B147)+COUNTIF($B$17:$B$17, B147)&gt;1,NOT(ISBLANK(B147)))</formula>
    </cfRule>
    <cfRule type="expression" dxfId="472" priority="453" stopIfTrue="1">
      <formula>AND(COUNTIF($B$24:$B$24, B147)+COUNTIF($B$14:$B$14, B147)+COUNTIF(#REF!, B147)&gt;1,NOT(ISBLANK(B147)))</formula>
    </cfRule>
    <cfRule type="expression" dxfId="471" priority="451" stopIfTrue="1">
      <formula>AND(COUNTIF(#REF!, B147)+COUNTIF($B$18:$B$24, B147)&gt;1,NOT(ISBLANK(B147)))</formula>
    </cfRule>
    <cfRule type="duplicateValues" dxfId="470" priority="450"/>
    <cfRule type="expression" dxfId="469" priority="452" stopIfTrue="1">
      <formula>AND(COUNTIF($B$24:$B$24, B147)+COUNTIF($B$13:$B$14, B147)+COUNTIF(#REF!, B147)&gt;1,NOT(ISBLANK(B147)))</formula>
    </cfRule>
  </conditionalFormatting>
  <conditionalFormatting sqref="B148:B149">
    <cfRule type="duplicateValues" dxfId="468" priority="449"/>
  </conditionalFormatting>
  <conditionalFormatting sqref="B148:B157 B159:B172 B146">
    <cfRule type="expression" dxfId="467" priority="448" stopIfTrue="1">
      <formula>AND(COUNTIF($B$29:$B$38, B146)+COUNTIF($B$41:$B$57, B146)&gt;1,NOT(ISBLANK(B146)))</formula>
    </cfRule>
  </conditionalFormatting>
  <conditionalFormatting sqref="B149:B151">
    <cfRule type="duplicateValues" dxfId="466" priority="447"/>
  </conditionalFormatting>
  <conditionalFormatting sqref="B149:B155">
    <cfRule type="expression" dxfId="465" priority="446" stopIfTrue="1">
      <formula>AND(COUNTIF($B$36:$B$36, B149)+COUNTIF($B$32:$B$38, B149)&gt;1,NOT(ISBLANK(B149)))</formula>
    </cfRule>
  </conditionalFormatting>
  <conditionalFormatting sqref="B149:B156">
    <cfRule type="expression" dxfId="464" priority="445" stopIfTrue="1">
      <formula>AND(COUNTIF($B$35:$B$37, B149)+COUNTIF($B$32:$B$38, B149)&gt;1,NOT(ISBLANK(B149)))</formula>
    </cfRule>
  </conditionalFormatting>
  <conditionalFormatting sqref="B150:B152">
    <cfRule type="duplicateValues" dxfId="463" priority="443"/>
    <cfRule type="duplicateValues" dxfId="462" priority="444"/>
  </conditionalFormatting>
  <conditionalFormatting sqref="B150:B153">
    <cfRule type="duplicateValues" dxfId="461" priority="442"/>
  </conditionalFormatting>
  <conditionalFormatting sqref="B151:B153">
    <cfRule type="duplicateValues" dxfId="460" priority="440"/>
    <cfRule type="duplicateValues" dxfId="459" priority="441"/>
  </conditionalFormatting>
  <conditionalFormatting sqref="B152:B156">
    <cfRule type="duplicateValues" dxfId="458" priority="439"/>
  </conditionalFormatting>
  <conditionalFormatting sqref="B152:B157 B159:B172">
    <cfRule type="expression" dxfId="457" priority="438" stopIfTrue="1">
      <formula>AND(COUNTIF($B$35:$B$38, B152)+COUNTIF($B$41:$B$57, B152)&gt;1,NOT(ISBLANK(B152)))</formula>
    </cfRule>
  </conditionalFormatting>
  <conditionalFormatting sqref="B153:B155">
    <cfRule type="duplicateValues" dxfId="456" priority="437"/>
  </conditionalFormatting>
  <conditionalFormatting sqref="B153:B157 B159:B160">
    <cfRule type="expression" dxfId="455" priority="436" stopIfTrue="1">
      <formula>AND(COUNTIF($B$38:$B$47, B153)+COUNTIF($B$37:$B$37, B153)&gt;1,NOT(ISBLANK(B153)))</formula>
    </cfRule>
  </conditionalFormatting>
  <conditionalFormatting sqref="B153:B157 B159:B172">
    <cfRule type="expression" dxfId="454" priority="435" stopIfTrue="1">
      <formula>AND(COUNTIF($B$38:$B$59, B153)+COUNTIF($B$37:$B$37, B153)&gt;1,NOT(ISBLANK(B153)))</formula>
    </cfRule>
  </conditionalFormatting>
  <conditionalFormatting sqref="B153:B157">
    <cfRule type="expression" dxfId="453" priority="434" stopIfTrue="1">
      <formula>AND(COUNTIF($B$38:$B$38, B153)+COUNTIF($B$37:$B$37, B153)&gt;1,NOT(ISBLANK(B153)))</formula>
    </cfRule>
  </conditionalFormatting>
  <conditionalFormatting sqref="B154:B157">
    <cfRule type="duplicateValues" dxfId="452" priority="433"/>
    <cfRule type="duplicateValues" dxfId="451" priority="432"/>
  </conditionalFormatting>
  <conditionalFormatting sqref="B159:B160">
    <cfRule type="expression" dxfId="450" priority="431" stopIfTrue="1">
      <formula>AND(COUNTIF($B$41:$B$41, B159)+COUNTIF(#REF!, B159)&gt;1,NOT(ISBLANK(B159)))</formula>
    </cfRule>
  </conditionalFormatting>
  <conditionalFormatting sqref="B159:B172 B151:B157">
    <cfRule type="expression" dxfId="449" priority="430" stopIfTrue="1">
      <formula>AND(COUNTIF($B$34:$B$38, B151)+COUNTIF($B$41:$B$57, B151)&gt;1,NOT(ISBLANK(B151)))</formula>
    </cfRule>
  </conditionalFormatting>
  <conditionalFormatting sqref="B159:B172">
    <cfRule type="expression" dxfId="448" priority="429" stopIfTrue="1">
      <formula>AND(COUNTIF($B$41:$B$59, B159)+COUNTIF(#REF!, B159)&gt;1,NOT(ISBLANK(B159)))</formula>
    </cfRule>
  </conditionalFormatting>
  <conditionalFormatting sqref="B160:B172">
    <cfRule type="expression" dxfId="447" priority="428" stopIfTrue="1">
      <formula>AND(COUNTIF($B$58:$B$59, B160)+COUNTIF(#REF!, B160)&gt;1,NOT(ISBLANK(B160)))</formula>
    </cfRule>
  </conditionalFormatting>
  <conditionalFormatting sqref="B173:B174 B171">
    <cfRule type="expression" dxfId="446" priority="427" stopIfTrue="1">
      <formula>AND(COUNTIF($B$59:$B$59, B171)+COUNTIF($B$58:$B$58, B171)&gt;1,NOT(ISBLANK(B171)))</formula>
    </cfRule>
  </conditionalFormatting>
  <conditionalFormatting sqref="B173:B174">
    <cfRule type="expression" dxfId="445" priority="425" stopIfTrue="1">
      <formula>AND(COUNTIF(#REF!, B173)+COUNTIF(#REF!, B173)&gt;1,NOT(ISBLANK(B173)))</formula>
    </cfRule>
    <cfRule type="duplicateValues" dxfId="444" priority="426"/>
  </conditionalFormatting>
  <conditionalFormatting sqref="B174:B194 B84:B87 B91:B94 B100:B126 B196 B198">
    <cfRule type="expression" dxfId="443" priority="424" stopIfTrue="1">
      <formula>AND(COUNTIF($D$171:$D$190, B84)+COUNTIF($D$80:$D$122, B84)&gt;1,NOT(ISBLANK(B84)))</formula>
    </cfRule>
  </conditionalFormatting>
  <conditionalFormatting sqref="B184:B186">
    <cfRule type="expression" dxfId="442" priority="422" stopIfTrue="1">
      <formula>AND(COUNTIF($B$59:$B$59, B184)+COUNTIF($B$58:$B$58, B184)&gt;1,NOT(ISBLANK(B184)))</formula>
    </cfRule>
    <cfRule type="expression" dxfId="441" priority="423" stopIfTrue="1">
      <formula>AND(COUNTIF($D$130:$D$170, B184)+COUNTIF($D$123:$D$128, B184)&gt;1,NOT(ISBLANK(B184)))</formula>
    </cfRule>
  </conditionalFormatting>
  <conditionalFormatting sqref="B241">
    <cfRule type="duplicateValues" dxfId="440" priority="421"/>
    <cfRule type="duplicateValues" dxfId="439" priority="420"/>
  </conditionalFormatting>
  <conditionalFormatting sqref="B241:B242 B245:B246 B248 B253:B256 B258:B262 B264:B287 B292:B294 B297:B298 B301">
    <cfRule type="expression" dxfId="438" priority="651" stopIfTrue="1">
      <formula>AND(COUNTIF($D$415:$D$65516,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37" priority="650" stopIfTrue="1">
      <formula>AND(COUNTIF($C$8:$C$24, B241)+COUNTIF(#REF!, B241)+COUNTIF(#REF!, B241)+COUNTIF(#REF!, B241)&gt;1,NOT(ISBLANK(B241)))</formula>
    </cfRule>
    <cfRule type="expression" dxfId="436" priority="649" stopIfTrue="1">
      <formula>AND(COUNTIF($C$149:$C$149, B241)+COUNTIF($C$172:$C$65516, B241)+COUNTIF($C$1:$C$24, B241)+COUNTIF(#REF!, B241)+COUNTIF($C$44:$C$93, B241)+COUNTIF(#REF!, B241)&gt;1,NOT(ISBLANK(B241)))</formula>
    </cfRule>
    <cfRule type="expression" dxfId="435" priority="648" stopIfTrue="1">
      <formula>AND(COUNTIF($C$8:$C$24, B241)+COUNTIF(#REF!, B241)&gt;1,NOT(ISBLANK(B241)))</formula>
    </cfRule>
  </conditionalFormatting>
  <conditionalFormatting sqref="B241:B242 B245:B246 B248 B253:B256 B258:B262 B264:B287 B297:B316 B292:B294">
    <cfRule type="expression" dxfId="434" priority="415" stopIfTrue="1">
      <formula>AND(COUNTIF($D$237:$D$313, B241)+COUNTIF(#REF!, B241)&gt;1,NOT(ISBLANK(B241)))</formula>
    </cfRule>
  </conditionalFormatting>
  <conditionalFormatting sqref="B242">
    <cfRule type="duplicateValues" dxfId="433" priority="413"/>
    <cfRule type="duplicateValues" dxfId="432" priority="414"/>
  </conditionalFormatting>
  <conditionalFormatting sqref="B245">
    <cfRule type="duplicateValues" dxfId="431" priority="410"/>
    <cfRule type="duplicateValues" dxfId="430" priority="412"/>
    <cfRule type="duplicateValues" dxfId="429" priority="411"/>
  </conditionalFormatting>
  <conditionalFormatting sqref="B245:B246">
    <cfRule type="expression" dxfId="428" priority="409" stopIfTrue="1">
      <formula>AND(COUNTIF($C$12:$C$24, B245)+COUNTIF(#REF!, B245)+COUNTIF(#REF!, B245)+COUNTIF(#REF!, B245)&gt;1,NOT(ISBLANK(B245)))</formula>
    </cfRule>
    <cfRule type="expression" dxfId="427" priority="408" stopIfTrue="1">
      <formula>AND(COUNTIF(#REF!, B245)+COUNTIF($C$17:$C$17, B245)+COUNTIF($C$13:$C$13, B245)&gt;1,NOT(ISBLANK(B245)))</formula>
    </cfRule>
    <cfRule type="expression" dxfId="426" priority="407" stopIfTrue="1">
      <formula>AND(COUNTIF($C$24:$C$24, B245)+COUNTIF(#REF!, B245)&gt;1,NOT(ISBLANK(B245)))</formula>
    </cfRule>
    <cfRule type="expression" dxfId="425" priority="406" stopIfTrue="1">
      <formula>AND(COUNTIF($C$24:$C$24, B245)+COUNTIF($C$13:$C$14, B245)+COUNTIF($C$17:$C$17, B245)&gt;1,NOT(ISBLANK(B245)))</formula>
    </cfRule>
    <cfRule type="expression" dxfId="424" priority="405" stopIfTrue="1">
      <formula>AND(COUNTIF($C$24:$C$24, B245)+COUNTIF($C$13:$C$14, B245)+COUNTIF(#REF!, B245)&gt;1,NOT(ISBLANK(B245)))</formula>
    </cfRule>
    <cfRule type="expression" dxfId="423" priority="404" stopIfTrue="1">
      <formula>AND(COUNTIF(#REF!, B245)+COUNTIF($C$13:$C$24, B245)&gt;1,NOT(ISBLANK(B245)))</formula>
    </cfRule>
  </conditionalFormatting>
  <conditionalFormatting sqref="B246 B248">
    <cfRule type="duplicateValues" dxfId="422" priority="402"/>
    <cfRule type="duplicateValues" dxfId="421" priority="403"/>
    <cfRule type="duplicateValues" dxfId="420" priority="401"/>
  </conditionalFormatting>
  <conditionalFormatting sqref="B253:B254 B258:B262 B264:B282 B284:B287 B297:B298 B301">
    <cfRule type="duplicateValues" dxfId="419" priority="400"/>
  </conditionalFormatting>
  <conditionalFormatting sqref="B253:B254 B259:B262 B264:B282 B284:B287 B297:B298 B301">
    <cfRule type="duplicateValues" dxfId="418" priority="399"/>
  </conditionalFormatting>
  <conditionalFormatting sqref="B253:B287 B297:B302 B241:B246 B248">
    <cfRule type="expression" dxfId="417" priority="396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16" priority="398" stopIfTrue="1">
      <formula>AND(COUNTIF(#REF!, B242)+COUNTIF($C$10:$C$24, B242)&gt;1,NOT(ISBLANK(B242)))</formula>
    </cfRule>
  </conditionalFormatting>
  <conditionalFormatting sqref="B253:B287 B297:B302">
    <cfRule type="expression" dxfId="415" priority="397" stopIfTrue="1">
      <formula>AND(COUNTIF($C$12:$C$24, B253)+COUNTIF(#REF!, B253)+COUNTIF(#REF!, B253)+COUNTIF(#REF!, B253)&gt;1,NOT(ISBLANK(B253)))</formula>
    </cfRule>
    <cfRule type="expression" dxfId="414" priority="394" stopIfTrue="1">
      <formula>AND(COUNTIF($C$24:$C$24, B253)+COUNTIF(#REF!, B253)&gt;1,NOT(ISBLANK(B253)))</formula>
    </cfRule>
    <cfRule type="expression" dxfId="413" priority="393" stopIfTrue="1">
      <formula>AND(COUNTIF($C$24:$C$24, B253)+COUNTIF($C$13:$C$14, B253)+COUNTIF($C$17:$C$17, B253)&gt;1,NOT(ISBLANK(B253)))</formula>
    </cfRule>
    <cfRule type="expression" dxfId="412" priority="392" stopIfTrue="1">
      <formula>AND(COUNTIF($C$24:$C$24, B253)+COUNTIF($C$14:$C$14, B253)+COUNTIF(#REF!, B253)&gt;1,NOT(ISBLANK(B253)))</formula>
    </cfRule>
    <cfRule type="expression" dxfId="411" priority="391" stopIfTrue="1">
      <formula>AND(COUNTIF($C$24:$C$24, B253)+COUNTIF($C$13:$C$14, B253)+COUNTIF(#REF!, B253)&gt;1,NOT(ISBLANK(B253)))</formula>
    </cfRule>
    <cfRule type="expression" dxfId="410" priority="390" stopIfTrue="1">
      <formula>AND(COUNTIF(#REF!, B253)+COUNTIF($C$13:$C$24, B253)&gt;1,NOT(ISBLANK(B253)))</formula>
    </cfRule>
    <cfRule type="expression" dxfId="409" priority="395" stopIfTrue="1">
      <formula>AND(COUNTIF($C$12:$C$12, B253)+COUNTIF(#REF!, B253)+COUNTIF($C$14:$C$24, B253)&gt;1,NOT(ISBLANK(B253)))</formula>
    </cfRule>
  </conditionalFormatting>
  <conditionalFormatting sqref="B255 B242">
    <cfRule type="duplicateValues" dxfId="408" priority="389"/>
    <cfRule type="duplicateValues" dxfId="407" priority="388"/>
  </conditionalFormatting>
  <conditionalFormatting sqref="B255">
    <cfRule type="duplicateValues" dxfId="406" priority="387"/>
  </conditionalFormatting>
  <conditionalFormatting sqref="B256 B253:B254 B258:B262 B264:B282 B284:B287 B297:B298 B301">
    <cfRule type="duplicateValues" dxfId="405" priority="386"/>
  </conditionalFormatting>
  <conditionalFormatting sqref="B256 B261">
    <cfRule type="expression" dxfId="404" priority="385" stopIfTrue="1">
      <formula>AND(COUNTIF($C$16:$C$16, B256)+COUNTIF($C$12:$C$16, B256)&gt;1,NOT(ISBLANK(B256)))</formula>
    </cfRule>
  </conditionalFormatting>
  <conditionalFormatting sqref="B256">
    <cfRule type="duplicateValues" dxfId="403" priority="384"/>
    <cfRule type="duplicateValues" dxfId="402" priority="383"/>
  </conditionalFormatting>
  <conditionalFormatting sqref="B258">
    <cfRule type="duplicateValues" dxfId="401" priority="381"/>
  </conditionalFormatting>
  <conditionalFormatting sqref="B258:B287 B297:B302">
    <cfRule type="expression" dxfId="400" priority="380" stopIfTrue="1">
      <formula>AND(COUNTIF(#REF!, B258)+COUNTIF($C$17:$C$17, B258)+COUNTIF($C$13:$C$13, B258)&gt;1,NOT(ISBLANK(B258)))</formula>
    </cfRule>
  </conditionalFormatting>
  <conditionalFormatting sqref="B260">
    <cfRule type="duplicateValues" dxfId="399" priority="374"/>
    <cfRule type="duplicateValues" dxfId="398" priority="375"/>
    <cfRule type="duplicateValues" dxfId="397" priority="376"/>
    <cfRule type="expression" dxfId="396" priority="379" stopIfTrue="1">
      <formula>AND(COUNTIF($C$24:$C$24, B260)+COUNTIF($C$14:$C$14, B260)+COUNTIF(#REF!, B260)&gt;1,NOT(ISBLANK(B260)))</formula>
    </cfRule>
    <cfRule type="expression" dxfId="395" priority="378" stopIfTrue="1">
      <formula>AND(COUNTIF($C$24:$C$24, B260)+COUNTIF($C$13:$C$14, B260)+COUNTIF(#REF!, B260)&gt;1,NOT(ISBLANK(B260)))</formula>
    </cfRule>
    <cfRule type="duplicateValues" dxfId="394" priority="377"/>
  </conditionalFormatting>
  <conditionalFormatting sqref="B261">
    <cfRule type="duplicateValues" dxfId="393" priority="373"/>
  </conditionalFormatting>
  <conditionalFormatting sqref="B261:B262 B264:B282 B284:B287 B297:B298">
    <cfRule type="duplicateValues" dxfId="392" priority="372"/>
  </conditionalFormatting>
  <conditionalFormatting sqref="B261:B262 B264:B287 B297:B302">
    <cfRule type="expression" dxfId="391" priority="371" stopIfTrue="1">
      <formula>AND(COUNTIF(#REF!, B261)+COUNTIF($C$16:$C$17, B261)&gt;1,NOT(ISBLANK(B261)))</formula>
    </cfRule>
  </conditionalFormatting>
  <conditionalFormatting sqref="B264:B287 B261:B262 B297:B302">
    <cfRule type="expression" dxfId="390" priority="370" stopIfTrue="1">
      <formula>AND(COUNTIF(#REF!, B261)+COUNTIF($C$17:$C$17, B261)&gt;1,NOT(ISBLANK(B261)))</formula>
    </cfRule>
  </conditionalFormatting>
  <conditionalFormatting sqref="B283">
    <cfRule type="duplicateValues" dxfId="389" priority="366"/>
    <cfRule type="duplicateValues" dxfId="388" priority="367"/>
    <cfRule type="duplicateValues" dxfId="387" priority="368"/>
    <cfRule type="expression" dxfId="386" priority="369" stopIfTrue="1">
      <formula>AND(COUNTIF(#REF!, B283)+COUNTIF($C$18:$C$24, B283)&gt;1,NOT(ISBLANK(B283)))</formula>
    </cfRule>
    <cfRule type="duplicateValues" dxfId="385" priority="365"/>
  </conditionalFormatting>
  <conditionalFormatting sqref="B292">
    <cfRule type="expression" dxfId="384" priority="363" stopIfTrue="1">
      <formula>AND(COUNTIF($C$21:$C$24, B292)+COUNTIF(#REF!, B292)+COUNTIF(#REF!, B292)+COUNTIF(#REF!, B292)&gt;1,NOT(ISBLANK(B292)))</formula>
    </cfRule>
    <cfRule type="expression" dxfId="383" priority="352" stopIfTrue="1">
      <formula>AND(COUNTIF(#REF!, B292)+COUNTIF($C$20:$C$23, B292)&gt;1,NOT(ISBLANK(B292)))</formula>
    </cfRule>
    <cfRule type="expression" dxfId="382" priority="354" stopIfTrue="1">
      <formula>AND(COUNTIF(#REF!, B292)+COUNTIF($C$10:$C$24, B292)&gt;1,NOT(ISBLANK(B292)))</formula>
    </cfRule>
    <cfRule type="duplicateValues" dxfId="381" priority="364"/>
    <cfRule type="expression" dxfId="380" priority="362" stopIfTrue="1">
      <formula>AND(COUNTIF($C$21:$C$24, B292)+COUNTIF(#REF!, B292)+COUNTIF(#REF!, B292)+COUNTIF(#REF!, B292)&gt;1,NOT(ISBLANK(B292)))</formula>
    </cfRule>
    <cfRule type="expression" dxfId="379" priority="360" stopIfTrue="1">
      <formula>AND(COUNTIF($C$18:$C$24, B292)+COUNTIF(#REF!, B292)+COUNTIF(#REF!, B292)+COUNTIF(#REF!, B292)&gt;1,NOT(ISBLANK(B292)))</formula>
    </cfRule>
    <cfRule type="duplicateValues" dxfId="378" priority="355"/>
    <cfRule type="expression" dxfId="377" priority="359" stopIfTrue="1">
      <formula>AND(COUNTIF($C$20:$C$24, B292)+COUNTIF(#REF!, B292)+COUNTIF(#REF!, B292)+COUNTIF(#REF!, B292)&gt;1,NOT(ISBLANK(B292)))</formula>
    </cfRule>
    <cfRule type="expression" dxfId="376" priority="358" stopIfTrue="1">
      <formula>AND(COUNTIF($C$20:$C$24, B292)+COUNTIF(#REF!, B292)+COUNTIF(#REF!, B292)+COUNTIF(#REF!, B292)&gt;1,NOT(ISBLANK(B292)))</formula>
    </cfRule>
    <cfRule type="duplicateValues" dxfId="375" priority="357"/>
    <cfRule type="expression" dxfId="374" priority="351" stopIfTrue="1">
      <formula>AND(COUNTIF(#REF!, B292)+COUNTIF($C$18:$C$24, B292)&gt;1,NOT(ISBLANK(B292)))</formula>
    </cfRule>
    <cfRule type="duplicateValues" dxfId="373" priority="356"/>
  </conditionalFormatting>
  <conditionalFormatting sqref="B292:B294 B264:B287 B253:B256 B258:B262 B297:B302 B241:B242 B245:B246 B248">
    <cfRule type="expression" dxfId="372" priority="350" stopIfTrue="1">
      <formula>AND(COUNTIF($C$8:$C$24, B241)+COUNTIF(#REF!, B241)&gt;1,NOT(ISBLANK(B241)))</formula>
    </cfRule>
  </conditionalFormatting>
  <conditionalFormatting sqref="B292:B294">
    <cfRule type="expression" dxfId="371" priority="353" stopIfTrue="1">
      <formula>AND(COUNTIF($C$12:$C$12, B292)+COUNTIF(#REF!, B292)+COUNTIF($C$14:$C$24, B292)&gt;1,NOT(ISBLANK(B292)))</formula>
    </cfRule>
    <cfRule type="expression" dxfId="370" priority="361" stopIfTrue="1">
      <formula>AND(COUNTIF($C$12:$C$24, B292)+COUNTIF(#REF!, B292)+COUNTIF(#REF!, B292)+COUNTIF(#REF!, B292)&gt;1,NOT(ISBLANK(B292)))</formula>
    </cfRule>
    <cfRule type="expression" dxfId="369" priority="346" stopIfTrue="1">
      <formula>AND(COUNTIF(#REF!, B292)+COUNTIF($C$20:$C$24, B292)&gt;1,NOT(ISBLANK(B292)))</formula>
    </cfRule>
    <cfRule type="expression" dxfId="368" priority="347" stopIfTrue="1">
      <formula>AND(COUNTIF(#REF!, B292)+COUNTIF($C$13:$C$24, B292)&gt;1,NOT(ISBLANK(B292)))</formula>
    </cfRule>
    <cfRule type="expression" dxfId="367" priority="348" stopIfTrue="1">
      <formula>AND(COUNTIF($C$13:$C$24, B292)+COUNTIF($C$8:$C$11, B292)&gt;1,NOT(ISBLANK(B292)))</formula>
    </cfRule>
    <cfRule type="expression" dxfId="366" priority="349" stopIfTrue="1">
      <formula>AND(COUNTIF(#REF!, B292)+COUNTIF($C$20:$C$23, B292)&gt;1,NOT(ISBLANK(B292)))</formula>
    </cfRule>
  </conditionalFormatting>
  <conditionalFormatting sqref="B293:B294 B283">
    <cfRule type="expression" dxfId="365" priority="345" stopIfTrue="1">
      <formula>AND(COUNTIF($C$18:$C$24, B283)+COUNTIF(#REF!, B283)+COUNTIF(#REF!, B283)+COUNTIF(#REF!, B283)&gt;1,NOT(ISBLANK(B283)))</formula>
    </cfRule>
  </conditionalFormatting>
  <conditionalFormatting sqref="B293:B294">
    <cfRule type="expression" dxfId="364" priority="343" stopIfTrue="1">
      <formula>AND(COUNTIF(#REF!, B293)+COUNTIF($C$18:$C$24, B293)&gt;1,NOT(ISBLANK(B293)))</formula>
    </cfRule>
    <cfRule type="duplicateValues" dxfId="363" priority="342"/>
    <cfRule type="duplicateValues" dxfId="362" priority="340"/>
    <cfRule type="duplicateValues" dxfId="361" priority="339"/>
    <cfRule type="expression" dxfId="360" priority="338" stopIfTrue="1">
      <formula>AND(COUNTIF($C$20:$C$24, B293)+COUNTIF(#REF!, B293)+COUNTIF(#REF!, B293)+COUNTIF(#REF!, B293)&gt;1,NOT(ISBLANK(B293)))</formula>
    </cfRule>
    <cfRule type="expression" dxfId="359" priority="337" stopIfTrue="1">
      <formula>AND(COUNTIF($C$20:$C$24, B293)+COUNTIF(#REF!, B293)+COUNTIF(#REF!, B293)+COUNTIF(#REF!, B293)&gt;1,NOT(ISBLANK(B293)))</formula>
    </cfRule>
    <cfRule type="expression" dxfId="358" priority="336" stopIfTrue="1">
      <formula>AND(COUNTIF(#REF!, B293)+COUNTIF($C$20:$C$23, B293)&gt;1,NOT(ISBLANK(B293)))</formula>
    </cfRule>
    <cfRule type="duplicateValues" dxfId="357" priority="341"/>
    <cfRule type="duplicateValues" dxfId="356" priority="344"/>
  </conditionalFormatting>
  <conditionalFormatting sqref="B299:B300 B302:B304 B306:B316">
    <cfRule type="expression" dxfId="355" priority="697" stopIfTrue="1">
      <formula>AND(COUNTIF($E$505:$E$65516,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  <cfRule type="expression" dxfId="354" priority="696" stopIfTrue="1">
      <formula>AND(COUNTIF($C$25:$C$32, B299)+COUNTIF($C$34:$C$41, B299)&gt;1,NOT(ISBLANK(B299)))</formula>
    </cfRule>
  </conditionalFormatting>
  <conditionalFormatting sqref="B301 B253:B254 B258:B259 B261">
    <cfRule type="duplicateValues" dxfId="353" priority="332"/>
    <cfRule type="duplicateValues" dxfId="352" priority="333"/>
  </conditionalFormatting>
  <conditionalFormatting sqref="B301 B256 B253:B254 B258:B259 B261">
    <cfRule type="duplicateValues" dxfId="351" priority="331"/>
  </conditionalFormatting>
  <conditionalFormatting sqref="B301 B261 B259 B253:B254">
    <cfRule type="duplicateValues" dxfId="350" priority="330"/>
  </conditionalFormatting>
  <conditionalFormatting sqref="B305">
    <cfRule type="duplicateValues" dxfId="349" priority="702" stopIfTrue="1"/>
    <cfRule type="duplicateValues" dxfId="348" priority="703" stopIfTrue="1"/>
    <cfRule type="duplicateValues" dxfId="347" priority="704" stopIfTrue="1"/>
    <cfRule type="expression" dxfId="346" priority="705" stopIfTrue="1">
      <formula>AND(COUNTIF($E$524:$E$65516,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expression" dxfId="345" priority="715" stopIfTrue="1">
      <formula>AND(COUNTIF($D$10:$D$22, B579)+COUNTIF(#REF!, B579)&gt;1,NOT(ISBLANK(B579)))</formula>
    </cfRule>
    <cfRule type="duplicateValues" dxfId="344" priority="714" stopIfTrue="1"/>
    <cfRule type="duplicateValues" dxfId="343" priority="713" stopIfTrue="1"/>
    <cfRule type="duplicateValues" dxfId="342" priority="712" stopIfTrue="1"/>
    <cfRule type="expression" dxfId="341" priority="711" stopIfTrue="1">
      <formula>AND(COUNTIF($D$26:$D$65678, B579)+COUNTIF($D$1:$D$22, B579)+COUNTIF(#REF!, B579)+COUNTIF(#REF!, B579)+COUNTIF($D$25:$D$25, B579)+COUNTIF(#REF!, B579)+COUNTIF(#REF!, B579)&gt;1,NOT(ISBLANK(B579)))</formula>
    </cfRule>
    <cfRule type="expression" dxfId="340" priority="710" stopIfTrue="1">
      <formula>AND(COUNTIF($D$26:$D$65678,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duplicateValues" dxfId="339" priority="706" stopIfTrue="1"/>
    <cfRule type="duplicateValues" dxfId="338" priority="707" stopIfTrue="1"/>
    <cfRule type="duplicateValues" dxfId="337" priority="708" stopIfTrue="1"/>
    <cfRule type="expression" dxfId="336" priority="709" stopIfTrue="1">
      <formula>AND(COUNTIF($D$26:$D$65678,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79:B592 B594">
    <cfRule type="expression" dxfId="335" priority="18" stopIfTrue="1">
      <formula>AND(COUNTIF($D$26:$D$65681,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34" priority="17" stopIfTrue="1">
      <formula>AND(COUNTIF($D$26:$D$65681,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33" priority="19" stopIfTrue="1">
      <formula>AND(COUNTIF($D$26:$D$65681, B579)+COUNTIF($D$1:$D$22, B579)+COUNTIF(#REF!, B579)+COUNTIF(#REF!, B579)+COUNTIF($D$25:$D$25, B579)+COUNTIF(#REF!, B579)+COUNTIF(#REF!, B579)&gt;1,NOT(ISBLANK(B579)))</formula>
    </cfRule>
  </conditionalFormatting>
  <conditionalFormatting sqref="B581">
    <cfRule type="expression" dxfId="332" priority="1530" stopIfTrue="1">
      <formula>AND(COUNTIF($D$26:$D$65678, B581)+COUNTIF($D$1:$D$22, B581)+COUNTIF(#REF!, B581)+COUNTIF(#REF!, B581)+COUNTIF($D$25:$D$25, B581)+COUNTIF(#REF!, B581)+COUNTIF(#REF!, B581)&gt;1,NOT(ISBLANK(B581)))</formula>
    </cfRule>
    <cfRule type="expression" dxfId="331" priority="1529" stopIfTrue="1">
      <formula>AND(COUNTIF($D$26:$D$65678,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30" priority="1525" stopIfTrue="1"/>
    <cfRule type="duplicateValues" dxfId="329" priority="1526" stopIfTrue="1"/>
    <cfRule type="duplicateValues" dxfId="328" priority="1527" stopIfTrue="1"/>
    <cfRule type="expression" dxfId="327" priority="1528" stopIfTrue="1">
      <formula>AND(COUNTIF($D$26:$D$65678,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</conditionalFormatting>
  <conditionalFormatting sqref="B581:B594">
    <cfRule type="expression" dxfId="326" priority="16" stopIfTrue="1">
      <formula>AND(COUNTIF($D$10:$D$22, B581)+COUNTIF(#REF!, B581)&gt;1,NOT(ISBLANK(B581)))</formula>
    </cfRule>
  </conditionalFormatting>
  <conditionalFormatting sqref="B583:B594">
    <cfRule type="expression" dxfId="325" priority="729" stopIfTrue="1">
      <formula>AND(COUNTIF($D$26:$D$65678, B583)+COUNTIF($D$1:$D$22, B583)+COUNTIF(#REF!, B583)+COUNTIF(#REF!, B583)+COUNTIF($D$25:$D$25, B583)+COUNTIF(#REF!, B583)+COUNTIF(#REF!, B583)&gt;1,NOT(ISBLANK(B583)))</formula>
    </cfRule>
    <cfRule type="expression" dxfId="324" priority="728" stopIfTrue="1">
      <formula>AND(COUNTIF($D$26:$D$65678, B583)+COUNTIF(#REF!, B583)+COUNTIF(#REF!, B583)+COUNTIF(#REF!, B583)+COUNTIF($D$25:$D$25, B583)+COUNTIF(#REF!, B583)+COUNTIF(#REF!, B583)+COUNTIF(#REF!, B583)+COUNTIF($D$1:$D$22, B583)+COUNTIF(#REF!, B583)+COUNTIF(#REF!, B583)+COUNTIF(#REF!, B583)+COUNTIF(#REF!, B583)&gt;1,NOT(ISBLANK(B583)))</formula>
    </cfRule>
    <cfRule type="expression" dxfId="323" priority="727" stopIfTrue="1">
      <formula>AND(COUNTIF($D$26:$D$65678, B583)+COUNTIF(#REF!, B583)+COUNTIF(#REF!, B583)+COUNTIF(#REF!, B583)+COUNTIF(#REF!, B583)+COUNTIF($D$25:$D$25, B583)+COUNTIF(#REF!, B583)+COUNTIF(#REF!, B583)+COUNTIF(#REF!, B583)+COUNTIF($D$1:$D$22, B583)+COUNTIF(#REF!, B583)+COUNTIF(#REF!, B583)+COUNTIF(#REF!, B583)+COUNTIF(#REF!, B583)&gt;1,NOT(ISBLANK(B583)))</formula>
    </cfRule>
    <cfRule type="duplicateValues" dxfId="322" priority="726" stopIfTrue="1"/>
    <cfRule type="duplicateValues" dxfId="321" priority="725" stopIfTrue="1"/>
    <cfRule type="duplicateValues" dxfId="320" priority="724" stopIfTrue="1"/>
  </conditionalFormatting>
  <conditionalFormatting sqref="B594 B581:B592">
    <cfRule type="duplicateValues" dxfId="319" priority="14" stopIfTrue="1"/>
    <cfRule type="duplicateValues" dxfId="318" priority="15" stopIfTrue="1"/>
    <cfRule type="duplicateValues" dxfId="317" priority="13" stopIfTrue="1"/>
  </conditionalFormatting>
  <conditionalFormatting sqref="B605:B619">
    <cfRule type="duplicateValues" dxfId="316" priority="37" stopIfTrue="1"/>
    <cfRule type="duplicateValues" dxfId="315" priority="38" stopIfTrue="1"/>
  </conditionalFormatting>
  <conditionalFormatting sqref="B619:B620">
    <cfRule type="duplicateValues" dxfId="314" priority="39" stopIfTrue="1"/>
    <cfRule type="duplicateValues" dxfId="313" priority="40" stopIfTrue="1"/>
  </conditionalFormatting>
  <conditionalFormatting sqref="B630:B632">
    <cfRule type="duplicateValues" dxfId="312" priority="34" stopIfTrue="1"/>
    <cfRule type="duplicateValues" dxfId="311" priority="33" stopIfTrue="1"/>
  </conditionalFormatting>
  <conditionalFormatting sqref="B633">
    <cfRule type="duplicateValues" dxfId="310" priority="36" stopIfTrue="1"/>
    <cfRule type="duplicateValues" dxfId="309" priority="35" stopIfTrue="1"/>
  </conditionalFormatting>
  <conditionalFormatting sqref="C13:C51 C56 C59 C68 C79:C86 C90:C94 C188 C191:C192 C196 C198 C210:C240 C243:C244 C247 C249:C252 C256:C257 C263 C97:C98 C100:C102 C104:C105 C108:C116 C118 C120 C122 C131:C132 C134 C136:C137 C140 C142:C144 C146 C148:C159 C161:C172">
    <cfRule type="expression" dxfId="308" priority="871" stopIfTrue="1">
      <formula>AND(COUNTIF($E$635:$E$65516, C13)+COUNTIF($E$1:$E$315, C13)+COUNTIF(#REF!, C13)+COUNTIF($E$601:$E$602,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13:C51 C56 C59 C68 C79:C86 C90:C94 C188 C191:C192 C196 C198 C210:C240 C243:C244 C247 C249:C252 C256:C257 C263">
    <cfRule type="expression" dxfId="307" priority="744" stopIfTrue="1">
      <formula>AND(COUNTIF($E$563:$E$65516,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6" priority="745" stopIfTrue="1">
      <formula>AND(COUNTIF($E$483:$E$65516,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746" stopIfTrue="1">
      <formula>AND(COUNTIF($E$460:$E$65516,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843" stopIfTrue="1">
      <formula>AND(COUNTIF($E$483:$E$65516,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743" stopIfTrue="1">
      <formula>AND(COUNTIF($E$525:$E$65516,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2" priority="318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1" priority="317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16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1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8" priority="31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7" priority="31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13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5" priority="31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4" priority="31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3" priority="31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2" priority="30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1" priority="30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0" priority="30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05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07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06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02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0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4" priority="300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3" priority="301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2" priority="299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1" priority="298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80" priority="826" stopIfTrue="1">
      <formula>AND(COUNTIF($G$314:$G$65378,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9" priority="823" stopIfTrue="1">
      <formula>AND(COUNTIF($G$193:$G$65378,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824" stopIfTrue="1">
      <formula>AND(COUNTIF($G$193:$G$65378,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  <cfRule type="expression" dxfId="277" priority="825" stopIfTrue="1">
      <formula>AND(COUNTIF($G$170:$G$65378,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  <cfRule type="expression" dxfId="276" priority="827" stopIfTrue="1">
      <formula>AND(COUNTIF($G$314:$G$65378,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5" priority="828" stopIfTrue="1">
      <formula>AND(COUNTIF($G$314:$G$65378,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</conditionalFormatting>
  <conditionalFormatting sqref="C55:C59">
    <cfRule type="expression" dxfId="274" priority="291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3" priority="290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188 C191:C192 C196 C198 C210:C240 C243:C244 C247 C249:C252 C256:C257 C263">
    <cfRule type="expression" dxfId="272" priority="742" stopIfTrue="1">
      <formula>AND(COUNTIF($E$601:$E$65516,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1" priority="862" stopIfTrue="1">
      <formula>AND(COUNTIF($G$314:$G$65378,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70" priority="869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9" priority="859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8" priority="860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7" priority="870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861" stopIfTrue="1">
      <formula>AND(COUNTIF($G$314:$G$65378,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5" priority="863" stopIfTrue="1">
      <formula>AND(COUNTIF($G$314:$G$65378,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4" priority="868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3" priority="866" stopIfTrue="1">
      <formula>AND(COUNTIF($G$193:$G$65378,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2" priority="865" stopIfTrue="1">
      <formula>AND(COUNTIF($G$193:$G$65378,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1" priority="864" stopIfTrue="1">
      <formula>AND(COUNTIF($G$248:$G$65378,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0" priority="867" stopIfTrue="1">
      <formula>AND(COUNTIF($G$170:$G$65378,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</conditionalFormatting>
  <conditionalFormatting sqref="C57:C59 C61 C63:C64">
    <cfRule type="expression" dxfId="259" priority="275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8" priority="276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7" priority="27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6" priority="27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5" priority="267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68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66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69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7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71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7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8" priority="822" stopIfTrue="1">
      <formula>AND(COUNTIF($G$248:$G$65378,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</conditionalFormatting>
  <conditionalFormatting sqref="C61">
    <cfRule type="expression" dxfId="247" priority="264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6" priority="263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61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62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3" priority="25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2" priority="255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54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53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9" priority="26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8" priority="25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5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5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5" priority="25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4" priority="25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50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2" priority="909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31" priority="911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30" priority="901" stopIfTrue="1">
      <formula>AND(COUNTIF($G$314:$G$65378,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902" stopIfTrue="1">
      <formula>AND(COUNTIF($G$314:$G$65378,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903" stopIfTrue="1">
      <formula>AND(COUNTIF($G$314:$G$65378,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7" priority="904" stopIfTrue="1">
      <formula>AND(COUNTIF($G$248:$G$65378,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905" stopIfTrue="1">
      <formula>AND(COUNTIF($G$193:$G$65378,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5" priority="906" stopIfTrue="1">
      <formula>AND(COUNTIF($G$193:$G$65378,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4" priority="907" stopIfTrue="1">
      <formula>AND(COUNTIF($G$170:$G$65378,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3" priority="908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2" priority="910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4:C66">
    <cfRule type="expression" dxfId="221" priority="238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0" priority="237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36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35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7" priority="23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6" priority="229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28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34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3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3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3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10" priority="22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9" priority="22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25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7" priority="214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6" priority="21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1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17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18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19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2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2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2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2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2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6" priority="20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5" priority="21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0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0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0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0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13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09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10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12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00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199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19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0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03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04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80" priority="913" stopIfTrue="1">
      <formula>AND(COUNTIF($G$314:$G$65378,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9" priority="918" stopIfTrue="1">
      <formula>AND(COUNTIF($G$170:$G$65378,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912" stopIfTrue="1">
      <formula>AND(COUNTIF($G$314:$G$65378,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914" stopIfTrue="1">
      <formula>AND(COUNTIF($G$314:$G$65378,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915" stopIfTrue="1">
      <formula>AND(COUNTIF($G$248:$G$65378,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916" stopIfTrue="1">
      <formula>AND(COUNTIF($G$193:$G$65378,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917" stopIfTrue="1">
      <formula>AND(COUNTIF($G$193:$G$65378,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</conditionalFormatting>
  <conditionalFormatting sqref="C69:C78">
    <cfRule type="expression" dxfId="173" priority="190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2" priority="189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1" priority="18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70" priority="186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185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18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7" priority="18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6" priority="18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5" priority="181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18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3" priority="18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2" priority="17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178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1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177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8" priority="169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7" priority="17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173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17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7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7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1" priority="16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0" priority="168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66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8" priority="16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7" priority="162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6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5" priority="933" stopIfTrue="1">
      <formula>AND(COUNTIF($G$193:$G$65378,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44" priority="92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3" priority="928" stopIfTrue="1">
      <formula>AND(COUNTIF($G$314:$G$65378,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929" stopIfTrue="1">
      <formula>AND(COUNTIF($G$314:$G$65378,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930" stopIfTrue="1">
      <formula>AND(COUNTIF($G$314:$G$65378,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931" stopIfTrue="1">
      <formula>AND(COUNTIF($G$248:$G$65378,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39" priority="932" stopIfTrue="1">
      <formula>AND(COUNTIF($G$193:$G$65378,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38" priority="934" stopIfTrue="1">
      <formula>AND(COUNTIF($G$170:$G$65378,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</conditionalFormatting>
  <conditionalFormatting sqref="C77:C78 C75">
    <cfRule type="expression" dxfId="137" priority="14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6" priority="16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5" priority="163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64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3" priority="14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2" priority="144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1" priority="14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30" priority="92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9" priority="150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8" priority="147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7" priority="148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49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5" priority="94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4" priority="94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3" priority="94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2" priority="95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95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952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953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95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95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95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95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959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960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96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96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96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96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965" stopIfTrue="1">
      <formula>AND(COUNTIF($G$314:$G$65378,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7" priority="966" stopIfTrue="1">
      <formula>AND(COUNTIF($G$314:$G$65378,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6" priority="967" stopIfTrue="1">
      <formula>AND(COUNTIF($G$314:$G$65378,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5" priority="968" stopIfTrue="1">
      <formula>AND(COUNTIF($G$248:$G$65378,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4" priority="969" stopIfTrue="1">
      <formula>AND(COUNTIF($G$193:$G$65378,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3" priority="970" stopIfTrue="1">
      <formula>AND(COUNTIF($G$193:$G$65378,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02" priority="971" stopIfTrue="1">
      <formula>AND(COUNTIF($G$170:$G$65378,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01" priority="95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0" priority="94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99" priority="94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98" priority="94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7:C98 C100:C102 C104:C105 C108:C116 C118 C120 C122 C131:C132 C134 C136:C137 C140 C142:C144 C146 C148:C159 C161:C172">
    <cfRule type="expression" dxfId="97" priority="1172" stopIfTrue="1">
      <formula>AND(COUNTIF($E$483:$E$65516,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6" priority="1168" stopIfTrue="1">
      <formula>AND(COUNTIF($E$601:$E$65516,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1173" stopIfTrue="1">
      <formula>AND(COUNTIF($E$460:$E$65516,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4" priority="1170" stopIfTrue="1">
      <formula>AND(COUNTIF($E$525:$E$65516,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1169" stopIfTrue="1">
      <formula>AND(COUNTIF($E$563:$E$65516,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1171" stopIfTrue="1">
      <formula>AND(COUNTIF($E$483:$E$65516,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</conditionalFormatting>
  <conditionalFormatting sqref="C130 C133 C135 C138:C139 C141:C172">
    <cfRule type="expression" dxfId="91" priority="1259" stopIfTrue="1">
      <formula>AND(COUNTIF($D$502:$D$65516,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90" priority="1262" stopIfTrue="1">
      <formula>AND(COUNTIF($D$402:$D$65516,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9" priority="1263" stopIfTrue="1">
      <formula>AND(COUNTIF($D$402:$D$65516,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8" priority="1264" stopIfTrue="1">
      <formula>AND(COUNTIF($D$379:$D$65516,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1260" stopIfTrue="1">
      <formula>AND(COUNTIF($D$482:$D$65516,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6" priority="1261" stopIfTrue="1">
      <formula>AND(COUNTIF($D$444:$D$65516,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30 C133 C135 C138:C139">
    <cfRule type="expression" dxfId="85" priority="1258" stopIfTrue="1">
      <formula>AND(COUNTIF($D$519:$D$65516,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4" priority="1298" stopIfTrue="1">
      <formula>AND(COUNTIF($E$475:$E$65516,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3" priority="1299" stopIfTrue="1">
      <formula>AND(COUNTIF($E$475:$E$65516,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82" priority="1300" stopIfTrue="1">
      <formula>AND(COUNTIF($E$452:$E$65516,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81" priority="1294" stopIfTrue="1">
      <formula>AND(COUNTIF($E$627:$E$65516,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1295" stopIfTrue="1">
      <formula>AND(COUNTIF($E$575:$E$65516,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1296" stopIfTrue="1">
      <formula>AND(COUNTIF($E$555:$E$65516,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1297" stopIfTrue="1">
      <formula>AND(COUNTIF($E$517:$E$65516,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</conditionalFormatting>
  <conditionalFormatting sqref="C174:C187 C189:C190 C193:C196 C198:C200 C203:C205 C208:C209">
    <cfRule type="expression" dxfId="77" priority="1305" stopIfTrue="1">
      <formula>AND(COUNTIF($D$451:$D$65516,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6" priority="1306" stopIfTrue="1">
      <formula>AND(COUNTIF($D$413:$D$65516,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5" priority="1337" stopIfTrue="1">
      <formula>AND(COUNTIF($D$371:$D$65516,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4" priority="1302" stopIfTrue="1">
      <formula>AND(COUNTIF($D$348:$D$65516,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3" priority="1303" stopIfTrue="1">
      <formula>AND(COUNTIF($D$488:$D$65516,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1304" stopIfTrue="1">
      <formula>AND(COUNTIF($D$471:$D$65516,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4:C187 C193:C196 C198:C200 C189:C190 C203:C205 C208:C209">
    <cfRule type="expression" dxfId="71" priority="1301" stopIfTrue="1">
      <formula>AND(COUNTIF($D$371:$D$65516,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</conditionalFormatting>
  <conditionalFormatting sqref="C175:C187 C189:C190 C193 C196:C199 C201:C202">
    <cfRule type="expression" dxfId="70" priority="1343" stopIfTrue="1">
      <formula>AND(COUNTIF($D$449:$D$65516,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9" priority="1344" stopIfTrue="1">
      <formula>AND(COUNTIF($D$411:$D$65516,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1345" stopIfTrue="1">
      <formula>AND(COUNTIF($D$369:$D$65516,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1346" stopIfTrue="1">
      <formula>AND(COUNTIF($D$369:$D$65516,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6" priority="1347" stopIfTrue="1">
      <formula>AND(COUNTIF($D$346:$D$65516,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5" priority="1397" stopIfTrue="1">
      <formula>AND(COUNTIF($D$469:$D$65516,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</conditionalFormatting>
  <conditionalFormatting sqref="C188 C191:C192 C196 C198">
    <cfRule type="expression" dxfId="64" priority="1369" stopIfTrue="1">
      <formula>AND(COUNTIF($D$502:$D$65516,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3" priority="1370" stopIfTrue="1">
      <formula>AND(COUNTIF($D$482:$D$65516,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2" priority="1371" stopIfTrue="1">
      <formula>AND(COUNTIF($D$444:$D$65516,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1372" stopIfTrue="1">
      <formula>AND(COUNTIF($D$402:$D$65516,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1373" stopIfTrue="1">
      <formula>AND(COUNTIF($D$402:$D$65516,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9" priority="1392" stopIfTrue="1">
      <formula>AND(COUNTIF($D$379:$D$65516,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196 C198 C188 C191:C192">
    <cfRule type="expression" dxfId="58" priority="1368" stopIfTrue="1">
      <formula>AND(COUNTIF($D$519:$D$65516, C188)+COUNTIF($D$1:$D$131, C188)+COUNTIF($D$132:$D$133, C188)+COUNTIF($D$502:$D$503,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</conditionalFormatting>
  <conditionalFormatting sqref="C196:C199 C175:C187 C189:C190 C193 C201:C202">
    <cfRule type="expression" dxfId="57" priority="1396" stopIfTrue="1">
      <formula>AND(COUNTIF($D$486:$D$65516,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</conditionalFormatting>
  <conditionalFormatting sqref="C206:C212 C215 C218 C222:C223 C225">
    <cfRule type="expression" dxfId="56" priority="1406" stopIfTrue="1">
      <formula>AND(COUNTIF($D$486:$D$65516,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1407" stopIfTrue="1">
      <formula>AND(COUNTIF($D$469:$D$65516,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1408" stopIfTrue="1">
      <formula>AND(COUNTIF($D$449:$D$65516,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1409" stopIfTrue="1">
      <formula>AND(COUNTIF($D$411:$D$65516,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1410" stopIfTrue="1">
      <formula>AND(COUNTIF($D$369:$D$65516,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1411" stopIfTrue="1">
      <formula>AND(COUNTIF($D$369:$D$65516,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1412" stopIfTrue="1">
      <formula>AND(COUNTIF($D$346:$D$65516,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1445" stopIfTrue="1">
      <formula>AND(COUNTIF($E$357:$E$65516,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1446" stopIfTrue="1">
      <formula>AND(COUNTIF($E$319:$E$65516,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1447" stopIfTrue="1">
      <formula>AND(COUNTIF($E$319:$E$65516,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1441" stopIfTrue="1">
      <formula>AND(COUNTIF($E$319:$E$65516,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5" priority="1442" stopIfTrue="1">
      <formula>AND(COUNTIF($E$432:$E$65516,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1443" stopIfTrue="1">
      <formula>AND(COUNTIF($E$415:$E$65516,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1444" stopIfTrue="1">
      <formula>AND(COUNTIF($E$395:$E$65516,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</conditionalFormatting>
  <conditionalFormatting sqref="C299:C300 C302:C304 C306:C316">
    <cfRule type="expression" dxfId="42" priority="1501" stopIfTrue="1">
      <formula>AND(COUNTIF($F$405:$F$65516,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1503" stopIfTrue="1">
      <formula>AND(COUNTIF($F$382:$F$65516,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40" priority="1502" stopIfTrue="1">
      <formula>AND(COUNTIF($F$405:$F$65516,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9" priority="1497" stopIfTrue="1">
      <formula>AND(COUNTIF($F$522:$F$65516,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1498" stopIfTrue="1">
      <formula>AND(COUNTIF($F$505:$F$65516,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1499" stopIfTrue="1">
      <formula>AND(COUNTIF($F$485:$F$65516,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6" priority="1500" stopIfTrue="1">
      <formula>AND(COUNTIF($F$447:$F$65516,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</conditionalFormatting>
  <conditionalFormatting sqref="C305">
    <cfRule type="expression" dxfId="35" priority="1519" stopIfTrue="1">
      <formula>AND(COUNTIF($F$524:$F$65516,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4" priority="1520" stopIfTrue="1">
      <formula>AND(COUNTIF($F$504:$F$65516,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1521" stopIfTrue="1">
      <formula>AND(COUNTIF($F$466:$F$65516,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1522" stopIfTrue="1">
      <formula>AND(COUNTIF($F$424:$F$65516,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1523" stopIfTrue="1">
      <formula>AND(COUNTIF($F$424:$F$65516,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0" priority="1518" stopIfTrue="1">
      <formula>AND(COUNTIF($F$541:$F$65516,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1524" stopIfTrue="1">
      <formula>AND(COUNTIF($F$401:$F$65516,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41" stopIfTrue="1" operator="greaterThan">
      <formula>600</formula>
    </cfRule>
  </conditionalFormatting>
  <conditionalFormatting sqref="D6">
    <cfRule type="cellIs" dxfId="27" priority="42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280" zoomScale="80" zoomScaleNormal="80" workbookViewId="0">
      <selection activeCell="AV237" sqref="AV237:AW237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562" t="s">
        <v>794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Z1" s="563"/>
      <c r="AA1" s="563"/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3"/>
      <c r="AM1" s="563"/>
      <c r="AN1" s="563"/>
      <c r="AO1" s="563"/>
      <c r="AP1" s="563"/>
      <c r="AQ1" s="563"/>
      <c r="AR1" s="563"/>
      <c r="AS1" s="563"/>
      <c r="AT1" s="564"/>
    </row>
    <row r="2" spans="1:46">
      <c r="A2" s="319"/>
      <c r="AT2" s="320"/>
    </row>
    <row r="3" spans="1:46" ht="15.5">
      <c r="A3" s="321"/>
      <c r="B3" s="322"/>
      <c r="C3" s="322"/>
      <c r="D3" s="322"/>
      <c r="E3" s="322"/>
      <c r="F3" s="322"/>
      <c r="G3" s="322"/>
      <c r="I3" s="323" t="s">
        <v>795</v>
      </c>
      <c r="J3" s="322"/>
      <c r="K3" s="322"/>
      <c r="L3" s="324"/>
      <c r="AM3" s="565" t="s">
        <v>796</v>
      </c>
      <c r="AN3" s="565"/>
      <c r="AO3" s="566">
        <f ca="1">TODAY()</f>
        <v>45939</v>
      </c>
      <c r="AP3" s="567"/>
      <c r="AQ3" s="567"/>
      <c r="AR3" s="567"/>
      <c r="AS3" s="567"/>
      <c r="AT3" s="568"/>
    </row>
    <row r="4" spans="1:46" ht="15.5">
      <c r="A4" s="319"/>
      <c r="G4" s="324"/>
      <c r="I4" s="325"/>
      <c r="J4" s="325"/>
      <c r="K4" s="326"/>
      <c r="M4" s="324"/>
      <c r="AT4" s="320"/>
    </row>
    <row r="5" spans="1:46" ht="15.5">
      <c r="A5" s="321"/>
      <c r="B5" s="325"/>
      <c r="C5" s="325"/>
      <c r="D5" s="326"/>
      <c r="E5" s="327"/>
      <c r="F5" s="327"/>
      <c r="G5" s="327"/>
      <c r="H5" s="327"/>
      <c r="I5" s="327"/>
      <c r="J5" s="322"/>
      <c r="K5" s="322"/>
      <c r="L5" s="322"/>
      <c r="AT5" s="320"/>
    </row>
    <row r="6" spans="1:46" ht="16" thickBot="1">
      <c r="A6" s="321"/>
      <c r="B6" s="325"/>
      <c r="C6" s="325"/>
      <c r="D6" s="328"/>
      <c r="E6" s="327"/>
      <c r="F6" s="327"/>
      <c r="G6" s="327"/>
      <c r="H6" s="327"/>
      <c r="I6" s="327"/>
      <c r="AT6" s="320"/>
    </row>
    <row r="7" spans="1:46" ht="15.75" customHeight="1" thickBot="1">
      <c r="A7" s="319"/>
      <c r="L7" s="569" t="s">
        <v>797</v>
      </c>
      <c r="M7" s="570"/>
      <c r="N7" s="570"/>
      <c r="O7" s="571"/>
      <c r="R7" t="s">
        <v>200</v>
      </c>
      <c r="AA7" s="572" t="s">
        <v>798</v>
      </c>
      <c r="AB7" s="573"/>
      <c r="AC7" s="573"/>
      <c r="AD7" s="573"/>
      <c r="AE7" s="573"/>
      <c r="AF7" s="574"/>
      <c r="AG7" s="581" t="s">
        <v>799</v>
      </c>
      <c r="AH7" s="582"/>
      <c r="AI7" s="583"/>
      <c r="AJ7" s="590" t="s">
        <v>800</v>
      </c>
      <c r="AK7" s="582"/>
      <c r="AL7" s="591"/>
      <c r="AM7" s="581" t="s">
        <v>801</v>
      </c>
      <c r="AN7" s="582"/>
      <c r="AO7" s="591"/>
      <c r="AP7" s="590" t="s">
        <v>802</v>
      </c>
      <c r="AQ7" s="582"/>
      <c r="AR7" s="591"/>
      <c r="AT7" s="320"/>
    </row>
    <row r="8" spans="1:46" ht="15" customHeight="1">
      <c r="A8" s="319"/>
      <c r="E8" t="s">
        <v>803</v>
      </c>
      <c r="S8" t="s">
        <v>59</v>
      </c>
      <c r="AA8" s="575"/>
      <c r="AB8" s="576"/>
      <c r="AC8" s="576"/>
      <c r="AD8" s="576"/>
      <c r="AE8" s="576"/>
      <c r="AF8" s="577"/>
      <c r="AG8" s="584"/>
      <c r="AH8" s="585"/>
      <c r="AI8" s="586"/>
      <c r="AJ8" s="592"/>
      <c r="AK8" s="585"/>
      <c r="AL8" s="593"/>
      <c r="AM8" s="584"/>
      <c r="AN8" s="585"/>
      <c r="AO8" s="593"/>
      <c r="AP8" s="592"/>
      <c r="AQ8" s="585"/>
      <c r="AR8" s="593"/>
      <c r="AT8" s="320"/>
    </row>
    <row r="9" spans="1:46" ht="15" thickBot="1">
      <c r="A9" s="319"/>
      <c r="L9" s="329"/>
      <c r="M9" s="330"/>
      <c r="N9" s="330"/>
      <c r="O9" s="596"/>
      <c r="P9" s="597"/>
      <c r="AA9" s="578"/>
      <c r="AB9" s="579"/>
      <c r="AC9" s="579"/>
      <c r="AD9" s="579"/>
      <c r="AE9" s="579"/>
      <c r="AF9" s="580"/>
      <c r="AG9" s="587"/>
      <c r="AH9" s="588"/>
      <c r="AI9" s="589"/>
      <c r="AJ9" s="594"/>
      <c r="AK9" s="588"/>
      <c r="AL9" s="595"/>
      <c r="AM9" s="587"/>
      <c r="AN9" s="588"/>
      <c r="AO9" s="595"/>
      <c r="AP9" s="594"/>
      <c r="AQ9" s="588"/>
      <c r="AR9" s="595"/>
      <c r="AT9" s="320"/>
    </row>
    <row r="10" spans="1:46" ht="15" customHeight="1">
      <c r="A10" s="319"/>
      <c r="C10" t="s">
        <v>804</v>
      </c>
      <c r="U10" t="s">
        <v>805</v>
      </c>
      <c r="AA10" s="614" t="s">
        <v>62</v>
      </c>
      <c r="AB10" s="615"/>
      <c r="AC10" s="615"/>
      <c r="AD10" s="615"/>
      <c r="AE10" s="615"/>
      <c r="AF10" s="616"/>
      <c r="AG10" s="617">
        <v>302</v>
      </c>
      <c r="AH10" s="602"/>
      <c r="AI10" s="618"/>
      <c r="AJ10" s="619">
        <f>[14]Progress!J2</f>
        <v>302</v>
      </c>
      <c r="AK10" s="620"/>
      <c r="AL10" s="621"/>
      <c r="AM10" s="622">
        <f>[14]Progress!K2</f>
        <v>0</v>
      </c>
      <c r="AN10" s="623"/>
      <c r="AO10" s="624"/>
      <c r="AP10" s="601">
        <f t="shared" ref="AP10:AP15" si="0">AG10-AJ10</f>
        <v>0</v>
      </c>
      <c r="AQ10" s="602"/>
      <c r="AR10" s="603"/>
      <c r="AT10" s="320"/>
    </row>
    <row r="11" spans="1:46" ht="18" customHeight="1">
      <c r="A11" s="319"/>
      <c r="N11" t="s">
        <v>67</v>
      </c>
      <c r="S11" t="s">
        <v>804</v>
      </c>
      <c r="AA11" s="604" t="s">
        <v>63</v>
      </c>
      <c r="AB11" s="605"/>
      <c r="AC11" s="605"/>
      <c r="AD11" s="605"/>
      <c r="AE11" s="605"/>
      <c r="AF11" s="606"/>
      <c r="AG11" s="545">
        <v>302</v>
      </c>
      <c r="AH11" s="607"/>
      <c r="AI11" s="543"/>
      <c r="AJ11" s="608">
        <f>[14]Progress!L2</f>
        <v>302</v>
      </c>
      <c r="AK11" s="609"/>
      <c r="AL11" s="610"/>
      <c r="AM11" s="598"/>
      <c r="AN11" s="599"/>
      <c r="AO11" s="600"/>
      <c r="AP11" s="601">
        <f t="shared" si="0"/>
        <v>0</v>
      </c>
      <c r="AQ11" s="602"/>
      <c r="AR11" s="603"/>
      <c r="AT11" s="320"/>
    </row>
    <row r="12" spans="1:46" ht="15" customHeight="1">
      <c r="A12" s="319"/>
      <c r="C12" t="s">
        <v>806</v>
      </c>
      <c r="I12" s="611"/>
      <c r="J12" s="612"/>
      <c r="K12" s="333" t="s">
        <v>807</v>
      </c>
      <c r="L12" s="333" t="s">
        <v>808</v>
      </c>
      <c r="M12" s="613" t="s">
        <v>809</v>
      </c>
      <c r="N12" s="612"/>
      <c r="O12" s="331" t="s">
        <v>807</v>
      </c>
      <c r="P12" s="331" t="s">
        <v>808</v>
      </c>
      <c r="Q12" s="613"/>
      <c r="R12" s="611"/>
      <c r="AA12" s="604" t="s">
        <v>64</v>
      </c>
      <c r="AB12" s="605"/>
      <c r="AC12" s="605"/>
      <c r="AD12" s="605"/>
      <c r="AE12" s="605"/>
      <c r="AF12" s="606"/>
      <c r="AG12" s="545">
        <v>302</v>
      </c>
      <c r="AH12" s="607"/>
      <c r="AI12" s="543"/>
      <c r="AJ12" s="608">
        <f>[14]Progress!N2</f>
        <v>263</v>
      </c>
      <c r="AK12" s="609"/>
      <c r="AL12" s="610"/>
      <c r="AM12" s="598">
        <f>[14]Progress!O2</f>
        <v>14</v>
      </c>
      <c r="AN12" s="599"/>
      <c r="AO12" s="600"/>
      <c r="AP12" s="601">
        <f t="shared" si="0"/>
        <v>39</v>
      </c>
      <c r="AQ12" s="602"/>
      <c r="AR12" s="603"/>
      <c r="AT12" s="320"/>
    </row>
    <row r="13" spans="1:46" ht="16.5" customHeight="1">
      <c r="A13" s="319"/>
      <c r="K13" s="333" t="s">
        <v>810</v>
      </c>
      <c r="L13" s="333" t="s">
        <v>811</v>
      </c>
      <c r="O13" s="331" t="s">
        <v>810</v>
      </c>
      <c r="P13" s="331" t="s">
        <v>811</v>
      </c>
      <c r="S13" t="s">
        <v>806</v>
      </c>
      <c r="AA13" s="604" t="s">
        <v>812</v>
      </c>
      <c r="AB13" s="605"/>
      <c r="AC13" s="605"/>
      <c r="AD13" s="605"/>
      <c r="AE13" s="605"/>
      <c r="AF13" s="606"/>
      <c r="AG13" s="545">
        <v>302</v>
      </c>
      <c r="AH13" s="607"/>
      <c r="AI13" s="543"/>
      <c r="AJ13" s="608">
        <f>[14]Progress!Q2</f>
        <v>155</v>
      </c>
      <c r="AK13" s="609"/>
      <c r="AL13" s="610"/>
      <c r="AM13" s="598"/>
      <c r="AN13" s="599"/>
      <c r="AO13" s="600"/>
      <c r="AP13" s="601">
        <f t="shared" si="0"/>
        <v>147</v>
      </c>
      <c r="AQ13" s="602"/>
      <c r="AR13" s="603"/>
      <c r="AT13" s="320"/>
    </row>
    <row r="14" spans="1:46" ht="15" customHeight="1">
      <c r="A14" s="319"/>
      <c r="C14" t="s">
        <v>813</v>
      </c>
      <c r="K14" s="647"/>
      <c r="L14" s="647"/>
      <c r="O14" s="607"/>
      <c r="P14" s="607"/>
      <c r="R14" s="335"/>
      <c r="S14" s="335"/>
      <c r="T14" s="335"/>
      <c r="U14" s="335"/>
      <c r="W14" t="s">
        <v>814</v>
      </c>
      <c r="AA14" s="604" t="s">
        <v>815</v>
      </c>
      <c r="AB14" s="605"/>
      <c r="AC14" s="605"/>
      <c r="AD14" s="605"/>
      <c r="AE14" s="605"/>
      <c r="AF14" s="606"/>
      <c r="AG14" s="648">
        <f>114.985</f>
        <v>114.985</v>
      </c>
      <c r="AH14" s="649"/>
      <c r="AI14" s="650"/>
      <c r="AJ14" s="651">
        <f>[14]Progress!S2</f>
        <v>49.110668999999994</v>
      </c>
      <c r="AK14" s="652"/>
      <c r="AL14" s="653"/>
      <c r="AM14" s="598">
        <v>9</v>
      </c>
      <c r="AN14" s="599"/>
      <c r="AO14" s="600"/>
      <c r="AP14" s="628">
        <f t="shared" si="0"/>
        <v>65.874331000000012</v>
      </c>
      <c r="AQ14" s="629"/>
      <c r="AR14" s="630"/>
      <c r="AT14" s="320"/>
    </row>
    <row r="15" spans="1:46" ht="17.25" customHeight="1" thickBot="1">
      <c r="A15" s="319"/>
      <c r="K15" s="631"/>
      <c r="L15" s="631"/>
      <c r="O15" s="2"/>
      <c r="P15" s="2"/>
      <c r="AA15" s="632" t="s">
        <v>225</v>
      </c>
      <c r="AB15" s="633"/>
      <c r="AC15" s="633"/>
      <c r="AD15" s="633"/>
      <c r="AE15" s="633"/>
      <c r="AF15" s="634"/>
      <c r="AG15" s="635">
        <v>114.985</v>
      </c>
      <c r="AH15" s="636"/>
      <c r="AI15" s="637"/>
      <c r="AJ15" s="638">
        <f>[14]Progress!T2</f>
        <v>44.163359</v>
      </c>
      <c r="AK15" s="639"/>
      <c r="AL15" s="640"/>
      <c r="AM15" s="641"/>
      <c r="AN15" s="642"/>
      <c r="AO15" s="643"/>
      <c r="AP15" s="644">
        <f t="shared" si="0"/>
        <v>70.821641</v>
      </c>
      <c r="AQ15" s="645"/>
      <c r="AR15" s="646"/>
      <c r="AT15" s="320"/>
    </row>
    <row r="16" spans="1:46">
      <c r="A16" s="319"/>
      <c r="F16" t="s">
        <v>14</v>
      </c>
      <c r="K16" s="625" t="s">
        <v>816</v>
      </c>
      <c r="L16" s="625"/>
      <c r="M16" s="625"/>
      <c r="N16" s="625"/>
      <c r="O16" s="625"/>
      <c r="P16" s="625"/>
      <c r="AT16" s="320"/>
    </row>
    <row r="17" spans="1:56">
      <c r="A17" s="319"/>
      <c r="AT17" s="320"/>
    </row>
    <row r="18" spans="1:56">
      <c r="A18" s="319"/>
      <c r="AT18" s="320"/>
    </row>
    <row r="19" spans="1:56" ht="15" customHeight="1">
      <c r="A19" s="319"/>
      <c r="C19" s="336"/>
      <c r="D19" s="336"/>
      <c r="G19" s="336"/>
      <c r="H19" s="336"/>
      <c r="I19" s="337"/>
      <c r="J19" s="336"/>
      <c r="M19" s="336"/>
      <c r="N19" s="338"/>
      <c r="O19" s="338"/>
      <c r="P19" s="336"/>
      <c r="Q19" s="336"/>
      <c r="R19" s="336"/>
      <c r="S19" s="336"/>
      <c r="T19" s="336"/>
      <c r="AT19" s="320"/>
    </row>
    <row r="20" spans="1:56" ht="15" customHeight="1">
      <c r="A20" s="319"/>
      <c r="C20" s="336"/>
      <c r="D20" s="336"/>
      <c r="G20" s="336"/>
      <c r="H20" s="336"/>
      <c r="I20" s="338"/>
      <c r="J20" s="338"/>
      <c r="M20" s="336"/>
      <c r="N20" s="338"/>
      <c r="O20" s="338"/>
      <c r="P20" s="336"/>
      <c r="Q20" s="336"/>
      <c r="R20" s="336"/>
      <c r="S20" s="336"/>
      <c r="T20" s="336"/>
      <c r="AT20" s="320"/>
    </row>
    <row r="21" spans="1:56">
      <c r="A21" s="319"/>
      <c r="C21" s="336"/>
      <c r="D21" s="336"/>
      <c r="G21" s="336"/>
      <c r="H21" s="336"/>
      <c r="I21" s="338"/>
      <c r="J21" s="338"/>
      <c r="M21" s="336"/>
      <c r="N21" s="336"/>
      <c r="O21" s="336"/>
      <c r="P21" s="336"/>
      <c r="Q21" s="336"/>
      <c r="R21" s="336"/>
      <c r="S21" s="336"/>
      <c r="T21" s="336"/>
      <c r="AT21" s="320"/>
    </row>
    <row r="22" spans="1:56" ht="15" customHeight="1">
      <c r="A22" s="319"/>
      <c r="C22" s="339" t="s">
        <v>817</v>
      </c>
      <c r="D22" s="339"/>
      <c r="G22" s="340" t="s">
        <v>818</v>
      </c>
      <c r="H22" s="336"/>
      <c r="I22" s="340"/>
      <c r="J22" s="340"/>
      <c r="M22" s="340"/>
      <c r="N22" s="341" t="s">
        <v>819</v>
      </c>
      <c r="O22" s="342"/>
      <c r="P22" s="342"/>
      <c r="Q22" s="342"/>
      <c r="R22" s="340" t="s">
        <v>820</v>
      </c>
      <c r="S22" s="340"/>
      <c r="T22" s="340"/>
      <c r="V22" t="s">
        <v>821</v>
      </c>
      <c r="AT22" s="320"/>
    </row>
    <row r="23" spans="1:56">
      <c r="A23" s="319"/>
      <c r="C23" s="543" t="s">
        <v>822</v>
      </c>
      <c r="D23" s="544"/>
      <c r="E23" s="544"/>
      <c r="F23" s="544"/>
      <c r="G23" s="544"/>
      <c r="H23" s="544"/>
      <c r="I23" s="544"/>
      <c r="J23" s="544"/>
      <c r="K23" s="544"/>
      <c r="L23" s="544"/>
      <c r="M23" s="544"/>
      <c r="N23" s="544"/>
      <c r="O23" s="544"/>
      <c r="P23" s="544"/>
      <c r="Q23" s="544"/>
      <c r="R23" s="544"/>
      <c r="S23" s="544"/>
      <c r="T23" s="544"/>
      <c r="U23" s="544"/>
      <c r="V23" s="544"/>
      <c r="W23" s="544"/>
      <c r="X23" s="544"/>
      <c r="Y23" s="544"/>
      <c r="Z23" s="545"/>
      <c r="AA23" s="543" t="s">
        <v>823</v>
      </c>
      <c r="AB23" s="544"/>
      <c r="AC23" s="544"/>
      <c r="AD23" s="544"/>
      <c r="AE23" s="544"/>
      <c r="AF23" s="544"/>
      <c r="AG23" s="544"/>
      <c r="AH23" s="544"/>
      <c r="AI23" s="544"/>
      <c r="AJ23" s="544"/>
      <c r="AK23" s="544"/>
      <c r="AL23" s="544"/>
      <c r="AM23" s="544"/>
      <c r="AN23" s="544"/>
      <c r="AO23" s="544"/>
      <c r="AP23" s="544"/>
      <c r="AQ23" s="544"/>
      <c r="AR23" s="545"/>
      <c r="AT23" s="320"/>
    </row>
    <row r="24" spans="1:56" ht="15.5">
      <c r="A24" s="319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4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T24" s="320"/>
      <c r="AV24" s="611">
        <f>SUM(AV26:AW303)</f>
        <v>115133.98000000003</v>
      </c>
      <c r="AW24" s="611"/>
      <c r="AX24" s="345"/>
      <c r="AY24" s="626">
        <f>SUM(AY26:AZ303)</f>
        <v>301</v>
      </c>
      <c r="AZ24" s="626"/>
      <c r="BA24" s="346"/>
    </row>
    <row r="25" spans="1:56" s="7" customFormat="1">
      <c r="A25" s="347"/>
      <c r="B25" s="627" t="s">
        <v>425</v>
      </c>
      <c r="C25" s="627"/>
      <c r="F25" s="627" t="s">
        <v>630</v>
      </c>
      <c r="G25" s="627"/>
      <c r="J25" s="627" t="s">
        <v>620</v>
      </c>
      <c r="K25" s="627"/>
      <c r="N25" s="627" t="s">
        <v>626</v>
      </c>
      <c r="O25" s="627"/>
      <c r="R25" s="627" t="s">
        <v>580</v>
      </c>
      <c r="S25" s="627"/>
      <c r="V25" s="627" t="s">
        <v>58</v>
      </c>
      <c r="W25" s="627"/>
      <c r="Z25" s="627" t="s">
        <v>664</v>
      </c>
      <c r="AA25" s="627"/>
      <c r="AD25" s="656" t="s">
        <v>608</v>
      </c>
      <c r="AE25" s="656"/>
      <c r="AH25" s="657" t="s">
        <v>446</v>
      </c>
      <c r="AI25" s="657"/>
      <c r="AL25" s="657" t="s">
        <v>483</v>
      </c>
      <c r="AM25" s="657"/>
      <c r="AP25" s="657" t="s">
        <v>454</v>
      </c>
      <c r="AQ25" s="657"/>
      <c r="AT25" s="348"/>
    </row>
    <row r="26" spans="1:56">
      <c r="A26" s="319"/>
      <c r="AT26" s="320"/>
      <c r="BD26" s="7"/>
    </row>
    <row r="27" spans="1:56">
      <c r="A27" s="319"/>
      <c r="AT27" s="320"/>
    </row>
    <row r="28" spans="1:56">
      <c r="A28" s="319"/>
      <c r="B28" s="333" t="s">
        <v>807</v>
      </c>
      <c r="C28" s="333" t="s">
        <v>808</v>
      </c>
      <c r="D28" s="613">
        <f>VLOOKUP(B25,[14]Progress!$B$9:$D$310,3,FALSE)</f>
        <v>369</v>
      </c>
      <c r="E28" s="612"/>
      <c r="F28" s="333" t="s">
        <v>807</v>
      </c>
      <c r="G28" s="333" t="s">
        <v>808</v>
      </c>
      <c r="H28" s="613">
        <f>VLOOKUP(F25,[14]Progress!$B$9:$D$310,3,FALSE)</f>
        <v>367</v>
      </c>
      <c r="I28" s="612"/>
      <c r="J28" s="333" t="s">
        <v>807</v>
      </c>
      <c r="K28" s="333" t="s">
        <v>808</v>
      </c>
      <c r="L28" s="613">
        <f>VLOOKUP(J25,[14]Progress!$B$9:$D$310,3,FALSE)</f>
        <v>354</v>
      </c>
      <c r="M28" s="612"/>
      <c r="N28" s="333" t="s">
        <v>807</v>
      </c>
      <c r="O28" s="333" t="s">
        <v>808</v>
      </c>
      <c r="P28" s="613">
        <f>VLOOKUP(N25,[14]Progress!$B$9:$D$310,3,FALSE)</f>
        <v>381</v>
      </c>
      <c r="Q28" s="612"/>
      <c r="R28" s="333" t="s">
        <v>807</v>
      </c>
      <c r="S28" s="333" t="s">
        <v>808</v>
      </c>
      <c r="T28" s="613">
        <f>VLOOKUP(R25,[14]Progress!$B$9:$D$310,3,FALSE)</f>
        <v>450.56299999999999</v>
      </c>
      <c r="U28" s="612"/>
      <c r="V28" s="333" t="s">
        <v>807</v>
      </c>
      <c r="W28" s="333" t="s">
        <v>808</v>
      </c>
      <c r="X28" s="654">
        <f>VLOOKUP(V25,[14]Progress!$B$9:$D$310,3,FALSE)</f>
        <v>245.982</v>
      </c>
      <c r="Y28" s="655"/>
      <c r="Z28" s="333" t="s">
        <v>807</v>
      </c>
      <c r="AA28" s="333" t="s">
        <v>808</v>
      </c>
      <c r="AB28" s="613">
        <f>VLOOKUP(Z25,[14]Progress!$B$9:$D$310,3,FALSE)</f>
        <v>420</v>
      </c>
      <c r="AC28" s="612"/>
      <c r="AD28" s="333" t="s">
        <v>807</v>
      </c>
      <c r="AE28" s="333" t="s">
        <v>808</v>
      </c>
      <c r="AF28" s="613">
        <f>VLOOKUP(AD25,[14]Progress!$B$9:$D$310,3,FALSE)</f>
        <v>412</v>
      </c>
      <c r="AG28" s="612"/>
      <c r="AH28" s="333" t="s">
        <v>807</v>
      </c>
      <c r="AI28" s="333" t="s">
        <v>808</v>
      </c>
      <c r="AJ28" s="613">
        <f>VLOOKUP(AH25,[14]Progress!$B$9:$D$310,3,FALSE)</f>
        <v>413</v>
      </c>
      <c r="AK28" s="612"/>
      <c r="AL28" s="333" t="s">
        <v>807</v>
      </c>
      <c r="AM28" s="333" t="s">
        <v>808</v>
      </c>
      <c r="AN28" s="613">
        <f>VLOOKUP(AL25,[14]Progress!$B$9:$D$310,3,FALSE)</f>
        <v>415</v>
      </c>
      <c r="AO28" s="612"/>
      <c r="AP28" s="333" t="s">
        <v>807</v>
      </c>
      <c r="AQ28" s="333" t="s">
        <v>808</v>
      </c>
      <c r="AR28" s="613">
        <f>VLOOKUP(AP25,[14]Progress!$B$9:$D$310,3,FALSE)</f>
        <v>414</v>
      </c>
      <c r="AS28" s="611"/>
      <c r="AT28" s="320"/>
      <c r="AV28" s="611">
        <f>D28+H28+L28+P28+T28+X28+AB28+AF28+AJ28+AN28+AR28</f>
        <v>4241.5450000000001</v>
      </c>
      <c r="AW28" s="611"/>
      <c r="AY28">
        <v>11</v>
      </c>
    </row>
    <row r="29" spans="1:56">
      <c r="A29" s="319"/>
      <c r="B29" s="333" t="s">
        <v>810</v>
      </c>
      <c r="C29" s="333" t="s">
        <v>811</v>
      </c>
      <c r="F29" s="333" t="s">
        <v>810</v>
      </c>
      <c r="G29" s="333" t="s">
        <v>811</v>
      </c>
      <c r="J29" s="333" t="s">
        <v>810</v>
      </c>
      <c r="K29" s="333" t="s">
        <v>811</v>
      </c>
      <c r="N29" s="333" t="s">
        <v>810</v>
      </c>
      <c r="O29" s="333" t="s">
        <v>811</v>
      </c>
      <c r="R29" s="333" t="s">
        <v>810</v>
      </c>
      <c r="S29" s="333" t="s">
        <v>811</v>
      </c>
      <c r="V29" s="333" t="s">
        <v>810</v>
      </c>
      <c r="W29" s="333" t="s">
        <v>811</v>
      </c>
      <c r="Z29" s="333" t="s">
        <v>810</v>
      </c>
      <c r="AA29" s="333" t="s">
        <v>811</v>
      </c>
      <c r="AD29" s="333" t="s">
        <v>810</v>
      </c>
      <c r="AE29" s="333" t="s">
        <v>811</v>
      </c>
      <c r="AH29" s="333" t="s">
        <v>810</v>
      </c>
      <c r="AI29" s="333" t="s">
        <v>811</v>
      </c>
      <c r="AL29" s="333" t="s">
        <v>810</v>
      </c>
      <c r="AM29" s="333" t="s">
        <v>811</v>
      </c>
      <c r="AP29" s="333" t="s">
        <v>810</v>
      </c>
      <c r="AQ29" s="333" t="s">
        <v>811</v>
      </c>
      <c r="AT29" s="320"/>
      <c r="AV29" s="611"/>
      <c r="AW29" s="611"/>
    </row>
    <row r="30" spans="1:56" ht="10.5" customHeight="1">
      <c r="A30" s="319"/>
      <c r="B30" s="647"/>
      <c r="C30" s="647"/>
      <c r="F30" s="647"/>
      <c r="G30" s="647"/>
      <c r="J30" s="647"/>
      <c r="K30" s="647"/>
      <c r="N30" s="647"/>
      <c r="O30" s="647"/>
      <c r="R30" s="647"/>
      <c r="S30" s="647"/>
      <c r="V30" s="647"/>
      <c r="W30" s="647"/>
      <c r="Z30" s="647"/>
      <c r="AA30" s="647"/>
      <c r="AD30" s="647"/>
      <c r="AE30" s="647"/>
      <c r="AH30" s="647"/>
      <c r="AI30" s="647"/>
      <c r="AL30" s="647"/>
      <c r="AM30" s="647"/>
      <c r="AP30" s="647"/>
      <c r="AQ30" s="647"/>
      <c r="AT30" s="320"/>
      <c r="AV30" s="611"/>
      <c r="AW30" s="611"/>
    </row>
    <row r="31" spans="1:56">
      <c r="A31" s="319"/>
      <c r="B31" s="631" t="str">
        <f>VLOOKUP(+B25,'[14]Twr Schedule'!$B$9:$C$611,2,FALSE)</f>
        <v>TPT+0</v>
      </c>
      <c r="C31" s="631"/>
      <c r="F31" s="631" t="str">
        <f>VLOOKUP(+F25,'[14]Twr Schedule'!$B$9:$C$611,2,FALSE)</f>
        <v>DA-3</v>
      </c>
      <c r="G31" s="631"/>
      <c r="J31" s="631" t="str">
        <f>VLOOKUP(+J25,'[14]Twr Schedule'!$B$9:$C$611,2,FALSE)</f>
        <v>DA-3</v>
      </c>
      <c r="K31" s="631"/>
      <c r="N31" s="631" t="str">
        <f>VLOOKUP(+N25,'[14]Twr Schedule'!$B$9:$C$611,2,FALSE)</f>
        <v>DA-3</v>
      </c>
      <c r="O31" s="631"/>
      <c r="R31" s="631" t="str">
        <f>VLOOKUP(+R25,'[14]Twr Schedule'!$B$9:$C$611,2,FALSE)</f>
        <v>DA+9</v>
      </c>
      <c r="S31" s="631"/>
      <c r="V31" s="631" t="str">
        <f>VLOOKUP(+V25,'[14]Twr Schedule'!$B$9:$C$611,2,FALSE)</f>
        <v>DC1+3</v>
      </c>
      <c r="W31" s="631"/>
      <c r="Z31" s="631" t="str">
        <f>VLOOKUP(+Z25,'[14]Twr Schedule'!$B$9:$C$611,2,FALSE)</f>
        <v>DD45+3</v>
      </c>
      <c r="AA31" s="631"/>
      <c r="AD31" s="631" t="str">
        <f>VLOOKUP(+AD25,'[14]Twr Schedule'!$B$9:$C$611,2,FALSE)</f>
        <v>DA+3</v>
      </c>
      <c r="AE31" s="631"/>
      <c r="AH31" s="631" t="str">
        <f>VLOOKUP(+AH25,'[14]Twr Schedule'!$B$9:$C$611,2,FALSE)</f>
        <v>DA+0</v>
      </c>
      <c r="AI31" s="631"/>
      <c r="AL31" s="631" t="str">
        <f>VLOOKUP(+AL25,'[14]Twr Schedule'!$B$9:$C$611,2,FALSE)</f>
        <v>DA+3</v>
      </c>
      <c r="AM31" s="631"/>
      <c r="AP31" s="631" t="str">
        <f>VLOOKUP(+AP25,'[14]Twr Schedule'!$B$9:$C$611,2,FALSE)</f>
        <v>DA+0</v>
      </c>
      <c r="AQ31" s="631"/>
      <c r="AT31" s="320"/>
      <c r="AV31" s="611"/>
      <c r="AW31" s="611"/>
    </row>
    <row r="32" spans="1:56">
      <c r="A32" s="319"/>
      <c r="V32" s="343"/>
      <c r="X32" t="s">
        <v>824</v>
      </c>
      <c r="AH32" s="343"/>
      <c r="AT32" s="320"/>
      <c r="AV32" s="611"/>
      <c r="AW32" s="611"/>
    </row>
    <row r="33" spans="1:51">
      <c r="A33" s="319"/>
      <c r="B33" s="543" t="s">
        <v>823</v>
      </c>
      <c r="C33" s="544"/>
      <c r="D33" s="544"/>
      <c r="E33" s="544"/>
      <c r="F33" s="544"/>
      <c r="G33" s="544"/>
      <c r="H33" s="544"/>
      <c r="I33" s="544"/>
      <c r="J33" s="544"/>
      <c r="K33" s="544"/>
      <c r="L33" s="544"/>
      <c r="M33" s="544"/>
      <c r="N33" s="544"/>
      <c r="O33" s="544"/>
      <c r="P33" s="544"/>
      <c r="Q33" s="544"/>
      <c r="R33" s="544"/>
      <c r="S33" s="544"/>
      <c r="T33" s="544"/>
      <c r="U33" s="544"/>
      <c r="V33" s="545"/>
      <c r="W33" s="658" t="s">
        <v>825</v>
      </c>
      <c r="X33" s="659"/>
      <c r="Y33" s="659"/>
      <c r="Z33" s="659"/>
      <c r="AA33" s="659"/>
      <c r="AB33" s="659"/>
      <c r="AC33" s="659"/>
      <c r="AD33" s="659"/>
      <c r="AE33" s="659"/>
      <c r="AF33" s="659"/>
      <c r="AG33" s="659"/>
      <c r="AH33" s="659"/>
      <c r="AI33" s="659"/>
      <c r="AJ33" s="659"/>
      <c r="AK33" s="659"/>
      <c r="AL33" s="659"/>
      <c r="AM33" s="659"/>
      <c r="AN33" s="659"/>
      <c r="AO33" s="659"/>
      <c r="AP33" s="659"/>
      <c r="AQ33" s="659"/>
      <c r="AR33" s="660"/>
      <c r="AT33" s="320"/>
      <c r="AV33" s="611"/>
      <c r="AW33" s="611"/>
    </row>
    <row r="34" spans="1:51">
      <c r="A34" s="319"/>
      <c r="AT34" s="320"/>
      <c r="AV34" s="611"/>
      <c r="AW34" s="611"/>
    </row>
    <row r="35" spans="1:51" s="7" customFormat="1">
      <c r="A35" s="347"/>
      <c r="B35" s="657" t="s">
        <v>469</v>
      </c>
      <c r="C35" s="627"/>
      <c r="F35" s="657" t="s">
        <v>479</v>
      </c>
      <c r="G35" s="627"/>
      <c r="J35" s="657" t="s">
        <v>474</v>
      </c>
      <c r="K35" s="627"/>
      <c r="N35" s="657" t="s">
        <v>453</v>
      </c>
      <c r="O35" s="627"/>
      <c r="R35" s="627" t="s">
        <v>639</v>
      </c>
      <c r="S35" s="627"/>
      <c r="V35" s="657" t="s">
        <v>571</v>
      </c>
      <c r="W35" s="627"/>
      <c r="Z35" s="657" t="s">
        <v>560</v>
      </c>
      <c r="AA35" s="627"/>
      <c r="AD35" s="657" t="s">
        <v>484</v>
      </c>
      <c r="AE35" s="627"/>
      <c r="AH35" s="657" t="s">
        <v>477</v>
      </c>
      <c r="AI35" s="627"/>
      <c r="AL35" s="657" t="s">
        <v>481</v>
      </c>
      <c r="AM35" s="627"/>
      <c r="AP35" s="657" t="s">
        <v>496</v>
      </c>
      <c r="AQ35" s="627"/>
      <c r="AT35" s="348"/>
      <c r="AV35" s="611"/>
      <c r="AW35" s="611"/>
    </row>
    <row r="36" spans="1:51">
      <c r="A36" s="319"/>
      <c r="AT36" s="320"/>
      <c r="AV36" s="611"/>
      <c r="AW36" s="611"/>
    </row>
    <row r="37" spans="1:51">
      <c r="A37" s="319"/>
      <c r="AT37" s="320"/>
      <c r="AV37" s="611"/>
      <c r="AW37" s="611"/>
    </row>
    <row r="38" spans="1:51">
      <c r="A38" s="319"/>
      <c r="B38" s="333" t="s">
        <v>807</v>
      </c>
      <c r="C38" s="333" t="s">
        <v>808</v>
      </c>
      <c r="D38" s="613">
        <f>VLOOKUP(B35,[14]Progress!$B$9:$D$310,3,FALSE)</f>
        <v>410</v>
      </c>
      <c r="E38" s="612"/>
      <c r="F38" s="333" t="s">
        <v>807</v>
      </c>
      <c r="G38" s="333" t="s">
        <v>808</v>
      </c>
      <c r="H38" s="613">
        <f>VLOOKUP(F35,[14]Progress!$B$9:$D$310,3,FALSE)</f>
        <v>378</v>
      </c>
      <c r="I38" s="612"/>
      <c r="J38" s="333" t="s">
        <v>807</v>
      </c>
      <c r="K38" s="333" t="s">
        <v>808</v>
      </c>
      <c r="L38" s="613">
        <f>VLOOKUP(J35,[14]Progress!$B$9:$D$310,3,FALSE)</f>
        <v>420</v>
      </c>
      <c r="M38" s="612"/>
      <c r="N38" s="333" t="s">
        <v>807</v>
      </c>
      <c r="O38" s="333" t="s">
        <v>808</v>
      </c>
      <c r="P38" s="613">
        <f>VLOOKUP(N35,[14]Progress!$B$9:$D$310,3,FALSE)</f>
        <v>401.69499999999999</v>
      </c>
      <c r="Q38" s="612"/>
      <c r="R38" s="333" t="s">
        <v>807</v>
      </c>
      <c r="S38" s="333" t="s">
        <v>808</v>
      </c>
      <c r="T38" s="654">
        <f>VLOOKUP(R35,[14]Progress!$B$9:$D$310,3,FALSE)</f>
        <v>279.99700000000001</v>
      </c>
      <c r="U38" s="655"/>
      <c r="V38" s="333" t="s">
        <v>807</v>
      </c>
      <c r="W38" s="333" t="s">
        <v>808</v>
      </c>
      <c r="X38" s="613">
        <f>VLOOKUP(V35,[14]Progress!$B$9:$D$310,3,FALSE)</f>
        <v>383.06400000000002</v>
      </c>
      <c r="Y38" s="612"/>
      <c r="Z38" s="333" t="s">
        <v>807</v>
      </c>
      <c r="AA38" s="333" t="s">
        <v>808</v>
      </c>
      <c r="AB38" s="613">
        <f>VLOOKUP(Z35,[14]Progress!$B$9:$D$310,3,FALSE)</f>
        <v>400.00400000000002</v>
      </c>
      <c r="AC38" s="612"/>
      <c r="AD38" s="333" t="s">
        <v>807</v>
      </c>
      <c r="AE38" s="333" t="s">
        <v>808</v>
      </c>
      <c r="AF38" s="613">
        <f>VLOOKUP(AD35,[14]Progress!$B$9:$D$310,3,FALSE)</f>
        <v>397.00200000000001</v>
      </c>
      <c r="AG38" s="612"/>
      <c r="AH38" s="333" t="s">
        <v>807</v>
      </c>
      <c r="AI38" s="333" t="s">
        <v>808</v>
      </c>
      <c r="AJ38" s="613">
        <f>VLOOKUP(AH35,[14]Progress!$B$9:$D$310,3,FALSE)</f>
        <v>414</v>
      </c>
      <c r="AK38" s="612"/>
      <c r="AL38" s="333" t="s">
        <v>807</v>
      </c>
      <c r="AM38" s="333" t="s">
        <v>808</v>
      </c>
      <c r="AN38" s="613">
        <f>VLOOKUP(AL35,[14]Progress!$B$9:$D$310,3,FALSE)</f>
        <v>415</v>
      </c>
      <c r="AO38" s="612"/>
      <c r="AP38" s="333" t="s">
        <v>807</v>
      </c>
      <c r="AQ38" s="333" t="s">
        <v>808</v>
      </c>
      <c r="AR38" s="613">
        <f>VLOOKUP(AP35,[14]Progress!$B$9:$D$310,3,FALSE)</f>
        <v>411</v>
      </c>
      <c r="AS38" s="611"/>
      <c r="AT38" s="320"/>
      <c r="AV38" s="611">
        <f>D38+H38+L38+P38+T38+X38+AB38+AF38+AJ38+AN38+AR38</f>
        <v>4309.7619999999997</v>
      </c>
      <c r="AW38" s="611"/>
      <c r="AY38">
        <v>11</v>
      </c>
    </row>
    <row r="39" spans="1:51">
      <c r="A39" s="319"/>
      <c r="B39" s="333" t="s">
        <v>810</v>
      </c>
      <c r="C39" s="333" t="s">
        <v>811</v>
      </c>
      <c r="F39" s="333" t="s">
        <v>810</v>
      </c>
      <c r="G39" s="333" t="s">
        <v>811</v>
      </c>
      <c r="J39" s="333" t="s">
        <v>810</v>
      </c>
      <c r="K39" s="333" t="s">
        <v>811</v>
      </c>
      <c r="N39" s="333" t="s">
        <v>810</v>
      </c>
      <c r="O39" s="333" t="s">
        <v>811</v>
      </c>
      <c r="R39" s="333" t="s">
        <v>810</v>
      </c>
      <c r="S39" s="333" t="s">
        <v>811</v>
      </c>
      <c r="V39" s="333" t="s">
        <v>810</v>
      </c>
      <c r="W39" s="333" t="s">
        <v>811</v>
      </c>
      <c r="Z39" s="333" t="s">
        <v>810</v>
      </c>
      <c r="AA39" s="333" t="s">
        <v>811</v>
      </c>
      <c r="AD39" s="333" t="s">
        <v>810</v>
      </c>
      <c r="AE39" s="333" t="s">
        <v>811</v>
      </c>
      <c r="AH39" s="333" t="s">
        <v>810</v>
      </c>
      <c r="AI39" s="333" t="s">
        <v>811</v>
      </c>
      <c r="AL39" s="333" t="s">
        <v>810</v>
      </c>
      <c r="AM39" s="333" t="s">
        <v>811</v>
      </c>
      <c r="AP39" s="333" t="s">
        <v>810</v>
      </c>
      <c r="AQ39" s="333" t="s">
        <v>811</v>
      </c>
      <c r="AT39" s="320"/>
      <c r="AV39" s="611"/>
      <c r="AW39" s="611"/>
    </row>
    <row r="40" spans="1:51" ht="10.5" customHeight="1">
      <c r="A40" s="319"/>
      <c r="B40" s="647"/>
      <c r="C40" s="647"/>
      <c r="F40" s="647"/>
      <c r="G40" s="647"/>
      <c r="J40" s="647"/>
      <c r="K40" s="647"/>
      <c r="N40" s="647"/>
      <c r="O40" s="647"/>
      <c r="R40" s="647"/>
      <c r="S40" s="647"/>
      <c r="V40" s="647"/>
      <c r="W40" s="647"/>
      <c r="Z40" s="647"/>
      <c r="AA40" s="647"/>
      <c r="AD40" s="647"/>
      <c r="AE40" s="647"/>
      <c r="AH40" s="647"/>
      <c r="AI40" s="647"/>
      <c r="AL40" s="647"/>
      <c r="AM40" s="647"/>
      <c r="AP40" s="647"/>
      <c r="AQ40" s="647"/>
      <c r="AT40" s="320"/>
      <c r="AV40" s="611"/>
      <c r="AW40" s="611"/>
    </row>
    <row r="41" spans="1:51">
      <c r="A41" s="319"/>
      <c r="B41" s="631" t="str">
        <f>VLOOKUP(+B35,'[14]Twr Schedule'!$B$9:$C$611,2,FALSE)</f>
        <v>DA+3</v>
      </c>
      <c r="C41" s="631"/>
      <c r="F41" s="631" t="str">
        <f>VLOOKUP(+F35,'[14]Twr Schedule'!$B$9:$C$611,2,FALSE)</f>
        <v>DA+0</v>
      </c>
      <c r="G41" s="631"/>
      <c r="J41" s="631" t="str">
        <f>VLOOKUP(+J35,'[14]Twr Schedule'!$B$9:$C$611,2,FALSE)</f>
        <v>DA+3</v>
      </c>
      <c r="K41" s="631"/>
      <c r="N41" s="631" t="str">
        <f>VLOOKUP(+N35,'[14]Twr Schedule'!$B$9:$C$611,2,FALSE)</f>
        <v>DA+0</v>
      </c>
      <c r="O41" s="631"/>
      <c r="R41" s="631" t="str">
        <f>VLOOKUP(+R35,'[14]Twr Schedule'!$B$9:$C$611,2,FALSE)</f>
        <v>DC2+0</v>
      </c>
      <c r="S41" s="631"/>
      <c r="V41" s="631" t="str">
        <f>VLOOKUP(+V35,'[14]Twr Schedule'!$B$9:$C$611,2,FALSE)</f>
        <v>DD45+0</v>
      </c>
      <c r="W41" s="631"/>
      <c r="Z41" s="631" t="str">
        <f>VLOOKUP(+Z35,'[14]Twr Schedule'!$B$9:$C$611,2,FALSE)</f>
        <v>DA+3</v>
      </c>
      <c r="AA41" s="631"/>
      <c r="AD41" s="631" t="str">
        <f>VLOOKUP(+AD35,'[14]Twr Schedule'!$B$9:$C$611,2,FALSE)</f>
        <v>DA-3</v>
      </c>
      <c r="AE41" s="631"/>
      <c r="AH41" s="631" t="str">
        <f>VLOOKUP(+AH35,'[14]Twr Schedule'!$B$9:$C$611,2,FALSE)</f>
        <v>DA+3</v>
      </c>
      <c r="AI41" s="631"/>
      <c r="AL41" s="631" t="str">
        <f>VLOOKUP(+AL35,'[14]Twr Schedule'!$B$9:$C$611,2,FALSE)</f>
        <v>DA+0</v>
      </c>
      <c r="AM41" s="631"/>
      <c r="AP41" s="631" t="str">
        <f>VLOOKUP(+AP35,'[14]Twr Schedule'!$B$9:$C$611,2,FALSE)</f>
        <v>DA+3</v>
      </c>
      <c r="AQ41" s="631"/>
      <c r="AT41" s="320"/>
      <c r="AV41" s="611"/>
      <c r="AW41" s="611"/>
    </row>
    <row r="42" spans="1:51">
      <c r="A42" s="319"/>
      <c r="B42" s="2"/>
      <c r="C42" s="2"/>
      <c r="F42" s="2"/>
      <c r="G42" s="2"/>
      <c r="J42" s="2"/>
      <c r="K42" s="2"/>
      <c r="N42" s="2"/>
      <c r="O42" s="2"/>
      <c r="R42" s="2"/>
      <c r="S42" s="349" t="s">
        <v>826</v>
      </c>
      <c r="V42" s="2"/>
      <c r="W42" s="2"/>
      <c r="Z42" s="350" t="s">
        <v>827</v>
      </c>
      <c r="AA42" s="2"/>
      <c r="AD42" s="2"/>
      <c r="AE42" s="2"/>
      <c r="AH42" s="2"/>
      <c r="AI42" s="2"/>
      <c r="AL42" s="2"/>
      <c r="AM42" s="2"/>
      <c r="AP42" s="2"/>
      <c r="AQ42" s="2"/>
      <c r="AT42" s="320"/>
      <c r="AV42" s="611"/>
      <c r="AW42" s="611"/>
    </row>
    <row r="43" spans="1:51">
      <c r="A43" s="319"/>
      <c r="S43" t="s">
        <v>828</v>
      </c>
      <c r="AT43" s="320"/>
      <c r="AV43" s="611"/>
      <c r="AW43" s="611"/>
    </row>
    <row r="44" spans="1:51">
      <c r="A44" s="658" t="s">
        <v>825</v>
      </c>
      <c r="B44" s="659"/>
      <c r="C44" s="659"/>
      <c r="D44" s="659"/>
      <c r="E44" s="659"/>
      <c r="F44" s="659"/>
      <c r="G44" s="659"/>
      <c r="H44" s="659"/>
      <c r="I44" s="659"/>
      <c r="J44" s="659"/>
      <c r="K44" s="659"/>
      <c r="L44" s="659"/>
      <c r="M44" s="659"/>
      <c r="N44" s="659"/>
      <c r="O44" s="659"/>
      <c r="P44" s="659"/>
      <c r="Q44" s="659"/>
      <c r="R44" s="659"/>
      <c r="S44" s="659"/>
      <c r="T44" s="659"/>
      <c r="U44" s="659"/>
      <c r="V44" s="660"/>
      <c r="W44" s="658" t="s">
        <v>829</v>
      </c>
      <c r="X44" s="659"/>
      <c r="Y44" s="659"/>
      <c r="Z44" s="659"/>
      <c r="AA44" s="659"/>
      <c r="AB44" s="659"/>
      <c r="AC44" s="659"/>
      <c r="AD44" s="659"/>
      <c r="AE44" s="659"/>
      <c r="AF44" s="659"/>
      <c r="AG44" s="659"/>
      <c r="AH44" s="659"/>
      <c r="AI44" s="659"/>
      <c r="AJ44" s="659"/>
      <c r="AK44" s="659"/>
      <c r="AL44" s="659"/>
      <c r="AM44" s="659"/>
      <c r="AN44" s="659"/>
      <c r="AO44" s="659"/>
      <c r="AP44" s="659"/>
      <c r="AQ44" s="659"/>
      <c r="AR44" s="660"/>
      <c r="AT44" s="320"/>
      <c r="AV44" s="611"/>
      <c r="AW44" s="611"/>
    </row>
    <row r="45" spans="1:51" s="7" customFormat="1">
      <c r="A45" s="347"/>
      <c r="B45" s="627" t="s">
        <v>557</v>
      </c>
      <c r="C45" s="627"/>
      <c r="F45" s="627" t="s">
        <v>491</v>
      </c>
      <c r="G45" s="627"/>
      <c r="J45" s="627" t="s">
        <v>487</v>
      </c>
      <c r="K45" s="627"/>
      <c r="N45" s="627" t="s">
        <v>598</v>
      </c>
      <c r="O45" s="627"/>
      <c r="R45" s="627" t="s">
        <v>539</v>
      </c>
      <c r="S45" s="627"/>
      <c r="V45" s="627" t="s">
        <v>544</v>
      </c>
      <c r="W45" s="627"/>
      <c r="Z45" s="627" t="s">
        <v>548</v>
      </c>
      <c r="AA45" s="627"/>
      <c r="AD45" s="627" t="s">
        <v>552</v>
      </c>
      <c r="AE45" s="627"/>
      <c r="AH45" s="627" t="s">
        <v>546</v>
      </c>
      <c r="AI45" s="627"/>
      <c r="AL45" s="627" t="s">
        <v>471</v>
      </c>
      <c r="AM45" s="627"/>
      <c r="AP45" s="627" t="s">
        <v>540</v>
      </c>
      <c r="AQ45" s="627"/>
      <c r="AT45" s="348"/>
      <c r="AV45" s="611"/>
      <c r="AW45" s="611"/>
    </row>
    <row r="46" spans="1:51">
      <c r="A46" s="319"/>
      <c r="AT46" s="320"/>
      <c r="AV46" s="611"/>
      <c r="AW46" s="611"/>
    </row>
    <row r="47" spans="1:51">
      <c r="A47" s="319"/>
      <c r="AT47" s="320"/>
      <c r="AV47" s="611"/>
      <c r="AW47" s="611"/>
    </row>
    <row r="48" spans="1:51">
      <c r="A48" s="319"/>
      <c r="B48" s="333" t="s">
        <v>807</v>
      </c>
      <c r="C48" s="333" t="s">
        <v>808</v>
      </c>
      <c r="D48" s="613">
        <f>VLOOKUP(B45,[14]Progress!$B$9:$D$310,3,FALSE)</f>
        <v>416</v>
      </c>
      <c r="E48" s="612"/>
      <c r="F48" s="333" t="s">
        <v>807</v>
      </c>
      <c r="G48" s="333" t="s">
        <v>808</v>
      </c>
      <c r="H48" s="661">
        <f>VLOOKUP(F45,[14]Progress!$B$9:$D$310,3,FALSE)</f>
        <v>409.23099999999999</v>
      </c>
      <c r="I48" s="662"/>
      <c r="J48" s="351" t="s">
        <v>807</v>
      </c>
      <c r="K48" s="351" t="s">
        <v>808</v>
      </c>
      <c r="L48" s="661">
        <f>VLOOKUP(J45,[14]Progress!$B$9:$D$310,3,FALSE)</f>
        <v>378.00099999999998</v>
      </c>
      <c r="M48" s="662"/>
      <c r="N48" s="351" t="s">
        <v>807</v>
      </c>
      <c r="O48" s="351" t="s">
        <v>808</v>
      </c>
      <c r="P48" s="661">
        <f>VLOOKUP(N45,[14]Progress!$B$9:$D$310,3,FALSE)</f>
        <v>391</v>
      </c>
      <c r="Q48" s="662"/>
      <c r="R48" s="351" t="s">
        <v>807</v>
      </c>
      <c r="S48" s="351" t="s">
        <v>808</v>
      </c>
      <c r="T48" s="661">
        <f>VLOOKUP(R45,[14]Progress!$B$9:$D$310,3,FALSE)</f>
        <v>401.44299999999998</v>
      </c>
      <c r="U48" s="662"/>
      <c r="V48" s="351" t="s">
        <v>807</v>
      </c>
      <c r="W48" s="351" t="s">
        <v>808</v>
      </c>
      <c r="X48" s="661">
        <f>VLOOKUP(V45,[14]Progress!$B$9:$D$310,3,FALSE)</f>
        <v>321</v>
      </c>
      <c r="Y48" s="662"/>
      <c r="Z48" s="351" t="s">
        <v>807</v>
      </c>
      <c r="AA48" s="351" t="s">
        <v>808</v>
      </c>
      <c r="AB48" s="661">
        <f>VLOOKUP(Z45,[14]Progress!$B$9:$D$310,3,FALSE)</f>
        <v>402.56900000000002</v>
      </c>
      <c r="AC48" s="662"/>
      <c r="AD48" s="351" t="s">
        <v>807</v>
      </c>
      <c r="AE48" s="351" t="s">
        <v>808</v>
      </c>
      <c r="AF48" s="661">
        <f>VLOOKUP(AD45,[14]Progress!$B$9:$D$310,3,FALSE)</f>
        <v>408</v>
      </c>
      <c r="AG48" s="662"/>
      <c r="AH48" s="351" t="s">
        <v>807</v>
      </c>
      <c r="AI48" s="351" t="s">
        <v>808</v>
      </c>
      <c r="AJ48" s="661">
        <f>VLOOKUP(AH45,[14]Progress!$B$9:$D$310,3,FALSE)</f>
        <v>419</v>
      </c>
      <c r="AK48" s="662"/>
      <c r="AL48" s="351" t="s">
        <v>807</v>
      </c>
      <c r="AM48" s="351" t="s">
        <v>808</v>
      </c>
      <c r="AN48" s="661">
        <f>VLOOKUP(AL45,[14]Progress!$B$9:$D$310,3,FALSE)</f>
        <v>407.27499999999998</v>
      </c>
      <c r="AO48" s="662"/>
      <c r="AP48" s="333" t="s">
        <v>807</v>
      </c>
      <c r="AQ48" s="333" t="s">
        <v>808</v>
      </c>
      <c r="AR48" s="613">
        <f>VLOOKUP(AP45,[14]Progress!$B$9:$D$310,3,FALSE)</f>
        <v>414</v>
      </c>
      <c r="AS48" s="611"/>
      <c r="AT48" s="320"/>
      <c r="AV48" s="611">
        <f>D48+H48+L48+P48+T48+X48+AB48+AF48+AJ48+AN48+AR48</f>
        <v>4367.5190000000002</v>
      </c>
      <c r="AW48" s="611"/>
      <c r="AY48">
        <v>11</v>
      </c>
    </row>
    <row r="49" spans="1:51">
      <c r="A49" s="319"/>
      <c r="B49" s="333" t="s">
        <v>810</v>
      </c>
      <c r="C49" s="333" t="s">
        <v>811</v>
      </c>
      <c r="F49" s="333" t="s">
        <v>810</v>
      </c>
      <c r="G49" s="333" t="s">
        <v>811</v>
      </c>
      <c r="J49" s="333" t="s">
        <v>810</v>
      </c>
      <c r="K49" s="333" t="s">
        <v>811</v>
      </c>
      <c r="N49" s="333" t="s">
        <v>810</v>
      </c>
      <c r="O49" s="333" t="s">
        <v>811</v>
      </c>
      <c r="R49" s="333" t="s">
        <v>810</v>
      </c>
      <c r="S49" s="333" t="s">
        <v>811</v>
      </c>
      <c r="V49" s="333" t="s">
        <v>810</v>
      </c>
      <c r="W49" s="333" t="s">
        <v>811</v>
      </c>
      <c r="Z49" s="333" t="s">
        <v>810</v>
      </c>
      <c r="AA49" s="333" t="s">
        <v>811</v>
      </c>
      <c r="AD49" s="333" t="s">
        <v>810</v>
      </c>
      <c r="AE49" s="333" t="s">
        <v>811</v>
      </c>
      <c r="AH49" s="333" t="s">
        <v>810</v>
      </c>
      <c r="AI49" s="333" t="s">
        <v>811</v>
      </c>
      <c r="AL49" s="333" t="s">
        <v>810</v>
      </c>
      <c r="AM49" s="333" t="s">
        <v>811</v>
      </c>
      <c r="AP49" s="333" t="s">
        <v>810</v>
      </c>
      <c r="AQ49" s="333" t="s">
        <v>811</v>
      </c>
      <c r="AT49" s="320"/>
      <c r="AV49" s="611"/>
      <c r="AW49" s="611"/>
    </row>
    <row r="50" spans="1:51" ht="10.5" customHeight="1">
      <c r="A50" s="319"/>
      <c r="B50" s="647"/>
      <c r="C50" s="647"/>
      <c r="F50" s="647"/>
      <c r="G50" s="647"/>
      <c r="J50" s="647"/>
      <c r="K50" s="647"/>
      <c r="N50" s="647"/>
      <c r="O50" s="647"/>
      <c r="R50" s="647"/>
      <c r="S50" s="647"/>
      <c r="V50" s="647"/>
      <c r="W50" s="647"/>
      <c r="Z50" s="647"/>
      <c r="AA50" s="647"/>
      <c r="AD50" s="647"/>
      <c r="AE50" s="647"/>
      <c r="AH50" s="647"/>
      <c r="AI50" s="647"/>
      <c r="AL50" s="647"/>
      <c r="AM50" s="647"/>
      <c r="AP50" s="647"/>
      <c r="AQ50" s="647"/>
      <c r="AT50" s="320"/>
      <c r="AV50" s="611"/>
      <c r="AW50" s="611"/>
    </row>
    <row r="51" spans="1:51">
      <c r="A51" s="319"/>
      <c r="B51" s="631" t="str">
        <f>VLOOKUP(+B45,'[14]Twr Schedule'!$B$9:$C$611,2,FALSE)</f>
        <v>DA+0</v>
      </c>
      <c r="C51" s="631"/>
      <c r="F51" s="631" t="str">
        <f>VLOOKUP(+F45,'[14]Twr Schedule'!$B$9:$C$611,2,FALSE)</f>
        <v>DA+3</v>
      </c>
      <c r="G51" s="631"/>
      <c r="J51" s="631" t="str">
        <f>VLOOKUP(+J45,'[14]Twr Schedule'!$B$9:$C$611,2,FALSE)</f>
        <v>DA+0</v>
      </c>
      <c r="K51" s="631"/>
      <c r="N51" s="631" t="str">
        <f>VLOOKUP(+N45,'[14]Twr Schedule'!$B$9:$C$611,2,FALSE)</f>
        <v>DA-3</v>
      </c>
      <c r="O51" s="631"/>
      <c r="R51" s="631" t="str">
        <f>VLOOKUP(+R45,'[14]Twr Schedule'!$B$9:$C$611,2,FALSE)</f>
        <v>DA+3</v>
      </c>
      <c r="S51" s="631"/>
      <c r="V51" s="631" t="str">
        <f>VLOOKUP(+V45,'[14]Twr Schedule'!$B$9:$C$611,2,FALSE)</f>
        <v>DB1+0</v>
      </c>
      <c r="W51" s="631"/>
      <c r="Z51" s="631" t="str">
        <f>VLOOKUP(+Z45,'[14]Twr Schedule'!$B$9:$C$611,2,FALSE)</f>
        <v>DA+3</v>
      </c>
      <c r="AA51" s="631"/>
      <c r="AD51" s="631" t="str">
        <f>VLOOKUP(+AD45,'[14]Twr Schedule'!$B$9:$C$611,2,FALSE)</f>
        <v>DB1+0</v>
      </c>
      <c r="AE51" s="631"/>
      <c r="AH51" s="631" t="str">
        <f>VLOOKUP(+AH45,'[14]Twr Schedule'!$B$9:$C$611,2,FALSE)</f>
        <v>DA+3</v>
      </c>
      <c r="AI51" s="631"/>
      <c r="AL51" s="631" t="str">
        <f>VLOOKUP(+AL45,'[14]Twr Schedule'!$B$9:$C$611,2,FALSE)</f>
        <v>DA+3</v>
      </c>
      <c r="AM51" s="631"/>
      <c r="AP51" s="631" t="str">
        <f>VLOOKUP(+AP45,'[14]Twr Schedule'!$B$9:$C$611,2,FALSE)</f>
        <v>DB2+0</v>
      </c>
      <c r="AQ51" s="631"/>
      <c r="AT51" s="320"/>
      <c r="AV51" s="611"/>
      <c r="AW51" s="611"/>
    </row>
    <row r="52" spans="1:51">
      <c r="A52" s="319"/>
      <c r="AT52" s="320"/>
      <c r="AV52" s="611"/>
      <c r="AW52" s="611"/>
    </row>
    <row r="53" spans="1:51">
      <c r="A53" s="319"/>
      <c r="B53" s="658" t="s">
        <v>829</v>
      </c>
      <c r="C53" s="659"/>
      <c r="D53" s="659"/>
      <c r="E53" s="659"/>
      <c r="F53" s="659"/>
      <c r="G53" s="659"/>
      <c r="H53" s="659"/>
      <c r="I53" s="659"/>
      <c r="J53" s="659"/>
      <c r="K53" s="659"/>
      <c r="L53" s="659"/>
      <c r="M53" s="659"/>
      <c r="N53" s="659"/>
      <c r="O53" s="659"/>
      <c r="P53" s="659"/>
      <c r="Q53" s="659"/>
      <c r="R53" s="659"/>
      <c r="S53" s="659"/>
      <c r="T53" s="659"/>
      <c r="U53" s="659"/>
      <c r="V53" s="660"/>
      <c r="W53" s="658" t="s">
        <v>830</v>
      </c>
      <c r="X53" s="659"/>
      <c r="Y53" s="659"/>
      <c r="Z53" s="659"/>
      <c r="AA53" s="659"/>
      <c r="AB53" s="659"/>
      <c r="AC53" s="659"/>
      <c r="AD53" s="659"/>
      <c r="AE53" s="659"/>
      <c r="AF53" s="659"/>
      <c r="AG53" s="659"/>
      <c r="AH53" s="659"/>
      <c r="AI53" s="659"/>
      <c r="AJ53" s="659"/>
      <c r="AK53" s="659"/>
      <c r="AL53" s="659"/>
      <c r="AM53" s="659"/>
      <c r="AN53" s="659"/>
      <c r="AO53" s="659"/>
      <c r="AP53" s="659"/>
      <c r="AQ53" s="659"/>
      <c r="AR53" s="660"/>
      <c r="AT53" s="320"/>
      <c r="AV53" s="611"/>
      <c r="AW53" s="611"/>
    </row>
    <row r="54" spans="1:51">
      <c r="A54" s="319"/>
      <c r="AT54" s="320"/>
      <c r="AV54" s="611"/>
      <c r="AW54" s="611"/>
    </row>
    <row r="55" spans="1:51">
      <c r="A55" s="319"/>
      <c r="B55" s="611" t="s">
        <v>535</v>
      </c>
      <c r="C55" s="611"/>
      <c r="F55" s="611" t="s">
        <v>497</v>
      </c>
      <c r="G55" s="611"/>
      <c r="J55" s="611" t="s">
        <v>551</v>
      </c>
      <c r="K55" s="611"/>
      <c r="N55" s="611" t="s">
        <v>529</v>
      </c>
      <c r="O55" s="611"/>
      <c r="R55" s="611" t="s">
        <v>523</v>
      </c>
      <c r="S55" s="611"/>
      <c r="V55" s="611" t="s">
        <v>515</v>
      </c>
      <c r="W55" s="611"/>
      <c r="Z55" s="611" t="s">
        <v>508</v>
      </c>
      <c r="AA55" s="611"/>
      <c r="AD55" s="611" t="s">
        <v>502</v>
      </c>
      <c r="AE55" s="611"/>
      <c r="AH55" s="611" t="s">
        <v>492</v>
      </c>
      <c r="AI55" s="611"/>
      <c r="AL55" s="611" t="s">
        <v>489</v>
      </c>
      <c r="AM55" s="611"/>
      <c r="AP55" s="611" t="s">
        <v>541</v>
      </c>
      <c r="AQ55" s="611"/>
      <c r="AT55" s="320"/>
      <c r="AV55" s="611"/>
      <c r="AW55" s="611"/>
    </row>
    <row r="56" spans="1:51">
      <c r="A56" s="319"/>
      <c r="AT56" s="320"/>
      <c r="AV56" s="611"/>
      <c r="AW56" s="611"/>
    </row>
    <row r="57" spans="1:51">
      <c r="A57" s="319"/>
      <c r="AT57" s="320"/>
      <c r="AV57" s="611"/>
      <c r="AW57" s="611"/>
    </row>
    <row r="58" spans="1:51">
      <c r="A58" s="319"/>
      <c r="B58" s="333" t="s">
        <v>807</v>
      </c>
      <c r="C58" s="333" t="s">
        <v>808</v>
      </c>
      <c r="D58" s="613">
        <f>VLOOKUP(B55,[14]Progress!$B$9:$D$310,3,FALSE)</f>
        <v>419</v>
      </c>
      <c r="E58" s="612"/>
      <c r="F58" s="333" t="s">
        <v>807</v>
      </c>
      <c r="G58" s="333" t="s">
        <v>808</v>
      </c>
      <c r="H58" s="661">
        <f>VLOOKUP(F55,[14]Progress!$B$9:$D$310,3,FALSE)</f>
        <v>361.09699999999998</v>
      </c>
      <c r="I58" s="662"/>
      <c r="J58" s="351" t="s">
        <v>807</v>
      </c>
      <c r="K58" s="351" t="s">
        <v>808</v>
      </c>
      <c r="L58" s="661">
        <f>VLOOKUP(J55,[14]Progress!$B$9:$D$310,3,FALSE)</f>
        <v>361</v>
      </c>
      <c r="M58" s="662"/>
      <c r="N58" s="351" t="s">
        <v>807</v>
      </c>
      <c r="O58" s="351" t="s">
        <v>808</v>
      </c>
      <c r="P58" s="661">
        <f>VLOOKUP(N55,[14]Progress!$B$9:$D$310,3,FALSE)</f>
        <v>404</v>
      </c>
      <c r="Q58" s="662"/>
      <c r="R58" s="351" t="s">
        <v>807</v>
      </c>
      <c r="S58" s="351" t="s">
        <v>808</v>
      </c>
      <c r="T58" s="661">
        <f>VLOOKUP(R55,[14]Progress!$B$9:$D$310,3,FALSE)</f>
        <v>424</v>
      </c>
      <c r="U58" s="662"/>
      <c r="V58" s="351" t="s">
        <v>807</v>
      </c>
      <c r="W58" s="351" t="s">
        <v>808</v>
      </c>
      <c r="X58" s="661">
        <f>VLOOKUP(V55,[14]Progress!$B$9:$D$310,3,FALSE)</f>
        <v>406</v>
      </c>
      <c r="Y58" s="662"/>
      <c r="Z58" s="351" t="s">
        <v>807</v>
      </c>
      <c r="AA58" s="351" t="s">
        <v>808</v>
      </c>
      <c r="AB58" s="661">
        <f>VLOOKUP(Z55,[14]Progress!$B$9:$D$310,3,FALSE)</f>
        <v>410</v>
      </c>
      <c r="AC58" s="662"/>
      <c r="AD58" s="351" t="s">
        <v>807</v>
      </c>
      <c r="AE58" s="351" t="s">
        <v>808</v>
      </c>
      <c r="AF58" s="661">
        <f>VLOOKUP(AD55,[14]Progress!$B$9:$D$310,3,FALSE)</f>
        <v>423</v>
      </c>
      <c r="AG58" s="662"/>
      <c r="AH58" s="351" t="s">
        <v>807</v>
      </c>
      <c r="AI58" s="351" t="s">
        <v>808</v>
      </c>
      <c r="AJ58" s="661">
        <f>VLOOKUP(AH55,[14]Progress!$B$9:$D$310,3,FALSE)</f>
        <v>409</v>
      </c>
      <c r="AK58" s="662"/>
      <c r="AL58" s="351" t="s">
        <v>807</v>
      </c>
      <c r="AM58" s="351" t="s">
        <v>808</v>
      </c>
      <c r="AN58" s="661">
        <f>VLOOKUP(AL55,[14]Progress!$B$9:$D$310,3,FALSE)</f>
        <v>425</v>
      </c>
      <c r="AO58" s="662"/>
      <c r="AP58" s="351" t="s">
        <v>807</v>
      </c>
      <c r="AQ58" s="351" t="s">
        <v>808</v>
      </c>
      <c r="AR58" s="661">
        <f>VLOOKUP(AP55,[14]Progress!$B$9:$D$310,3,FALSE)</f>
        <v>362.65</v>
      </c>
      <c r="AS58" s="663"/>
      <c r="AT58" s="320"/>
      <c r="AV58" s="611">
        <f>D58+H58+L58+P58+T58+X58+AB58+AF58+AJ58+AN58+AR58</f>
        <v>4404.7469999999994</v>
      </c>
      <c r="AW58" s="611"/>
      <c r="AY58">
        <v>11</v>
      </c>
    </row>
    <row r="59" spans="1:51">
      <c r="A59" s="319"/>
      <c r="B59" s="333" t="s">
        <v>810</v>
      </c>
      <c r="C59" s="333" t="s">
        <v>811</v>
      </c>
      <c r="F59" s="333" t="s">
        <v>810</v>
      </c>
      <c r="G59" s="333" t="s">
        <v>811</v>
      </c>
      <c r="J59" s="333" t="s">
        <v>810</v>
      </c>
      <c r="K59" s="333" t="s">
        <v>811</v>
      </c>
      <c r="N59" s="333" t="s">
        <v>810</v>
      </c>
      <c r="O59" s="333" t="s">
        <v>811</v>
      </c>
      <c r="R59" s="333" t="s">
        <v>810</v>
      </c>
      <c r="S59" s="333" t="s">
        <v>811</v>
      </c>
      <c r="V59" s="333" t="s">
        <v>810</v>
      </c>
      <c r="W59" s="333" t="s">
        <v>811</v>
      </c>
      <c r="Z59" s="333" t="s">
        <v>810</v>
      </c>
      <c r="AA59" s="333" t="s">
        <v>811</v>
      </c>
      <c r="AD59" s="333" t="s">
        <v>810</v>
      </c>
      <c r="AE59" s="333" t="s">
        <v>811</v>
      </c>
      <c r="AH59" s="333" t="s">
        <v>810</v>
      </c>
      <c r="AI59" s="333" t="s">
        <v>811</v>
      </c>
      <c r="AL59" s="333" t="s">
        <v>810</v>
      </c>
      <c r="AM59" s="333" t="s">
        <v>811</v>
      </c>
      <c r="AP59" s="333" t="s">
        <v>810</v>
      </c>
      <c r="AQ59" s="333" t="s">
        <v>811</v>
      </c>
      <c r="AT59" s="320"/>
      <c r="AV59" s="611"/>
      <c r="AW59" s="611"/>
    </row>
    <row r="60" spans="1:51" ht="10.5" customHeight="1">
      <c r="A60" s="319"/>
      <c r="B60" s="647"/>
      <c r="C60" s="647"/>
      <c r="F60" s="647"/>
      <c r="G60" s="647"/>
      <c r="J60" s="647"/>
      <c r="K60" s="647"/>
      <c r="N60" s="647"/>
      <c r="O60" s="647"/>
      <c r="R60" s="647"/>
      <c r="S60" s="647"/>
      <c r="V60" s="647"/>
      <c r="W60" s="647"/>
      <c r="Z60" s="647"/>
      <c r="AA60" s="647"/>
      <c r="AD60" s="647"/>
      <c r="AE60" s="647"/>
      <c r="AH60" s="647"/>
      <c r="AI60" s="647"/>
      <c r="AL60" s="647"/>
      <c r="AM60" s="647"/>
      <c r="AP60" s="647"/>
      <c r="AQ60" s="647"/>
      <c r="AT60" s="320"/>
      <c r="AV60" s="611"/>
      <c r="AW60" s="611"/>
    </row>
    <row r="61" spans="1:51">
      <c r="A61" s="319"/>
      <c r="B61" s="631" t="str">
        <f>VLOOKUP(+B55,'[14]Twr Schedule'!$B$9:$C$611,2,FALSE)</f>
        <v>DA+0</v>
      </c>
      <c r="C61" s="631"/>
      <c r="F61" s="631" t="str">
        <f>VLOOKUP(+F55,'[14]Twr Schedule'!$B$9:$C$611,2,FALSE)</f>
        <v>DA+3</v>
      </c>
      <c r="G61" s="631"/>
      <c r="J61" s="631" t="str">
        <f>VLOOKUP(+J55,'[14]Twr Schedule'!$B$9:$C$611,2,FALSE)</f>
        <v>DA-3</v>
      </c>
      <c r="K61" s="631"/>
      <c r="N61" s="631" t="str">
        <f>VLOOKUP(+N55,'[14]Twr Schedule'!$B$9:$C$611,2,FALSE)</f>
        <v>DA+0</v>
      </c>
      <c r="O61" s="631"/>
      <c r="R61" s="631" t="str">
        <f>VLOOKUP(+R55,'[14]Twr Schedule'!$B$9:$C$611,2,FALSE)</f>
        <v>DA+3</v>
      </c>
      <c r="S61" s="631"/>
      <c r="V61" s="631" t="str">
        <f>VLOOKUP(+V55,'[14]Twr Schedule'!$B$9:$C$611,2,FALSE)</f>
        <v>DA+0</v>
      </c>
      <c r="W61" s="631"/>
      <c r="Z61" s="631" t="str">
        <f>VLOOKUP(+Z55,'[14]Twr Schedule'!$B$9:$C$611,2,FALSE)</f>
        <v>DA+0</v>
      </c>
      <c r="AA61" s="631"/>
      <c r="AD61" s="631" t="str">
        <f>VLOOKUP(+AD55,'[14]Twr Schedule'!$B$9:$C$611,2,FALSE)</f>
        <v>DA+3</v>
      </c>
      <c r="AE61" s="631"/>
      <c r="AH61" s="631" t="str">
        <f>VLOOKUP(+AH55,'[14]Twr Schedule'!$B$9:$C$611,2,FALSE)</f>
        <v>DA+0</v>
      </c>
      <c r="AI61" s="631"/>
      <c r="AL61" s="631" t="str">
        <f>VLOOKUP(+AL55,'[14]Twr Schedule'!$B$9:$C$611,2,FALSE)</f>
        <v>DA+3</v>
      </c>
      <c r="AM61" s="631"/>
      <c r="AP61" s="631" t="str">
        <f>VLOOKUP(+AP55,'[14]Twr Schedule'!$B$9:$C$611,2,FALSE)</f>
        <v>DA+0</v>
      </c>
      <c r="AQ61" s="631"/>
      <c r="AT61" s="320"/>
      <c r="AV61" s="611"/>
      <c r="AW61" s="611"/>
    </row>
    <row r="62" spans="1:51">
      <c r="A62" s="319"/>
      <c r="AT62" s="320"/>
      <c r="AV62" s="611"/>
      <c r="AW62" s="611"/>
    </row>
    <row r="63" spans="1:51">
      <c r="A63" s="319"/>
      <c r="B63" s="658" t="s">
        <v>830</v>
      </c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59"/>
      <c r="O63" s="659"/>
      <c r="P63" s="659"/>
      <c r="Q63" s="659"/>
      <c r="R63" s="659"/>
      <c r="S63" s="659"/>
      <c r="T63" s="659"/>
      <c r="U63" s="659"/>
      <c r="V63" s="659"/>
      <c r="W63" s="659"/>
      <c r="X63" s="659"/>
      <c r="Y63" s="659"/>
      <c r="Z63" s="660"/>
      <c r="AA63" s="543" t="s">
        <v>831</v>
      </c>
      <c r="AB63" s="544"/>
      <c r="AC63" s="544"/>
      <c r="AD63" s="544"/>
      <c r="AE63" s="544"/>
      <c r="AF63" s="544"/>
      <c r="AG63" s="544"/>
      <c r="AH63" s="544"/>
      <c r="AI63" s="544"/>
      <c r="AJ63" s="544"/>
      <c r="AK63" s="544"/>
      <c r="AL63" s="544"/>
      <c r="AM63" s="544"/>
      <c r="AN63" s="544"/>
      <c r="AO63" s="544"/>
      <c r="AP63" s="544"/>
      <c r="AQ63" s="544"/>
      <c r="AR63" s="545"/>
      <c r="AT63" s="320"/>
      <c r="AV63" s="611"/>
      <c r="AW63" s="611"/>
    </row>
    <row r="64" spans="1:51">
      <c r="A64" s="319"/>
      <c r="AT64" s="320"/>
      <c r="AV64" s="611"/>
      <c r="AW64" s="611"/>
    </row>
    <row r="65" spans="1:51">
      <c r="A65" s="319"/>
      <c r="B65" s="611" t="str">
        <f>'[14]Twr Schedule'!B97</f>
        <v>8/0</v>
      </c>
      <c r="C65" s="611"/>
      <c r="F65" s="611" t="str">
        <f>'[14]Twr Schedule'!B99</f>
        <v>8/1</v>
      </c>
      <c r="G65" s="611"/>
      <c r="J65" s="611" t="str">
        <f>'[14]Twr Schedule'!B101</f>
        <v>8/2</v>
      </c>
      <c r="K65" s="611"/>
      <c r="N65" s="611" t="str">
        <f>'[14]Twr Schedule'!B103</f>
        <v>8/3</v>
      </c>
      <c r="O65" s="611"/>
      <c r="R65" s="611" t="str">
        <f>'[14]Twr Schedule'!B105</f>
        <v>8/4</v>
      </c>
      <c r="S65" s="611"/>
      <c r="V65" s="611" t="str">
        <f>'[14]Twr Schedule'!B107</f>
        <v>8A/0</v>
      </c>
      <c r="W65" s="611"/>
      <c r="Z65" s="611" t="str">
        <f>'[14]Twr Schedule'!B109</f>
        <v>8B/0</v>
      </c>
      <c r="AA65" s="611"/>
      <c r="AD65" s="611" t="str">
        <f>'[14]Twr Schedule'!B111</f>
        <v>8B/1</v>
      </c>
      <c r="AE65" s="611"/>
      <c r="AH65" s="611" t="str">
        <f>'[14]Twr Schedule'!B113</f>
        <v>8B/2</v>
      </c>
      <c r="AI65" s="611"/>
      <c r="AL65" s="611" t="str">
        <f>'[14]Twr Schedule'!B115</f>
        <v>8B/3</v>
      </c>
      <c r="AM65" s="611"/>
      <c r="AP65" s="611" t="str">
        <f>'[14]Twr Schedule'!B117</f>
        <v>8B/4</v>
      </c>
      <c r="AQ65" s="611"/>
      <c r="AT65" s="320"/>
      <c r="AV65" s="611"/>
      <c r="AW65" s="611"/>
    </row>
    <row r="66" spans="1:51">
      <c r="A66" s="319"/>
      <c r="AT66" s="320"/>
      <c r="AV66" s="611"/>
      <c r="AW66" s="611"/>
    </row>
    <row r="67" spans="1:51">
      <c r="A67" s="319"/>
      <c r="AT67" s="320"/>
      <c r="AV67" s="611"/>
      <c r="AW67" s="611"/>
    </row>
    <row r="68" spans="1:51">
      <c r="A68" s="319"/>
      <c r="B68" s="333" t="s">
        <v>807</v>
      </c>
      <c r="C68" s="333" t="s">
        <v>808</v>
      </c>
      <c r="D68" s="613">
        <f>VLOOKUP(B65,[14]Progress!$B$9:$D$310,3,FALSE)</f>
        <v>416</v>
      </c>
      <c r="E68" s="612"/>
      <c r="F68" s="333" t="s">
        <v>807</v>
      </c>
      <c r="G68" s="333" t="s">
        <v>808</v>
      </c>
      <c r="H68" s="613">
        <f>VLOOKUP(F65,[14]Progress!$B$9:$D$310,3,FALSE)</f>
        <v>400</v>
      </c>
      <c r="I68" s="612"/>
      <c r="J68" s="333" t="s">
        <v>807</v>
      </c>
      <c r="K68" s="333" t="s">
        <v>808</v>
      </c>
      <c r="L68" s="613">
        <f>VLOOKUP(J65,[14]Progress!$B$9:$D$310,3,FALSE)</f>
        <v>367</v>
      </c>
      <c r="M68" s="612"/>
      <c r="N68" s="333" t="s">
        <v>807</v>
      </c>
      <c r="O68" s="333" t="s">
        <v>808</v>
      </c>
      <c r="P68" s="613">
        <f>VLOOKUP(N65,[14]Progress!$B$9:$D$310,3,FALSE)</f>
        <v>420</v>
      </c>
      <c r="Q68" s="612"/>
      <c r="R68" s="333" t="s">
        <v>807</v>
      </c>
      <c r="S68" s="333" t="s">
        <v>808</v>
      </c>
      <c r="T68" s="661">
        <f>VLOOKUP(R65,[14]Progress!$B$9:$D$310,3,FALSE)</f>
        <v>413.71600000000001</v>
      </c>
      <c r="U68" s="662"/>
      <c r="V68" s="351" t="s">
        <v>807</v>
      </c>
      <c r="W68" s="351" t="s">
        <v>808</v>
      </c>
      <c r="X68" s="664">
        <f>VLOOKUP(V65,[14]Progress!$B$9:$D$310,3,FALSE)</f>
        <v>223.61</v>
      </c>
      <c r="Y68" s="665"/>
      <c r="Z68" s="351" t="s">
        <v>807</v>
      </c>
      <c r="AA68" s="351" t="s">
        <v>808</v>
      </c>
      <c r="AB68" s="661">
        <f>VLOOKUP(Z65,[14]Progress!$B$9:$D$310,3,FALSE)</f>
        <v>341</v>
      </c>
      <c r="AC68" s="662"/>
      <c r="AD68" s="351" t="s">
        <v>807</v>
      </c>
      <c r="AE68" s="351" t="s">
        <v>808</v>
      </c>
      <c r="AF68" s="661">
        <f>VLOOKUP(AD65,[14]Progress!$B$9:$D$310,3,FALSE)</f>
        <v>332</v>
      </c>
      <c r="AG68" s="662"/>
      <c r="AH68" s="351" t="s">
        <v>807</v>
      </c>
      <c r="AI68" s="351" t="s">
        <v>808</v>
      </c>
      <c r="AJ68" s="661">
        <f>VLOOKUP(AH65,[14]Progress!$B$9:$D$310,3,FALSE)</f>
        <v>292.52600000000001</v>
      </c>
      <c r="AK68" s="662"/>
      <c r="AL68" s="351" t="s">
        <v>807</v>
      </c>
      <c r="AM68" s="351" t="s">
        <v>808</v>
      </c>
      <c r="AN68" s="661">
        <f>VLOOKUP(AL65,[14]Progress!$B$9:$D$310,3,FALSE)</f>
        <v>426.18599999999998</v>
      </c>
      <c r="AO68" s="662"/>
      <c r="AP68" s="333" t="s">
        <v>807</v>
      </c>
      <c r="AQ68" s="333" t="s">
        <v>808</v>
      </c>
      <c r="AR68" s="613">
        <f>VLOOKUP(AP65,[14]Progress!$B$9:$D$310,3,FALSE)</f>
        <v>373</v>
      </c>
      <c r="AS68" s="611"/>
      <c r="AT68" s="320"/>
      <c r="AV68" s="611">
        <f>D68+H68+L68+P68+T68+X68+AB68+AF68+AJ68+AN68+AR68</f>
        <v>4005.038</v>
      </c>
      <c r="AW68" s="611"/>
      <c r="AY68">
        <v>11</v>
      </c>
    </row>
    <row r="69" spans="1:51">
      <c r="A69" s="319"/>
      <c r="B69" s="333" t="s">
        <v>810</v>
      </c>
      <c r="C69" s="333" t="s">
        <v>811</v>
      </c>
      <c r="F69" s="333" t="s">
        <v>810</v>
      </c>
      <c r="G69" s="333" t="s">
        <v>811</v>
      </c>
      <c r="J69" s="333" t="s">
        <v>810</v>
      </c>
      <c r="K69" s="333" t="s">
        <v>811</v>
      </c>
      <c r="N69" s="333" t="s">
        <v>810</v>
      </c>
      <c r="O69" s="333" t="s">
        <v>811</v>
      </c>
      <c r="R69" s="333" t="s">
        <v>810</v>
      </c>
      <c r="S69" s="333" t="s">
        <v>811</v>
      </c>
      <c r="V69" s="333" t="s">
        <v>810</v>
      </c>
      <c r="W69" s="333" t="s">
        <v>811</v>
      </c>
      <c r="Z69" s="333" t="s">
        <v>810</v>
      </c>
      <c r="AA69" s="333" t="s">
        <v>811</v>
      </c>
      <c r="AD69" s="333" t="s">
        <v>810</v>
      </c>
      <c r="AE69" s="333" t="s">
        <v>811</v>
      </c>
      <c r="AH69" s="333" t="s">
        <v>810</v>
      </c>
      <c r="AI69" s="333" t="s">
        <v>811</v>
      </c>
      <c r="AL69" s="333" t="s">
        <v>810</v>
      </c>
      <c r="AM69" s="333" t="s">
        <v>811</v>
      </c>
      <c r="AP69" s="333" t="s">
        <v>810</v>
      </c>
      <c r="AQ69" s="333" t="s">
        <v>811</v>
      </c>
      <c r="AT69" s="320"/>
      <c r="AV69" s="611"/>
      <c r="AW69" s="611"/>
    </row>
    <row r="70" spans="1:51" ht="10.5" customHeight="1">
      <c r="A70" s="319"/>
      <c r="B70" s="647"/>
      <c r="C70" s="647"/>
      <c r="F70" s="647"/>
      <c r="G70" s="647"/>
      <c r="J70" s="647"/>
      <c r="K70" s="647"/>
      <c r="N70" s="647"/>
      <c r="O70" s="647"/>
      <c r="R70" s="647"/>
      <c r="S70" s="647"/>
      <c r="V70" s="647"/>
      <c r="W70" s="647"/>
      <c r="Z70" s="647"/>
      <c r="AA70" s="647"/>
      <c r="AD70" s="666"/>
      <c r="AE70" s="666"/>
      <c r="AH70" s="647"/>
      <c r="AI70" s="647"/>
      <c r="AL70" s="647"/>
      <c r="AM70" s="647"/>
      <c r="AP70" s="647"/>
      <c r="AQ70" s="647"/>
      <c r="AT70" s="320"/>
      <c r="AV70" s="611"/>
      <c r="AW70" s="611"/>
    </row>
    <row r="71" spans="1:51">
      <c r="A71" s="319"/>
      <c r="B71" s="631" t="str">
        <f>VLOOKUP(+B65,'[14]Twr Schedule'!$B$9:$C$611,2,FALSE)</f>
        <v>DB2+0</v>
      </c>
      <c r="C71" s="631"/>
      <c r="F71" s="631" t="str">
        <f>VLOOKUP(+F65,'[14]Twr Schedule'!$B$9:$C$611,2,FALSE)</f>
        <v>DA+3</v>
      </c>
      <c r="G71" s="631"/>
      <c r="J71" s="631" t="str">
        <f>VLOOKUP(+J65,'[14]Twr Schedule'!$B$9:$C$611,2,FALSE)</f>
        <v>DA+0</v>
      </c>
      <c r="K71" s="631"/>
      <c r="N71" s="631" t="str">
        <f>VLOOKUP(+N65,'[14]Twr Schedule'!$B$9:$C$611,2,FALSE)</f>
        <v>DA-3</v>
      </c>
      <c r="O71" s="631"/>
      <c r="R71" s="631" t="str">
        <f>VLOOKUP(+R65,'[14]Twr Schedule'!$B$9:$C$611,2,FALSE)</f>
        <v>DA+9</v>
      </c>
      <c r="S71" s="631"/>
      <c r="V71" s="631" t="str">
        <f>VLOOKUP(+V65,'[14]Twr Schedule'!$B$9:$C$611,2,FALSE)</f>
        <v>DD60+0</v>
      </c>
      <c r="W71" s="631"/>
      <c r="Z71" s="631" t="str">
        <f>VLOOKUP(+Z65,'[14]Twr Schedule'!$B$9:$C$611,2,FALSE)</f>
        <v>DD60+0</v>
      </c>
      <c r="AA71" s="631"/>
      <c r="AD71" s="631" t="str">
        <f>VLOOKUP(+AD65,'[14]Twr Schedule'!$B$9:$C$611,2,FALSE)</f>
        <v>DA-3</v>
      </c>
      <c r="AE71" s="631"/>
      <c r="AH71" s="631" t="str">
        <f>VLOOKUP(+AH65,'[14]Twr Schedule'!$B$9:$C$611,2,FALSE)</f>
        <v>DA-3</v>
      </c>
      <c r="AI71" s="631"/>
      <c r="AL71" s="631" t="str">
        <f>VLOOKUP(+AL65,'[14]Twr Schedule'!$B$9:$C$611,2,FALSE)</f>
        <v>DA+3</v>
      </c>
      <c r="AM71" s="631"/>
      <c r="AP71" s="631" t="str">
        <f>VLOOKUP(+AP65,'[14]Twr Schedule'!$B$9:$C$611,2,FALSE)</f>
        <v>DA+6</v>
      </c>
      <c r="AQ71" s="631"/>
      <c r="AT71" s="320"/>
      <c r="AV71" s="611"/>
      <c r="AW71" s="611"/>
    </row>
    <row r="72" spans="1:51">
      <c r="A72" s="319"/>
      <c r="W72" t="s">
        <v>832</v>
      </c>
      <c r="AT72" s="320"/>
      <c r="AV72" s="611"/>
      <c r="AW72" s="611"/>
    </row>
    <row r="73" spans="1:51">
      <c r="A73" s="543" t="s">
        <v>831</v>
      </c>
      <c r="B73" s="544"/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  <c r="P73" s="544"/>
      <c r="Q73" s="544"/>
      <c r="R73" s="544"/>
      <c r="S73" s="544"/>
      <c r="T73" s="544"/>
      <c r="U73" s="544"/>
      <c r="V73" s="545"/>
      <c r="W73" s="543" t="s">
        <v>833</v>
      </c>
      <c r="X73" s="544"/>
      <c r="Y73" s="544"/>
      <c r="Z73" s="544"/>
      <c r="AA73" s="544"/>
      <c r="AB73" s="544"/>
      <c r="AC73" s="544"/>
      <c r="AD73" s="544"/>
      <c r="AE73" s="544"/>
      <c r="AF73" s="544"/>
      <c r="AG73" s="544"/>
      <c r="AH73" s="544"/>
      <c r="AI73" s="544"/>
      <c r="AJ73" s="544"/>
      <c r="AK73" s="544"/>
      <c r="AL73" s="544"/>
      <c r="AM73" s="544"/>
      <c r="AN73" s="544"/>
      <c r="AO73" s="544"/>
      <c r="AP73" s="544"/>
      <c r="AQ73" s="544"/>
      <c r="AR73" s="545"/>
      <c r="AT73" s="320"/>
      <c r="AV73" s="611"/>
      <c r="AW73" s="611"/>
    </row>
    <row r="74" spans="1:51">
      <c r="A74" s="319"/>
      <c r="AT74" s="320"/>
      <c r="AV74" s="611"/>
      <c r="AW74" s="611"/>
    </row>
    <row r="75" spans="1:51">
      <c r="A75" s="319"/>
      <c r="B75" s="611" t="s">
        <v>556</v>
      </c>
      <c r="C75" s="611"/>
      <c r="F75" s="611" t="s">
        <v>562</v>
      </c>
      <c r="G75" s="611"/>
      <c r="J75" s="611" t="s">
        <v>584</v>
      </c>
      <c r="K75" s="611"/>
      <c r="N75" s="611" t="s">
        <v>570</v>
      </c>
      <c r="O75" s="611"/>
      <c r="R75" s="611" t="s">
        <v>663</v>
      </c>
      <c r="S75" s="611"/>
      <c r="V75" s="611" t="s">
        <v>658</v>
      </c>
      <c r="W75" s="611"/>
      <c r="Z75" s="611" t="s">
        <v>597</v>
      </c>
      <c r="AA75" s="611"/>
      <c r="AD75" s="611" t="s">
        <v>501</v>
      </c>
      <c r="AE75" s="611"/>
      <c r="AH75" s="611" t="s">
        <v>507</v>
      </c>
      <c r="AI75" s="611"/>
      <c r="AL75" s="611" t="s">
        <v>512</v>
      </c>
      <c r="AM75" s="611"/>
      <c r="AP75" s="611" t="s">
        <v>516</v>
      </c>
      <c r="AQ75" s="611"/>
      <c r="AT75" s="320"/>
      <c r="AV75" s="611"/>
      <c r="AW75" s="611"/>
    </row>
    <row r="76" spans="1:51">
      <c r="A76" s="319"/>
      <c r="AT76" s="320"/>
      <c r="AV76" s="611"/>
      <c r="AW76" s="611"/>
    </row>
    <row r="77" spans="1:51">
      <c r="A77" s="319"/>
      <c r="AT77" s="320"/>
      <c r="AV77" s="611"/>
      <c r="AW77" s="611"/>
    </row>
    <row r="78" spans="1:51">
      <c r="A78" s="319"/>
      <c r="B78" s="333" t="s">
        <v>807</v>
      </c>
      <c r="C78" s="333" t="s">
        <v>808</v>
      </c>
      <c r="D78" s="661">
        <f>VLOOKUP(B75,[14]Progress!$B$9:$D$310,3,FALSE)</f>
        <v>461.51</v>
      </c>
      <c r="E78" s="662"/>
      <c r="F78" s="351" t="s">
        <v>807</v>
      </c>
      <c r="G78" s="351" t="s">
        <v>808</v>
      </c>
      <c r="H78" s="664">
        <f>VLOOKUP(F75,[14]Progress!$B$9:$D$310,3,FALSE)</f>
        <v>283.43099999999998</v>
      </c>
      <c r="I78" s="665"/>
      <c r="J78" s="351" t="s">
        <v>807</v>
      </c>
      <c r="K78" s="351" t="s">
        <v>808</v>
      </c>
      <c r="L78" s="661">
        <f>VLOOKUP(J75,[14]Progress!$B$9:$D$310,3,FALSE)</f>
        <v>426</v>
      </c>
      <c r="M78" s="662"/>
      <c r="N78" s="351" t="s">
        <v>807</v>
      </c>
      <c r="O78" s="351" t="s">
        <v>808</v>
      </c>
      <c r="P78" s="661">
        <f>VLOOKUP(N75,[14]Progress!$B$9:$D$310,3,FALSE)</f>
        <v>396.09199999999998</v>
      </c>
      <c r="Q78" s="662"/>
      <c r="R78" s="351" t="s">
        <v>807</v>
      </c>
      <c r="S78" s="351" t="s">
        <v>808</v>
      </c>
      <c r="T78" s="664">
        <f>VLOOKUP(R75,[14]Progress!$B$9:$D$310,3,FALSE)</f>
        <v>312.87900000000002</v>
      </c>
      <c r="U78" s="665"/>
      <c r="V78" s="351" t="s">
        <v>807</v>
      </c>
      <c r="W78" s="351" t="s">
        <v>808</v>
      </c>
      <c r="X78" s="661">
        <f>VLOOKUP(V75,[14]Progress!$B$9:$D$310,3,FALSE)</f>
        <v>418.99900000000002</v>
      </c>
      <c r="Y78" s="662"/>
      <c r="Z78" s="351" t="s">
        <v>807</v>
      </c>
      <c r="AA78" s="351" t="s">
        <v>808</v>
      </c>
      <c r="AB78" s="661">
        <f>VLOOKUP(Z75,[14]Progress!$B$9:$D$310,3,FALSE)</f>
        <v>370.19900000000001</v>
      </c>
      <c r="AC78" s="662"/>
      <c r="AD78" s="351" t="s">
        <v>807</v>
      </c>
      <c r="AE78" s="351" t="s">
        <v>808</v>
      </c>
      <c r="AF78" s="661">
        <f>VLOOKUP(AD75,[14]Progress!$B$9:$D$310,3,FALSE)</f>
        <v>424.99599999999998</v>
      </c>
      <c r="AG78" s="662"/>
      <c r="AH78" s="351" t="s">
        <v>807</v>
      </c>
      <c r="AI78" s="351" t="s">
        <v>808</v>
      </c>
      <c r="AJ78" s="661">
        <f>VLOOKUP(AH75,[14]Progress!$B$9:$D$310,3,FALSE)</f>
        <v>404</v>
      </c>
      <c r="AK78" s="662"/>
      <c r="AL78" s="351" t="s">
        <v>807</v>
      </c>
      <c r="AM78" s="351" t="s">
        <v>808</v>
      </c>
      <c r="AN78" s="661">
        <f>VLOOKUP(AL75,[14]Progress!$B$9:$D$310,3,FALSE)</f>
        <v>428</v>
      </c>
      <c r="AO78" s="662"/>
      <c r="AP78" s="351" t="s">
        <v>807</v>
      </c>
      <c r="AQ78" s="351" t="s">
        <v>808</v>
      </c>
      <c r="AR78" s="661">
        <f>VLOOKUP(AP75,[14]Progress!$B$9:$D$310,3,FALSE)</f>
        <v>395</v>
      </c>
      <c r="AS78" s="663"/>
      <c r="AT78" s="320"/>
      <c r="AV78" s="611">
        <f>D78+H78+L78+P78+T78+X78+AB78+AF78+AJ78+AN78+AR78</f>
        <v>4321.1059999999998</v>
      </c>
      <c r="AW78" s="611"/>
      <c r="AY78">
        <v>11</v>
      </c>
    </row>
    <row r="79" spans="1:51">
      <c r="A79" s="319"/>
      <c r="B79" s="333" t="s">
        <v>810</v>
      </c>
      <c r="C79" s="333" t="s">
        <v>811</v>
      </c>
      <c r="F79" s="333" t="s">
        <v>810</v>
      </c>
      <c r="G79" s="333" t="s">
        <v>811</v>
      </c>
      <c r="J79" s="333" t="s">
        <v>810</v>
      </c>
      <c r="K79" s="333" t="s">
        <v>811</v>
      </c>
      <c r="N79" s="333" t="s">
        <v>810</v>
      </c>
      <c r="O79" s="333" t="s">
        <v>811</v>
      </c>
      <c r="R79" s="333" t="s">
        <v>810</v>
      </c>
      <c r="S79" s="333" t="s">
        <v>811</v>
      </c>
      <c r="V79" s="333" t="s">
        <v>810</v>
      </c>
      <c r="W79" s="333" t="s">
        <v>811</v>
      </c>
      <c r="Z79" s="333" t="s">
        <v>810</v>
      </c>
      <c r="AA79" s="333" t="s">
        <v>811</v>
      </c>
      <c r="AD79" s="333" t="s">
        <v>810</v>
      </c>
      <c r="AE79" s="333" t="s">
        <v>811</v>
      </c>
      <c r="AH79" s="333" t="s">
        <v>810</v>
      </c>
      <c r="AI79" s="333" t="s">
        <v>811</v>
      </c>
      <c r="AL79" s="333" t="s">
        <v>810</v>
      </c>
      <c r="AM79" s="333" t="s">
        <v>811</v>
      </c>
      <c r="AP79" s="333" t="s">
        <v>810</v>
      </c>
      <c r="AQ79" s="333" t="s">
        <v>811</v>
      </c>
      <c r="AT79" s="320"/>
      <c r="AV79" s="611"/>
      <c r="AW79" s="611"/>
    </row>
    <row r="80" spans="1:51" ht="10.5" customHeight="1">
      <c r="A80" s="319"/>
      <c r="B80" s="647"/>
      <c r="C80" s="647"/>
      <c r="F80" s="647"/>
      <c r="G80" s="647"/>
      <c r="J80" s="647"/>
      <c r="K80" s="647"/>
      <c r="N80" s="647"/>
      <c r="O80" s="647"/>
      <c r="R80" s="647"/>
      <c r="S80" s="647"/>
      <c r="V80" s="667"/>
      <c r="W80" s="668"/>
      <c r="Z80" s="647"/>
      <c r="AA80" s="647"/>
      <c r="AD80" s="647"/>
      <c r="AE80" s="647"/>
      <c r="AH80" s="647"/>
      <c r="AI80" s="647"/>
      <c r="AL80" s="647"/>
      <c r="AM80" s="647"/>
      <c r="AP80" s="647"/>
      <c r="AQ80" s="647"/>
      <c r="AT80" s="320"/>
      <c r="AV80" s="611"/>
      <c r="AW80" s="611"/>
    </row>
    <row r="81" spans="1:51">
      <c r="A81" s="319"/>
      <c r="B81" s="631" t="str">
        <f>VLOOKUP(+B75,'[14]Twr Schedule'!$B$9:$C$611,2,FALSE)</f>
        <v>DA+6</v>
      </c>
      <c r="C81" s="631"/>
      <c r="F81" s="631" t="str">
        <f>VLOOKUP(+F75,'[14]Twr Schedule'!$B$9:$C$611,2,FALSE)</f>
        <v>DB2+6</v>
      </c>
      <c r="G81" s="631"/>
      <c r="J81" s="631" t="str">
        <f>VLOOKUP(+J75,'[14]Twr Schedule'!$B$9:$C$611,2,FALSE)</f>
        <v>DB1+9</v>
      </c>
      <c r="K81" s="631"/>
      <c r="N81" s="631" t="str">
        <f>VLOOKUP(+N75,'[14]Twr Schedule'!$B$9:$C$611,2,FALSE)</f>
        <v>DA-3</v>
      </c>
      <c r="O81" s="631"/>
      <c r="R81" s="631" t="str">
        <f>VLOOKUP(+R75,'[14]Twr Schedule'!$B$9:$C$611,2,FALSE)</f>
        <v>DB1+18</v>
      </c>
      <c r="S81" s="631"/>
      <c r="V81" s="631" t="str">
        <f>VLOOKUP(+V75,'[14]Twr Schedule'!$B$9:$C$611,2,FALSE)</f>
        <v>DB2+18</v>
      </c>
      <c r="W81" s="631"/>
      <c r="Z81" s="631" t="str">
        <f>VLOOKUP(+Z75,'[14]Twr Schedule'!$B$9:$C$611,2,FALSE)</f>
        <v>DA-3</v>
      </c>
      <c r="AA81" s="631"/>
      <c r="AD81" s="631" t="str">
        <f>VLOOKUP(+AD75,'[14]Twr Schedule'!$B$9:$C$611,2,FALSE)</f>
        <v>DA+3</v>
      </c>
      <c r="AE81" s="631"/>
      <c r="AH81" s="631" t="str">
        <f>VLOOKUP(+AH75,'[14]Twr Schedule'!$B$9:$C$611,2,FALSE)</f>
        <v>DA+3</v>
      </c>
      <c r="AI81" s="631"/>
      <c r="AL81" s="631" t="str">
        <f>VLOOKUP(+AL75,'[14]Twr Schedule'!$B$9:$C$611,2,FALSE)</f>
        <v>DA+3</v>
      </c>
      <c r="AM81" s="631"/>
      <c r="AP81" s="631" t="str">
        <f>VLOOKUP(+AP75,'[14]Twr Schedule'!$B$9:$C$611,2,FALSE)</f>
        <v>DA+3</v>
      </c>
      <c r="AQ81" s="631"/>
      <c r="AT81" s="320"/>
      <c r="AV81" s="611"/>
      <c r="AW81" s="611"/>
    </row>
    <row r="82" spans="1:51">
      <c r="A82" s="319"/>
      <c r="G82" t="s">
        <v>834</v>
      </c>
      <c r="S82" t="s">
        <v>835</v>
      </c>
      <c r="AT82" s="320"/>
      <c r="AV82" s="611"/>
      <c r="AW82" s="611"/>
    </row>
    <row r="83" spans="1:51">
      <c r="A83" s="319"/>
      <c r="S83" t="s">
        <v>836</v>
      </c>
      <c r="AT83" s="320"/>
      <c r="AV83" s="611"/>
      <c r="AW83" s="611"/>
    </row>
    <row r="84" spans="1:51">
      <c r="A84" s="543" t="s">
        <v>833</v>
      </c>
      <c r="B84" s="544"/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  <c r="P84" s="544"/>
      <c r="Q84" s="544"/>
      <c r="R84" s="544"/>
      <c r="S84" s="544"/>
      <c r="T84" s="544"/>
      <c r="U84" s="544"/>
      <c r="V84" s="545"/>
      <c r="W84" s="543" t="s">
        <v>837</v>
      </c>
      <c r="X84" s="544"/>
      <c r="Y84" s="544"/>
      <c r="Z84" s="544"/>
      <c r="AA84" s="544"/>
      <c r="AB84" s="544"/>
      <c r="AC84" s="544"/>
      <c r="AD84" s="544"/>
      <c r="AE84" s="544"/>
      <c r="AF84" s="544"/>
      <c r="AG84" s="544"/>
      <c r="AH84" s="544"/>
      <c r="AI84" s="544"/>
      <c r="AJ84" s="544"/>
      <c r="AK84" s="544"/>
      <c r="AL84" s="544"/>
      <c r="AM84" s="544"/>
      <c r="AN84" s="544"/>
      <c r="AO84" s="544"/>
      <c r="AP84" s="544"/>
      <c r="AQ84" s="544"/>
      <c r="AR84" s="545"/>
      <c r="AT84" s="320"/>
      <c r="AV84" s="611"/>
      <c r="AW84" s="611"/>
    </row>
    <row r="85" spans="1:51">
      <c r="A85" s="319"/>
      <c r="B85" s="611" t="s">
        <v>611</v>
      </c>
      <c r="C85" s="611"/>
      <c r="F85" s="611" t="s">
        <v>643</v>
      </c>
      <c r="G85" s="611"/>
      <c r="J85" s="611" t="s">
        <v>622</v>
      </c>
      <c r="K85" s="611"/>
      <c r="N85" s="611" t="s">
        <v>522</v>
      </c>
      <c r="O85" s="611"/>
      <c r="R85" s="611" t="s">
        <v>653</v>
      </c>
      <c r="S85" s="611"/>
      <c r="V85" s="611" t="s">
        <v>646</v>
      </c>
      <c r="W85" s="611"/>
      <c r="Z85" s="611" t="s">
        <v>488</v>
      </c>
      <c r="AA85" s="611"/>
      <c r="AD85" s="611" t="s">
        <v>485</v>
      </c>
      <c r="AE85" s="611"/>
      <c r="AH85" s="611" t="s">
        <v>480</v>
      </c>
      <c r="AI85" s="611"/>
      <c r="AL85" s="611" t="s">
        <v>468</v>
      </c>
      <c r="AM85" s="611"/>
      <c r="AP85" s="611" t="s">
        <v>467</v>
      </c>
      <c r="AQ85" s="611"/>
      <c r="AT85" s="320"/>
      <c r="AV85" s="611"/>
      <c r="AW85" s="611"/>
    </row>
    <row r="86" spans="1:51">
      <c r="A86" s="319"/>
      <c r="AT86" s="320"/>
      <c r="AV86" s="611"/>
      <c r="AW86" s="611"/>
    </row>
    <row r="87" spans="1:51">
      <c r="A87" s="319"/>
      <c r="AT87" s="320"/>
      <c r="AV87" s="611"/>
      <c r="AW87" s="611"/>
    </row>
    <row r="88" spans="1:51">
      <c r="A88" s="319"/>
      <c r="B88" s="333" t="s">
        <v>807</v>
      </c>
      <c r="C88" s="333" t="s">
        <v>808</v>
      </c>
      <c r="D88" s="613">
        <f>VLOOKUP(B85,[14]Progress!$B$9:$D$310,3,FALSE)</f>
        <v>318</v>
      </c>
      <c r="E88" s="612"/>
      <c r="F88" s="333" t="s">
        <v>807</v>
      </c>
      <c r="G88" s="333" t="s">
        <v>808</v>
      </c>
      <c r="H88" s="613">
        <f>VLOOKUP(F85,[14]Progress!$B$9:$D$310,3,FALSE)</f>
        <v>357</v>
      </c>
      <c r="I88" s="612"/>
      <c r="J88" s="333" t="s">
        <v>807</v>
      </c>
      <c r="K88" s="333" t="s">
        <v>808</v>
      </c>
      <c r="L88" s="613">
        <f>VLOOKUP(J85,[14]Progress!$B$9:$D$310,3,FALSE)</f>
        <v>385</v>
      </c>
      <c r="M88" s="612"/>
      <c r="N88" s="333" t="s">
        <v>807</v>
      </c>
      <c r="O88" s="333" t="s">
        <v>808</v>
      </c>
      <c r="P88" s="661">
        <f>VLOOKUP(N85,[14]Progress!$B$9:$D$310,3,FALSE)</f>
        <v>418.77600000000001</v>
      </c>
      <c r="Q88" s="662"/>
      <c r="R88" s="351" t="s">
        <v>807</v>
      </c>
      <c r="S88" s="351" t="s">
        <v>808</v>
      </c>
      <c r="T88" s="664">
        <f>VLOOKUP(R85,[14]Progress!$B$9:$D$310,3,FALSE)</f>
        <v>319.13299999999998</v>
      </c>
      <c r="U88" s="665"/>
      <c r="V88" s="351" t="s">
        <v>807</v>
      </c>
      <c r="W88" s="351" t="s">
        <v>808</v>
      </c>
      <c r="X88" s="661">
        <f>VLOOKUP(V85,[14]Progress!$B$9:$D$310,3,FALSE)</f>
        <v>436</v>
      </c>
      <c r="Y88" s="662"/>
      <c r="Z88" s="351" t="s">
        <v>807</v>
      </c>
      <c r="AA88" s="351" t="s">
        <v>808</v>
      </c>
      <c r="AB88" s="661">
        <f>VLOOKUP(Z85,[14]Progress!$B$9:$D$310,3,FALSE)</f>
        <v>395</v>
      </c>
      <c r="AC88" s="662"/>
      <c r="AD88" s="351" t="s">
        <v>807</v>
      </c>
      <c r="AE88" s="351" t="s">
        <v>808</v>
      </c>
      <c r="AF88" s="661">
        <f>VLOOKUP(AD85,[14]Progress!$B$9:$D$310,3,FALSE)</f>
        <v>306</v>
      </c>
      <c r="AG88" s="662"/>
      <c r="AH88" s="333" t="s">
        <v>807</v>
      </c>
      <c r="AI88" s="333" t="s">
        <v>808</v>
      </c>
      <c r="AJ88" s="613">
        <f>VLOOKUP(AH85,[14]Progress!$B$9:$D$310,3,FALSE)</f>
        <v>412</v>
      </c>
      <c r="AK88" s="612"/>
      <c r="AL88" s="333" t="s">
        <v>807</v>
      </c>
      <c r="AM88" s="333" t="s">
        <v>808</v>
      </c>
      <c r="AN88" s="613">
        <f>VLOOKUP(AL85,[14]Progress!$B$9:$D$310,3,FALSE)</f>
        <v>414</v>
      </c>
      <c r="AO88" s="612"/>
      <c r="AP88" s="333" t="s">
        <v>807</v>
      </c>
      <c r="AQ88" s="333" t="s">
        <v>808</v>
      </c>
      <c r="AR88" s="613">
        <f>VLOOKUP(AP85,[14]Progress!$B$9:$D$310,3,FALSE)</f>
        <v>420</v>
      </c>
      <c r="AS88" s="611"/>
      <c r="AT88" s="320"/>
      <c r="AV88" s="611">
        <f>D88+H88+L88+P88+T88+X88+AB88+AF88+AJ88+AN88+AR88</f>
        <v>4180.9089999999997</v>
      </c>
      <c r="AW88" s="611"/>
      <c r="AY88">
        <v>11</v>
      </c>
    </row>
    <row r="89" spans="1:51">
      <c r="A89" s="319"/>
      <c r="B89" s="333" t="s">
        <v>810</v>
      </c>
      <c r="C89" s="333" t="s">
        <v>811</v>
      </c>
      <c r="F89" s="333" t="s">
        <v>810</v>
      </c>
      <c r="G89" s="333" t="s">
        <v>811</v>
      </c>
      <c r="J89" s="333" t="s">
        <v>810</v>
      </c>
      <c r="K89" s="333" t="s">
        <v>811</v>
      </c>
      <c r="N89" s="333" t="s">
        <v>810</v>
      </c>
      <c r="O89" s="333" t="s">
        <v>811</v>
      </c>
      <c r="R89" s="333" t="s">
        <v>810</v>
      </c>
      <c r="S89" s="333" t="s">
        <v>811</v>
      </c>
      <c r="V89" s="333" t="s">
        <v>810</v>
      </c>
      <c r="W89" s="333" t="s">
        <v>811</v>
      </c>
      <c r="Z89" s="333" t="s">
        <v>810</v>
      </c>
      <c r="AA89" s="333" t="s">
        <v>811</v>
      </c>
      <c r="AD89" s="333" t="s">
        <v>810</v>
      </c>
      <c r="AE89" s="333" t="s">
        <v>811</v>
      </c>
      <c r="AH89" s="333" t="s">
        <v>810</v>
      </c>
      <c r="AI89" s="333" t="s">
        <v>811</v>
      </c>
      <c r="AL89" s="333" t="s">
        <v>810</v>
      </c>
      <c r="AM89" s="333" t="s">
        <v>811</v>
      </c>
      <c r="AP89" s="333" t="s">
        <v>810</v>
      </c>
      <c r="AQ89" s="333" t="s">
        <v>811</v>
      </c>
      <c r="AT89" s="320"/>
      <c r="AV89" s="611"/>
      <c r="AW89" s="611"/>
    </row>
    <row r="90" spans="1:51" ht="10.5" customHeight="1">
      <c r="A90" s="319"/>
      <c r="B90" s="647"/>
      <c r="C90" s="647"/>
      <c r="F90" s="647"/>
      <c r="G90" s="647"/>
      <c r="J90" s="647"/>
      <c r="K90" s="647"/>
      <c r="N90" s="647"/>
      <c r="O90" s="647"/>
      <c r="R90" s="647"/>
      <c r="S90" s="647"/>
      <c r="V90" s="647"/>
      <c r="W90" s="647"/>
      <c r="Z90" s="647"/>
      <c r="AA90" s="647"/>
      <c r="AD90" s="647"/>
      <c r="AE90" s="647"/>
      <c r="AH90" s="647"/>
      <c r="AI90" s="647"/>
      <c r="AL90" s="647"/>
      <c r="AM90" s="647"/>
      <c r="AP90" s="647"/>
      <c r="AQ90" s="647"/>
      <c r="AT90" s="320"/>
      <c r="AV90" s="611"/>
      <c r="AW90" s="611"/>
    </row>
    <row r="91" spans="1:51">
      <c r="A91" s="319"/>
      <c r="B91" s="631" t="str">
        <f>VLOOKUP(+B85,'[14]Twr Schedule'!$B$9:$C$611,2,FALSE)</f>
        <v>DA-3</v>
      </c>
      <c r="C91" s="631"/>
      <c r="F91" s="631" t="str">
        <f>VLOOKUP(+F85,'[14]Twr Schedule'!$B$9:$C$611,2,FALSE)</f>
        <v>DA-3</v>
      </c>
      <c r="G91" s="631"/>
      <c r="J91" s="631" t="str">
        <f>VLOOKUP(+J85,'[14]Twr Schedule'!$B$9:$C$611,2,FALSE)</f>
        <v>DA-3</v>
      </c>
      <c r="K91" s="631"/>
      <c r="N91" s="631" t="str">
        <f>VLOOKUP(+N85,'[14]Twr Schedule'!$B$9:$C$611,2,FALSE)</f>
        <v>DA+3</v>
      </c>
      <c r="O91" s="631"/>
      <c r="R91" s="669" t="str">
        <f>VLOOKUP(+R85,'[14]Twr Schedule'!$B$9:$C$611,2,FALSE)</f>
        <v>DD60+30</v>
      </c>
      <c r="S91" s="669"/>
      <c r="T91" s="352"/>
      <c r="U91" s="352"/>
      <c r="V91" s="669" t="str">
        <f>VLOOKUP(+V85,'[14]Twr Schedule'!$B$9:$C$611,2,FALSE)</f>
        <v>DD60+30</v>
      </c>
      <c r="W91" s="669"/>
      <c r="Z91" s="631" t="str">
        <f>VLOOKUP(+Z85,'[14]Twr Schedule'!$B$9:$C$611,2,FALSE)</f>
        <v>DA+0</v>
      </c>
      <c r="AA91" s="631"/>
      <c r="AD91" s="631" t="str">
        <f>VLOOKUP(+AD85,'[14]Twr Schedule'!$B$9:$C$611,2,FALSE)</f>
        <v>DA+0</v>
      </c>
      <c r="AE91" s="631"/>
      <c r="AH91" s="631" t="str">
        <f>VLOOKUP(+AH85,'[14]Twr Schedule'!$B$9:$C$611,2,FALSE)</f>
        <v>DA+0</v>
      </c>
      <c r="AI91" s="631"/>
      <c r="AL91" s="631" t="str">
        <f>VLOOKUP(+AL85,'[14]Twr Schedule'!$B$9:$C$611,2,FALSE)</f>
        <v>DA+3</v>
      </c>
      <c r="AM91" s="631"/>
      <c r="AP91" s="631" t="str">
        <f>VLOOKUP(+AP85,'[14]Twr Schedule'!$B$9:$C$611,2,FALSE)</f>
        <v>DA+3</v>
      </c>
      <c r="AQ91" s="631"/>
      <c r="AT91" s="320"/>
      <c r="AV91" s="611"/>
      <c r="AW91" s="611"/>
    </row>
    <row r="92" spans="1:51">
      <c r="A92" s="319"/>
      <c r="B92" s="2"/>
      <c r="C92" s="2"/>
      <c r="F92" s="2"/>
      <c r="G92" s="2"/>
      <c r="J92" s="2"/>
      <c r="K92" s="2"/>
      <c r="N92" s="2"/>
      <c r="O92" s="2"/>
      <c r="R92" s="2"/>
      <c r="S92" s="349" t="s">
        <v>838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320"/>
      <c r="AV92" s="611"/>
      <c r="AW92" s="611"/>
    </row>
    <row r="93" spans="1:51">
      <c r="A93" s="543" t="s">
        <v>837</v>
      </c>
      <c r="B93" s="544"/>
      <c r="C93" s="544"/>
      <c r="D93" s="544"/>
      <c r="E93" s="544"/>
      <c r="F93" s="544"/>
      <c r="G93" s="544"/>
      <c r="H93" s="544"/>
      <c r="I93" s="544"/>
      <c r="J93" s="544"/>
      <c r="K93" s="544"/>
      <c r="L93" s="544"/>
      <c r="M93" s="544"/>
      <c r="N93" s="544"/>
      <c r="O93" s="544"/>
      <c r="P93" s="544"/>
      <c r="Q93" s="544"/>
      <c r="R93" s="544"/>
      <c r="S93" s="544"/>
      <c r="T93" s="544"/>
      <c r="U93" s="544"/>
      <c r="V93" s="545"/>
      <c r="W93" s="543" t="s">
        <v>839</v>
      </c>
      <c r="X93" s="544"/>
      <c r="Y93" s="544"/>
      <c r="Z93" s="544"/>
      <c r="AA93" s="544"/>
      <c r="AB93" s="544"/>
      <c r="AC93" s="544"/>
      <c r="AD93" s="544"/>
      <c r="AE93" s="544"/>
      <c r="AF93" s="544"/>
      <c r="AG93" s="544"/>
      <c r="AH93" s="544"/>
      <c r="AI93" s="544"/>
      <c r="AJ93" s="544"/>
      <c r="AK93" s="544"/>
      <c r="AL93" s="544"/>
      <c r="AM93" s="544"/>
      <c r="AN93" s="544"/>
      <c r="AO93" s="544"/>
      <c r="AP93" s="544"/>
      <c r="AQ93" s="544"/>
      <c r="AR93" s="545"/>
      <c r="AT93" s="320"/>
      <c r="AV93" s="611"/>
      <c r="AW93" s="611"/>
    </row>
    <row r="94" spans="1:51">
      <c r="A94" s="319"/>
      <c r="AT94" s="320"/>
      <c r="AV94" s="611"/>
      <c r="AW94" s="611"/>
    </row>
    <row r="95" spans="1:51">
      <c r="A95" s="319"/>
      <c r="B95" s="611" t="s">
        <v>465</v>
      </c>
      <c r="C95" s="611"/>
      <c r="F95" s="611" t="s">
        <v>476</v>
      </c>
      <c r="G95" s="611"/>
      <c r="J95" s="611" t="s">
        <v>473</v>
      </c>
      <c r="K95" s="611"/>
      <c r="N95" s="611" t="s">
        <v>615</v>
      </c>
      <c r="O95" s="611"/>
      <c r="R95" s="611" t="s">
        <v>661</v>
      </c>
      <c r="S95" s="611"/>
      <c r="V95" s="611" t="s">
        <v>673</v>
      </c>
      <c r="W95" s="611"/>
      <c r="Z95" s="611" t="s">
        <v>494</v>
      </c>
      <c r="AA95" s="611"/>
      <c r="AD95" s="611" t="s">
        <v>509</v>
      </c>
      <c r="AE95" s="611"/>
      <c r="AH95" s="611" t="s">
        <v>505</v>
      </c>
      <c r="AI95" s="611"/>
      <c r="AL95" s="611" t="s">
        <v>499</v>
      </c>
      <c r="AM95" s="611"/>
      <c r="AP95" s="611" t="s">
        <v>514</v>
      </c>
      <c r="AQ95" s="611"/>
      <c r="AT95" s="320"/>
      <c r="AV95" s="611"/>
      <c r="AW95" s="611"/>
    </row>
    <row r="96" spans="1:51">
      <c r="A96" s="319"/>
      <c r="AT96" s="320"/>
      <c r="AV96" s="611"/>
      <c r="AW96" s="611"/>
    </row>
    <row r="97" spans="1:51">
      <c r="A97" s="319"/>
      <c r="AT97" s="320"/>
      <c r="AV97" s="611"/>
      <c r="AW97" s="611"/>
    </row>
    <row r="98" spans="1:51">
      <c r="A98" s="319"/>
      <c r="B98" s="333" t="s">
        <v>807</v>
      </c>
      <c r="C98" s="333" t="s">
        <v>808</v>
      </c>
      <c r="D98" s="613">
        <f>VLOOKUP(B95,[14]Progress!$B$9:$D$310,3,FALSE)</f>
        <v>410</v>
      </c>
      <c r="E98" s="612"/>
      <c r="F98" s="333" t="s">
        <v>807</v>
      </c>
      <c r="G98" s="333" t="s">
        <v>808</v>
      </c>
      <c r="H98" s="613">
        <f>VLOOKUP(F95,[14]Progress!$B$9:$D$310,3,FALSE)</f>
        <v>410</v>
      </c>
      <c r="I98" s="612"/>
      <c r="J98" s="333" t="s">
        <v>807</v>
      </c>
      <c r="K98" s="333" t="s">
        <v>808</v>
      </c>
      <c r="L98" s="613">
        <f>VLOOKUP(J95,[14]Progress!$B$9:$D$310,3,FALSE)</f>
        <v>407.995</v>
      </c>
      <c r="M98" s="612"/>
      <c r="N98" s="333" t="s">
        <v>807</v>
      </c>
      <c r="O98" s="333" t="s">
        <v>808</v>
      </c>
      <c r="P98" s="664">
        <f>VLOOKUP(N95,[14]Progress!$B$9:$D$310,3,FALSE)</f>
        <v>464.74200000000002</v>
      </c>
      <c r="Q98" s="665"/>
      <c r="R98" s="333" t="s">
        <v>807</v>
      </c>
      <c r="S98" s="333" t="s">
        <v>808</v>
      </c>
      <c r="T98" s="664">
        <f>VLOOKUP(R95,[14]Progress!$B$9:$D$310,3,FALSE)</f>
        <v>264.68700000000001</v>
      </c>
      <c r="U98" s="665"/>
      <c r="V98" s="333" t="s">
        <v>807</v>
      </c>
      <c r="W98" s="333" t="s">
        <v>808</v>
      </c>
      <c r="X98" s="613">
        <f>VLOOKUP(V95,[14]Progress!$B$9:$D$310,3,FALSE)</f>
        <v>400</v>
      </c>
      <c r="Y98" s="612"/>
      <c r="Z98" s="333" t="s">
        <v>807</v>
      </c>
      <c r="AA98" s="333" t="s">
        <v>808</v>
      </c>
      <c r="AB98" s="613">
        <f>VLOOKUP(Z95,[14]Progress!$B$9:$D$310,3,FALSE)</f>
        <v>310</v>
      </c>
      <c r="AC98" s="612"/>
      <c r="AD98" s="333" t="s">
        <v>807</v>
      </c>
      <c r="AE98" s="333" t="s">
        <v>808</v>
      </c>
      <c r="AF98" s="613">
        <f>VLOOKUP(AD95,[14]Progress!$B$9:$D$310,3,FALSE)</f>
        <v>361.49700000000001</v>
      </c>
      <c r="AG98" s="612"/>
      <c r="AH98" s="333" t="s">
        <v>807</v>
      </c>
      <c r="AI98" s="333" t="s">
        <v>808</v>
      </c>
      <c r="AJ98" s="613">
        <f>VLOOKUP(AH95,[14]Progress!$B$9:$D$310,3,FALSE)</f>
        <v>366.00200000000001</v>
      </c>
      <c r="AK98" s="612"/>
      <c r="AL98" s="333" t="s">
        <v>807</v>
      </c>
      <c r="AM98" s="333" t="s">
        <v>808</v>
      </c>
      <c r="AN98" s="613">
        <f>VLOOKUP(AL95,[14]Progress!$B$9:$D$310,3,FALSE)</f>
        <v>436.99900000000002</v>
      </c>
      <c r="AO98" s="612"/>
      <c r="AP98" s="333" t="s">
        <v>807</v>
      </c>
      <c r="AQ98" s="333" t="s">
        <v>808</v>
      </c>
      <c r="AR98" s="613">
        <f>VLOOKUP(AP95,[14]Progress!$B$9:$D$310,3,FALSE)</f>
        <v>389.99900000000002</v>
      </c>
      <c r="AS98" s="611"/>
      <c r="AT98" s="320"/>
      <c r="AV98" s="611">
        <f>D98+H98+L98+P98+T98+X98+AB98+AF98+AJ98+AN98+AR98</f>
        <v>4221.9209999999994</v>
      </c>
      <c r="AW98" s="611"/>
      <c r="AY98">
        <v>11</v>
      </c>
    </row>
    <row r="99" spans="1:51">
      <c r="A99" s="319"/>
      <c r="B99" s="333" t="s">
        <v>810</v>
      </c>
      <c r="C99" s="333" t="s">
        <v>811</v>
      </c>
      <c r="F99" s="333" t="s">
        <v>810</v>
      </c>
      <c r="G99" s="333" t="s">
        <v>811</v>
      </c>
      <c r="J99" s="333" t="s">
        <v>810</v>
      </c>
      <c r="K99" s="333" t="s">
        <v>811</v>
      </c>
      <c r="N99" s="333" t="s">
        <v>810</v>
      </c>
      <c r="O99" s="333" t="s">
        <v>811</v>
      </c>
      <c r="R99" s="333" t="s">
        <v>810</v>
      </c>
      <c r="S99" s="333" t="s">
        <v>811</v>
      </c>
      <c r="V99" s="333" t="s">
        <v>810</v>
      </c>
      <c r="W99" s="333" t="s">
        <v>811</v>
      </c>
      <c r="Z99" s="333" t="s">
        <v>810</v>
      </c>
      <c r="AA99" s="333" t="s">
        <v>811</v>
      </c>
      <c r="AD99" s="333" t="s">
        <v>810</v>
      </c>
      <c r="AE99" s="333" t="s">
        <v>811</v>
      </c>
      <c r="AH99" s="333" t="s">
        <v>810</v>
      </c>
      <c r="AI99" s="333" t="s">
        <v>811</v>
      </c>
      <c r="AL99" s="333" t="s">
        <v>810</v>
      </c>
      <c r="AM99" s="333" t="s">
        <v>811</v>
      </c>
      <c r="AP99" s="333" t="s">
        <v>810</v>
      </c>
      <c r="AQ99" s="333" t="s">
        <v>811</v>
      </c>
      <c r="AT99" s="320"/>
      <c r="AV99" s="611"/>
      <c r="AW99" s="611"/>
    </row>
    <row r="100" spans="1:51" ht="10.5" customHeight="1">
      <c r="A100" s="319"/>
      <c r="B100" s="647"/>
      <c r="C100" s="647"/>
      <c r="F100" s="647"/>
      <c r="G100" s="647"/>
      <c r="J100" s="647"/>
      <c r="K100" s="647"/>
      <c r="N100" s="647"/>
      <c r="O100" s="647"/>
      <c r="R100" s="647"/>
      <c r="S100" s="647"/>
      <c r="V100" s="647"/>
      <c r="W100" s="647"/>
      <c r="Z100" s="647"/>
      <c r="AA100" s="647"/>
      <c r="AD100" s="647"/>
      <c r="AE100" s="647"/>
      <c r="AH100" s="647"/>
      <c r="AI100" s="647"/>
      <c r="AL100" s="647"/>
      <c r="AM100" s="647"/>
      <c r="AP100" s="647"/>
      <c r="AQ100" s="647"/>
      <c r="AT100" s="320"/>
      <c r="AV100" s="611"/>
      <c r="AW100" s="611"/>
    </row>
    <row r="101" spans="1:51">
      <c r="A101" s="319"/>
      <c r="B101" s="631" t="str">
        <f>VLOOKUP(+B95,'[14]Twr Schedule'!$B$9:$C$611,2,FALSE)</f>
        <v>DA+3</v>
      </c>
      <c r="C101" s="631"/>
      <c r="F101" s="631" t="str">
        <f>VLOOKUP(+F95,'[14]Twr Schedule'!$B$9:$C$611,2,FALSE)</f>
        <v>DA+0</v>
      </c>
      <c r="G101" s="631"/>
      <c r="J101" s="631" t="str">
        <f>VLOOKUP(+J95,'[14]Twr Schedule'!$B$9:$C$611,2,FALSE)</f>
        <v>DA+3</v>
      </c>
      <c r="K101" s="631"/>
      <c r="N101" s="631" t="str">
        <f>VLOOKUP(+N95,'[14]Twr Schedule'!$B$9:$C$611,2,FALSE)</f>
        <v>DC2+3</v>
      </c>
      <c r="O101" s="631"/>
      <c r="R101" s="631" t="str">
        <f>VLOOKUP(+R95,'[14]Twr Schedule'!$B$9:$C$611,2,FALSE)</f>
        <v>DB2+25</v>
      </c>
      <c r="S101" s="631"/>
      <c r="V101" s="631" t="str">
        <f>VLOOKUP(+V95,'[14]Twr Schedule'!$B$9:$C$611,2,FALSE)</f>
        <v>DB2+6</v>
      </c>
      <c r="W101" s="631"/>
      <c r="Z101" s="631" t="str">
        <f>VLOOKUP(+Z95,'[14]Twr Schedule'!$B$9:$C$611,2,FALSE)</f>
        <v>DA-3</v>
      </c>
      <c r="AA101" s="631"/>
      <c r="AD101" s="631" t="str">
        <f>VLOOKUP(+AD95,'[14]Twr Schedule'!$B$9:$C$611,2,FALSE)</f>
        <v>DA+0</v>
      </c>
      <c r="AE101" s="631"/>
      <c r="AH101" s="631" t="str">
        <f>VLOOKUP(+AH95,'[14]Twr Schedule'!$B$9:$C$611,2,FALSE)</f>
        <v>DA+0</v>
      </c>
      <c r="AI101" s="631"/>
      <c r="AL101" s="631" t="str">
        <f>VLOOKUP(+AL95,'[14]Twr Schedule'!$B$9:$C$611,2,FALSE)</f>
        <v>DA+3</v>
      </c>
      <c r="AM101" s="631"/>
      <c r="AP101" s="631" t="str">
        <f>VLOOKUP(+AP95,'[14]Twr Schedule'!$B$9:$C$611,2,FALSE)</f>
        <v>DA+3</v>
      </c>
      <c r="AQ101" s="631"/>
      <c r="AT101" s="320"/>
      <c r="AV101" s="611"/>
      <c r="AW101" s="611"/>
    </row>
    <row r="102" spans="1:51">
      <c r="A102" s="319"/>
      <c r="R102" s="353" t="s">
        <v>840</v>
      </c>
      <c r="T102" t="s">
        <v>841</v>
      </c>
      <c r="AT102" s="320"/>
      <c r="AV102" s="611"/>
      <c r="AW102" s="611"/>
    </row>
    <row r="103" spans="1:51">
      <c r="A103" s="319"/>
      <c r="N103" t="s">
        <v>842</v>
      </c>
      <c r="AT103" s="320"/>
      <c r="AV103" s="611"/>
      <c r="AW103" s="611"/>
    </row>
    <row r="104" spans="1:51">
      <c r="A104" s="543" t="s">
        <v>839</v>
      </c>
      <c r="B104" s="544"/>
      <c r="C104" s="544"/>
      <c r="D104" s="544"/>
      <c r="E104" s="544"/>
      <c r="F104" s="544"/>
      <c r="G104" s="544"/>
      <c r="H104" s="544"/>
      <c r="I104" s="544"/>
      <c r="J104" s="544"/>
      <c r="K104" s="544"/>
      <c r="L104" s="544"/>
      <c r="M104" s="544"/>
      <c r="N104" s="544"/>
      <c r="O104" s="544"/>
      <c r="P104" s="544"/>
      <c r="Q104" s="544"/>
      <c r="R104" s="545"/>
      <c r="S104" s="543" t="s">
        <v>843</v>
      </c>
      <c r="T104" s="544"/>
      <c r="U104" s="544"/>
      <c r="V104" s="544"/>
      <c r="W104" s="544"/>
      <c r="X104" s="544"/>
      <c r="Y104" s="544"/>
      <c r="Z104" s="544"/>
      <c r="AA104" s="544"/>
      <c r="AB104" s="544"/>
      <c r="AC104" s="544"/>
      <c r="AD104" s="544"/>
      <c r="AE104" s="544"/>
      <c r="AF104" s="544"/>
      <c r="AG104" s="544"/>
      <c r="AH104" s="544"/>
      <c r="AI104" s="544"/>
      <c r="AJ104" s="544"/>
      <c r="AK104" s="544"/>
      <c r="AL104" s="544"/>
      <c r="AM104" s="544"/>
      <c r="AN104" s="544"/>
      <c r="AO104" s="544"/>
      <c r="AP104" s="544"/>
      <c r="AQ104" s="544"/>
      <c r="AR104" s="545"/>
      <c r="AT104" s="320"/>
      <c r="AV104" s="611"/>
      <c r="AW104" s="611"/>
    </row>
    <row r="105" spans="1:51">
      <c r="A105" s="319"/>
      <c r="B105" s="611" t="s">
        <v>670</v>
      </c>
      <c r="C105" s="611"/>
      <c r="F105" s="611" t="s">
        <v>518</v>
      </c>
      <c r="G105" s="611"/>
      <c r="J105" s="611" t="s">
        <v>603</v>
      </c>
      <c r="K105" s="611"/>
      <c r="N105" s="611" t="s">
        <v>657</v>
      </c>
      <c r="O105" s="611"/>
      <c r="R105" s="611" t="s">
        <v>671</v>
      </c>
      <c r="S105" s="611"/>
      <c r="V105" s="611" t="s">
        <v>486</v>
      </c>
      <c r="W105" s="611"/>
      <c r="Z105" s="611" t="s">
        <v>475</v>
      </c>
      <c r="AA105" s="611"/>
      <c r="AD105" s="611" t="s">
        <v>470</v>
      </c>
      <c r="AE105" s="611"/>
      <c r="AH105" s="611" t="s">
        <v>482</v>
      </c>
      <c r="AI105" s="611"/>
      <c r="AL105" s="611" t="s">
        <v>490</v>
      </c>
      <c r="AM105" s="611"/>
      <c r="AP105" s="611" t="s">
        <v>498</v>
      </c>
      <c r="AQ105" s="611"/>
      <c r="AT105" s="320"/>
      <c r="AV105" s="611"/>
      <c r="AW105" s="611"/>
    </row>
    <row r="106" spans="1:51">
      <c r="A106" s="319"/>
      <c r="AT106" s="320"/>
      <c r="AV106" s="611"/>
      <c r="AW106" s="611"/>
    </row>
    <row r="107" spans="1:51">
      <c r="A107" s="319"/>
      <c r="AT107" s="320"/>
      <c r="AV107" s="611"/>
      <c r="AW107" s="611"/>
    </row>
    <row r="108" spans="1:51">
      <c r="A108" s="319"/>
      <c r="B108" s="333" t="s">
        <v>807</v>
      </c>
      <c r="C108" s="333" t="s">
        <v>808</v>
      </c>
      <c r="D108" s="334">
        <f>VLOOKUP(B105,[14]Progress!$B$9:$D$310,3,FALSE)</f>
        <v>400.99900000000002</v>
      </c>
      <c r="E108" s="332"/>
      <c r="F108" s="333" t="s">
        <v>807</v>
      </c>
      <c r="G108" s="333" t="s">
        <v>808</v>
      </c>
      <c r="H108" s="613">
        <f>VLOOKUP(F105,[14]Progress!$B$9:$D$310,3,FALSE)</f>
        <v>391.99900000000002</v>
      </c>
      <c r="I108" s="612"/>
      <c r="J108" s="333" t="s">
        <v>807</v>
      </c>
      <c r="K108" s="333" t="s">
        <v>808</v>
      </c>
      <c r="L108" s="661">
        <f>VLOOKUP(J105,[14]Progress!$B$9:$D$310,3,FALSE)</f>
        <v>374.07</v>
      </c>
      <c r="M108" s="662"/>
      <c r="N108" s="333" t="s">
        <v>807</v>
      </c>
      <c r="O108" s="333" t="s">
        <v>808</v>
      </c>
      <c r="P108" s="664">
        <f>VLOOKUP(N105,[14]Progress!$B$9:$D$310,3,FALSE)</f>
        <v>323.02999999999997</v>
      </c>
      <c r="Q108" s="665"/>
      <c r="R108" s="333" t="s">
        <v>807</v>
      </c>
      <c r="S108" s="333" t="s">
        <v>808</v>
      </c>
      <c r="T108" s="613">
        <f>VLOOKUP(R105,[14]Progress!$B$9:$D$310,3,FALSE)</f>
        <v>343.13</v>
      </c>
      <c r="U108" s="612"/>
      <c r="V108" s="333" t="s">
        <v>807</v>
      </c>
      <c r="W108" s="333" t="s">
        <v>808</v>
      </c>
      <c r="X108" s="613">
        <f>VLOOKUP(V105,[14]Progress!$B$9:$D$310,3,FALSE)</f>
        <v>392</v>
      </c>
      <c r="Y108" s="612"/>
      <c r="Z108" s="333" t="s">
        <v>807</v>
      </c>
      <c r="AA108" s="333" t="s">
        <v>808</v>
      </c>
      <c r="AB108" s="613">
        <f>VLOOKUP(Z105,[14]Progress!$B$9:$D$310,3,FALSE)</f>
        <v>407</v>
      </c>
      <c r="AC108" s="612"/>
      <c r="AD108" s="333" t="s">
        <v>807</v>
      </c>
      <c r="AE108" s="333" t="s">
        <v>808</v>
      </c>
      <c r="AF108" s="613">
        <f>VLOOKUP(AD105,[14]Progress!$B$9:$D$310,3,FALSE)</f>
        <v>412</v>
      </c>
      <c r="AG108" s="612"/>
      <c r="AH108" s="333" t="s">
        <v>807</v>
      </c>
      <c r="AI108" s="333" t="s">
        <v>808</v>
      </c>
      <c r="AJ108" s="613">
        <f>VLOOKUP(AH105,[14]Progress!$B$9:$D$310,3,FALSE)</f>
        <v>371</v>
      </c>
      <c r="AK108" s="612"/>
      <c r="AL108" s="333" t="s">
        <v>807</v>
      </c>
      <c r="AM108" s="333" t="s">
        <v>808</v>
      </c>
      <c r="AN108" s="613">
        <f>VLOOKUP(AL105,[14]Progress!$B$9:$D$310,3,FALSE)</f>
        <v>376</v>
      </c>
      <c r="AO108" s="612"/>
      <c r="AP108" s="333" t="s">
        <v>807</v>
      </c>
      <c r="AQ108" s="333" t="s">
        <v>808</v>
      </c>
      <c r="AR108" s="613">
        <f>VLOOKUP(AP105,[14]Progress!$B$9:$D$310,3,FALSE)</f>
        <v>421</v>
      </c>
      <c r="AS108" s="611"/>
      <c r="AT108" s="320"/>
      <c r="AV108" s="611">
        <f>D108+H108+L108+P108+T108+X108+AB108+AF108+AJ108+AN108+AR108</f>
        <v>4212.2280000000001</v>
      </c>
      <c r="AW108" s="611"/>
      <c r="AY108">
        <v>11</v>
      </c>
    </row>
    <row r="109" spans="1:51">
      <c r="A109" s="319"/>
      <c r="B109" s="333" t="s">
        <v>810</v>
      </c>
      <c r="C109" s="333" t="s">
        <v>811</v>
      </c>
      <c r="F109" s="333" t="s">
        <v>810</v>
      </c>
      <c r="G109" s="333" t="s">
        <v>811</v>
      </c>
      <c r="J109" s="333" t="s">
        <v>810</v>
      </c>
      <c r="K109" s="333" t="s">
        <v>811</v>
      </c>
      <c r="N109" s="333" t="s">
        <v>810</v>
      </c>
      <c r="O109" s="333" t="s">
        <v>811</v>
      </c>
      <c r="R109" s="333" t="s">
        <v>810</v>
      </c>
      <c r="S109" s="333" t="s">
        <v>811</v>
      </c>
      <c r="V109" s="333" t="s">
        <v>810</v>
      </c>
      <c r="W109" s="333" t="s">
        <v>811</v>
      </c>
      <c r="Z109" s="333" t="s">
        <v>810</v>
      </c>
      <c r="AA109" s="333" t="s">
        <v>811</v>
      </c>
      <c r="AD109" s="333" t="s">
        <v>810</v>
      </c>
      <c r="AE109" s="333" t="s">
        <v>811</v>
      </c>
      <c r="AH109" s="333" t="s">
        <v>810</v>
      </c>
      <c r="AI109" s="333" t="s">
        <v>811</v>
      </c>
      <c r="AL109" s="333" t="s">
        <v>810</v>
      </c>
      <c r="AM109" s="333" t="s">
        <v>811</v>
      </c>
      <c r="AP109" s="333" t="s">
        <v>810</v>
      </c>
      <c r="AQ109" s="333" t="s">
        <v>811</v>
      </c>
      <c r="AT109" s="320"/>
      <c r="AV109" s="611"/>
      <c r="AW109" s="611"/>
    </row>
    <row r="110" spans="1:51" ht="10.5" customHeight="1">
      <c r="A110" s="319"/>
      <c r="B110" s="647"/>
      <c r="C110" s="647"/>
      <c r="F110" s="647"/>
      <c r="G110" s="647"/>
      <c r="J110" s="647"/>
      <c r="K110" s="647"/>
      <c r="N110" s="647"/>
      <c r="O110" s="647"/>
      <c r="R110" s="647"/>
      <c r="S110" s="647"/>
      <c r="V110" s="647"/>
      <c r="W110" s="647"/>
      <c r="Z110" s="647"/>
      <c r="AA110" s="647"/>
      <c r="AD110" s="647"/>
      <c r="AE110" s="647"/>
      <c r="AH110" s="647"/>
      <c r="AI110" s="647"/>
      <c r="AL110" s="647"/>
      <c r="AM110" s="647"/>
      <c r="AP110" s="647"/>
      <c r="AQ110" s="647"/>
      <c r="AT110" s="320"/>
      <c r="AV110" s="611"/>
      <c r="AW110" s="611"/>
    </row>
    <row r="111" spans="1:51">
      <c r="A111" s="319"/>
      <c r="B111" s="631" t="str">
        <f>VLOOKUP(+B105,'[14]Twr Schedule'!$B$9:$C$611,2,FALSE)</f>
        <v>DA-3</v>
      </c>
      <c r="C111" s="631"/>
      <c r="F111" s="631" t="str">
        <f>VLOOKUP(+F105,'[14]Twr Schedule'!$B$9:$C$611,2,FALSE)</f>
        <v>DA+3</v>
      </c>
      <c r="G111" s="631"/>
      <c r="J111" s="631" t="str">
        <f>VLOOKUP(+J105,'[14]Twr Schedule'!$B$9:$C$611,2,FALSE)</f>
        <v>DA-3</v>
      </c>
      <c r="K111" s="631"/>
      <c r="N111" s="631" t="str">
        <f>VLOOKUP(+N105,'[14]Twr Schedule'!$B$9:$C$611,2,FALSE)</f>
        <v>DB1+6</v>
      </c>
      <c r="O111" s="631"/>
      <c r="R111" s="631" t="str">
        <f>VLOOKUP(+R105,'[14]Twr Schedule'!$B$9:$C$611,2,FALSE)</f>
        <v>DC2+6</v>
      </c>
      <c r="S111" s="631"/>
      <c r="V111" s="631" t="str">
        <f>VLOOKUP(+V105,'[14]Twr Schedule'!$B$9:$C$611,2,FALSE)</f>
        <v>DA+0</v>
      </c>
      <c r="W111" s="631"/>
      <c r="Z111" s="631" t="str">
        <f>VLOOKUP(+Z105,'[14]Twr Schedule'!$B$9:$C$611,2,FALSE)</f>
        <v>DA+0</v>
      </c>
      <c r="AA111" s="631"/>
      <c r="AD111" s="631" t="str">
        <f>VLOOKUP(+AD105,'[14]Twr Schedule'!$B$9:$C$611,2,FALSE)</f>
        <v>DA+3</v>
      </c>
      <c r="AE111" s="631"/>
      <c r="AH111" s="631" t="str">
        <f>VLOOKUP(+AH105,'[14]Twr Schedule'!$B$9:$C$611,2,FALSE)</f>
        <v>DA+0</v>
      </c>
      <c r="AI111" s="631"/>
      <c r="AL111" s="631" t="str">
        <f>VLOOKUP(+AL105,'[14]Twr Schedule'!$B$9:$C$611,2,FALSE)</f>
        <v>DA-3</v>
      </c>
      <c r="AM111" s="631"/>
      <c r="AP111" s="631" t="str">
        <f>VLOOKUP(+AP105,'[14]Twr Schedule'!$B$9:$C$611,2,FALSE)</f>
        <v>DA+0</v>
      </c>
      <c r="AQ111" s="631"/>
      <c r="AT111" s="320"/>
      <c r="AV111" s="611"/>
      <c r="AW111" s="611"/>
    </row>
    <row r="112" spans="1:51">
      <c r="A112" s="319"/>
      <c r="O112" t="s">
        <v>844</v>
      </c>
      <c r="AT112" s="320"/>
      <c r="AV112" s="611"/>
      <c r="AW112" s="611"/>
    </row>
    <row r="113" spans="1:51">
      <c r="A113" s="543" t="s">
        <v>843</v>
      </c>
      <c r="B113" s="544"/>
      <c r="C113" s="544"/>
      <c r="D113" s="544"/>
      <c r="E113" s="544"/>
      <c r="F113" s="544"/>
      <c r="G113" s="544"/>
      <c r="H113" s="544"/>
      <c r="I113" s="544"/>
      <c r="J113" s="544"/>
      <c r="K113" s="544"/>
      <c r="L113" s="544"/>
      <c r="M113" s="544"/>
      <c r="N113" s="544"/>
      <c r="O113" s="544"/>
      <c r="P113" s="544"/>
      <c r="Q113" s="544"/>
      <c r="R113" s="544"/>
      <c r="S113" s="544"/>
      <c r="T113" s="544"/>
      <c r="U113" s="544"/>
      <c r="V113" s="544"/>
      <c r="W113" s="544"/>
      <c r="X113" s="544"/>
      <c r="Y113" s="544"/>
      <c r="Z113" s="545"/>
      <c r="AA113" s="543" t="s">
        <v>845</v>
      </c>
      <c r="AB113" s="544"/>
      <c r="AC113" s="544"/>
      <c r="AD113" s="544"/>
      <c r="AE113" s="544"/>
      <c r="AF113" s="544"/>
      <c r="AG113" s="544"/>
      <c r="AH113" s="544"/>
      <c r="AI113" s="544"/>
      <c r="AJ113" s="544"/>
      <c r="AK113" s="544"/>
      <c r="AL113" s="544"/>
      <c r="AM113" s="544"/>
      <c r="AN113" s="544"/>
      <c r="AO113" s="544"/>
      <c r="AP113" s="544"/>
      <c r="AQ113" s="544"/>
      <c r="AR113" s="545"/>
      <c r="AT113" s="320"/>
      <c r="AV113" s="611"/>
      <c r="AW113" s="611"/>
    </row>
    <row r="114" spans="1:51">
      <c r="A114" s="319"/>
      <c r="Z114" s="670"/>
      <c r="AA114" s="670"/>
      <c r="AB114" s="670"/>
      <c r="AC114" s="670"/>
      <c r="AD114" s="670"/>
      <c r="AE114" s="670"/>
      <c r="AF114" s="670"/>
      <c r="AG114" s="670"/>
      <c r="AH114" s="670"/>
      <c r="AI114" s="670"/>
      <c r="AJ114" s="670"/>
      <c r="AK114" s="670"/>
      <c r="AL114" s="670"/>
      <c r="AM114" s="670"/>
      <c r="AN114" s="670"/>
      <c r="AO114" s="670"/>
      <c r="AP114" s="670"/>
      <c r="AQ114" s="670"/>
      <c r="AR114" s="670"/>
      <c r="AS114" s="670"/>
      <c r="AT114" s="320"/>
      <c r="AV114" s="611"/>
      <c r="AW114" s="611"/>
    </row>
    <row r="115" spans="1:51">
      <c r="A115" s="319"/>
      <c r="B115" s="611" t="s">
        <v>504</v>
      </c>
      <c r="C115" s="611"/>
      <c r="F115" s="611" t="s">
        <v>596</v>
      </c>
      <c r="G115" s="611"/>
      <c r="J115" s="611" t="s">
        <v>513</v>
      </c>
      <c r="K115" s="611"/>
      <c r="N115" s="611" t="s">
        <v>592</v>
      </c>
      <c r="O115" s="611"/>
      <c r="R115" s="611" t="s">
        <v>589</v>
      </c>
      <c r="S115" s="611"/>
      <c r="V115" s="611" t="s">
        <v>581</v>
      </c>
      <c r="W115" s="611"/>
      <c r="Z115" s="611" t="s">
        <v>519</v>
      </c>
      <c r="AA115" s="611"/>
      <c r="AD115" s="611" t="s">
        <v>577</v>
      </c>
      <c r="AE115" s="611"/>
      <c r="AH115" s="611" t="s">
        <v>527</v>
      </c>
      <c r="AI115" s="611"/>
      <c r="AL115" s="611" t="s">
        <v>530</v>
      </c>
      <c r="AM115" s="611"/>
      <c r="AP115" s="611" t="s">
        <v>534</v>
      </c>
      <c r="AQ115" s="611"/>
      <c r="AT115" s="320"/>
      <c r="AV115" s="611"/>
      <c r="AW115" s="611"/>
    </row>
    <row r="116" spans="1:51">
      <c r="A116" s="319"/>
      <c r="AT116" s="320"/>
      <c r="AV116" s="611"/>
      <c r="AW116" s="611"/>
    </row>
    <row r="117" spans="1:51">
      <c r="A117" s="319"/>
      <c r="AT117" s="320"/>
      <c r="AV117" s="611"/>
      <c r="AW117" s="611"/>
    </row>
    <row r="118" spans="1:51">
      <c r="A118" s="319"/>
      <c r="B118" s="333" t="s">
        <v>807</v>
      </c>
      <c r="C118" s="333" t="s">
        <v>808</v>
      </c>
      <c r="D118" s="613">
        <f>VLOOKUP(B115,[14]Progress!$B$9:$D$310,3,FALSE)</f>
        <v>387</v>
      </c>
      <c r="E118" s="612"/>
      <c r="F118" s="333" t="s">
        <v>807</v>
      </c>
      <c r="G118" s="333" t="s">
        <v>808</v>
      </c>
      <c r="H118" s="613">
        <f>VLOOKUP(F115,[14]Progress!$B$9:$D$310,3,FALSE)</f>
        <v>364</v>
      </c>
      <c r="I118" s="612"/>
      <c r="J118" s="333" t="s">
        <v>807</v>
      </c>
      <c r="K118" s="333" t="s">
        <v>808</v>
      </c>
      <c r="L118" s="613">
        <f>VLOOKUP(J115,[14]Progress!$B$9:$D$310,3,FALSE)</f>
        <v>423</v>
      </c>
      <c r="M118" s="612"/>
      <c r="N118" s="333" t="s">
        <v>807</v>
      </c>
      <c r="O118" s="333" t="s">
        <v>808</v>
      </c>
      <c r="P118" s="613">
        <f>VLOOKUP(N115,[14]Progress!$B$9:$D$310,3,FALSE)</f>
        <v>335</v>
      </c>
      <c r="Q118" s="612"/>
      <c r="R118" s="333" t="s">
        <v>807</v>
      </c>
      <c r="S118" s="333" t="s">
        <v>808</v>
      </c>
      <c r="T118" s="613">
        <f>VLOOKUP(R115,[14]Progress!$B$9:$D$310,3,FALSE)</f>
        <v>343</v>
      </c>
      <c r="U118" s="612"/>
      <c r="V118" s="333" t="s">
        <v>807</v>
      </c>
      <c r="W118" s="333" t="s">
        <v>808</v>
      </c>
      <c r="X118" s="661">
        <f>VLOOKUP(V115,[14]Progress!$B$9:$D$310,3,FALSE)</f>
        <v>362.45299999999997</v>
      </c>
      <c r="Y118" s="662"/>
      <c r="Z118" s="351" t="s">
        <v>807</v>
      </c>
      <c r="AA118" s="351" t="s">
        <v>808</v>
      </c>
      <c r="AB118" s="661">
        <f>VLOOKUP(Z115,[14]Progress!$B$9:$D$310,3,FALSE)</f>
        <v>433</v>
      </c>
      <c r="AC118" s="662"/>
      <c r="AD118" s="351" t="s">
        <v>807</v>
      </c>
      <c r="AE118" s="351" t="s">
        <v>808</v>
      </c>
      <c r="AF118" s="661">
        <f>VLOOKUP(AD115,[14]Progress!$B$9:$D$310,3,FALSE)</f>
        <v>393</v>
      </c>
      <c r="AG118" s="662"/>
      <c r="AH118" s="351" t="s">
        <v>807</v>
      </c>
      <c r="AI118" s="351" t="s">
        <v>808</v>
      </c>
      <c r="AJ118" s="661">
        <f>VLOOKUP(AH115,[14]Progress!$B$9:$D$310,3,FALSE)</f>
        <v>400</v>
      </c>
      <c r="AK118" s="662"/>
      <c r="AL118" s="351" t="s">
        <v>807</v>
      </c>
      <c r="AM118" s="351" t="s">
        <v>808</v>
      </c>
      <c r="AN118" s="661">
        <f>VLOOKUP(AL115,[14]Progress!$B$9:$D$310,3,FALSE)</f>
        <v>375.65899999999999</v>
      </c>
      <c r="AO118" s="662"/>
      <c r="AP118" s="351" t="s">
        <v>807</v>
      </c>
      <c r="AQ118" s="351" t="s">
        <v>808</v>
      </c>
      <c r="AR118" s="661">
        <f>VLOOKUP(AP115,[14]Progress!$B$9:$D$310,3,FALSE)</f>
        <v>366.46600000000001</v>
      </c>
      <c r="AS118" s="663"/>
      <c r="AT118" s="320"/>
      <c r="AV118" s="611">
        <f>D118+H118+L118+P118+T118+X118+AB118+AF118+AJ118+AN118+AR118</f>
        <v>4182.5780000000004</v>
      </c>
      <c r="AW118" s="611"/>
      <c r="AY118">
        <v>11</v>
      </c>
    </row>
    <row r="119" spans="1:51">
      <c r="A119" s="319"/>
      <c r="B119" s="333" t="s">
        <v>810</v>
      </c>
      <c r="C119" s="333" t="s">
        <v>811</v>
      </c>
      <c r="F119" s="333" t="s">
        <v>810</v>
      </c>
      <c r="G119" s="333" t="s">
        <v>811</v>
      </c>
      <c r="J119" s="333" t="s">
        <v>810</v>
      </c>
      <c r="K119" s="333" t="s">
        <v>811</v>
      </c>
      <c r="N119" s="333" t="s">
        <v>810</v>
      </c>
      <c r="O119" s="333" t="s">
        <v>811</v>
      </c>
      <c r="R119" s="333" t="s">
        <v>810</v>
      </c>
      <c r="S119" s="333" t="s">
        <v>811</v>
      </c>
      <c r="V119" s="333" t="s">
        <v>810</v>
      </c>
      <c r="W119" s="333" t="s">
        <v>811</v>
      </c>
      <c r="Z119" s="333" t="s">
        <v>810</v>
      </c>
      <c r="AA119" s="333" t="s">
        <v>811</v>
      </c>
      <c r="AD119" s="333" t="s">
        <v>810</v>
      </c>
      <c r="AE119" s="333" t="s">
        <v>811</v>
      </c>
      <c r="AH119" s="333" t="s">
        <v>810</v>
      </c>
      <c r="AI119" s="333" t="s">
        <v>811</v>
      </c>
      <c r="AL119" s="333" t="s">
        <v>810</v>
      </c>
      <c r="AM119" s="333" t="s">
        <v>811</v>
      </c>
      <c r="AP119" s="333" t="s">
        <v>810</v>
      </c>
      <c r="AQ119" s="333" t="s">
        <v>811</v>
      </c>
      <c r="AT119" s="320"/>
      <c r="AV119" s="611"/>
      <c r="AW119" s="611"/>
    </row>
    <row r="120" spans="1:51" ht="10.5" customHeight="1">
      <c r="A120" s="319"/>
      <c r="B120" s="647"/>
      <c r="C120" s="647"/>
      <c r="F120" s="647"/>
      <c r="G120" s="647"/>
      <c r="J120" s="647"/>
      <c r="K120" s="647"/>
      <c r="N120" s="647"/>
      <c r="O120" s="647"/>
      <c r="R120" s="647"/>
      <c r="S120" s="647"/>
      <c r="V120" s="647"/>
      <c r="W120" s="647"/>
      <c r="Z120" s="647"/>
      <c r="AA120" s="647"/>
      <c r="AD120" s="647"/>
      <c r="AE120" s="647"/>
      <c r="AH120" s="647"/>
      <c r="AI120" s="647"/>
      <c r="AL120" s="647"/>
      <c r="AM120" s="647"/>
      <c r="AP120" s="647"/>
      <c r="AQ120" s="647"/>
      <c r="AT120" s="320"/>
      <c r="AV120" s="611"/>
      <c r="AW120" s="611"/>
    </row>
    <row r="121" spans="1:51">
      <c r="A121" s="319"/>
      <c r="B121" s="631" t="str">
        <f>VLOOKUP(+B115,'[14]Twr Schedule'!$B$9:$C$611,2,FALSE)</f>
        <v>DA+3</v>
      </c>
      <c r="C121" s="631"/>
      <c r="F121" s="631" t="str">
        <f>VLOOKUP(+F115,'[14]Twr Schedule'!$B$9:$C$611,2,FALSE)</f>
        <v>DA-3</v>
      </c>
      <c r="G121" s="631"/>
      <c r="J121" s="631" t="str">
        <f>VLOOKUP(+J115,'[14]Twr Schedule'!$B$9:$C$611,2,FALSE)</f>
        <v>DA+3</v>
      </c>
      <c r="K121" s="631"/>
      <c r="N121" s="631" t="str">
        <f>VLOOKUP(+N115,'[14]Twr Schedule'!$B$9:$C$611,2,FALSE)</f>
        <v>DA+3</v>
      </c>
      <c r="O121" s="631"/>
      <c r="R121" s="631" t="str">
        <f>VLOOKUP(+R115,'[14]Twr Schedule'!$B$9:$C$611,2,FALSE)</f>
        <v>DA-3</v>
      </c>
      <c r="S121" s="631"/>
      <c r="V121" s="631" t="str">
        <f>VLOOKUP(+V115,'[14]Twr Schedule'!$B$9:$C$611,2,FALSE)</f>
        <v>DA-3</v>
      </c>
      <c r="W121" s="631"/>
      <c r="Z121" s="631" t="str">
        <f>VLOOKUP(+Z115,'[14]Twr Schedule'!$B$9:$C$611,2,FALSE)</f>
        <v>DB1+0</v>
      </c>
      <c r="AA121" s="631"/>
      <c r="AD121" s="631" t="str">
        <f>VLOOKUP(+AD115,'[14]Twr Schedule'!$B$9:$C$611,2,FALSE)</f>
        <v>DA+6</v>
      </c>
      <c r="AE121" s="631"/>
      <c r="AH121" s="631" t="str">
        <f>VLOOKUP(+AH115,'[14]Twr Schedule'!$B$9:$C$611,2,FALSE)</f>
        <v>DA+0</v>
      </c>
      <c r="AI121" s="631"/>
      <c r="AL121" s="631" t="str">
        <f>VLOOKUP(+AL115,'[14]Twr Schedule'!$B$9:$C$611,2,FALSE)</f>
        <v>DA+0</v>
      </c>
      <c r="AM121" s="631"/>
      <c r="AP121" s="631" t="str">
        <f>VLOOKUP(+AP115,'[14]Twr Schedule'!$B$9:$C$611,2,FALSE)</f>
        <v>DA-3</v>
      </c>
      <c r="AQ121" s="631"/>
      <c r="AT121" s="320"/>
      <c r="AV121" s="611"/>
      <c r="AW121" s="611"/>
    </row>
    <row r="122" spans="1:51">
      <c r="A122" s="319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320"/>
      <c r="AV122" s="611"/>
      <c r="AW122" s="611"/>
    </row>
    <row r="123" spans="1:51">
      <c r="A123" s="671" t="s">
        <v>845</v>
      </c>
      <c r="B123" s="672"/>
      <c r="C123" s="672"/>
      <c r="D123" s="672"/>
      <c r="E123" s="672"/>
      <c r="F123" s="672"/>
      <c r="G123" s="672"/>
      <c r="H123" s="672"/>
      <c r="I123" s="672"/>
      <c r="J123" s="672"/>
      <c r="K123" s="672"/>
      <c r="L123" s="672"/>
      <c r="M123" s="672"/>
      <c r="N123" s="672"/>
      <c r="O123" s="672"/>
      <c r="P123" s="672"/>
      <c r="Q123" s="672"/>
      <c r="R123" s="672"/>
      <c r="S123" s="672"/>
      <c r="T123" s="672"/>
      <c r="U123" s="672"/>
      <c r="V123" s="672"/>
      <c r="W123" s="672"/>
      <c r="X123" s="672"/>
      <c r="Y123" s="672"/>
      <c r="Z123" s="672"/>
      <c r="AA123" s="672"/>
      <c r="AB123" s="672"/>
      <c r="AC123" s="672"/>
      <c r="AD123" s="672"/>
      <c r="AE123" s="672"/>
      <c r="AF123" s="672"/>
      <c r="AG123" s="672"/>
      <c r="AH123" s="673"/>
      <c r="AI123" s="607" t="s">
        <v>846</v>
      </c>
      <c r="AJ123" s="607"/>
      <c r="AK123" s="607"/>
      <c r="AL123" s="607"/>
      <c r="AM123" s="607"/>
      <c r="AN123" s="607"/>
      <c r="AO123" s="607"/>
      <c r="AP123" s="607"/>
      <c r="AQ123" s="607"/>
      <c r="AR123" s="607"/>
      <c r="AT123" s="320"/>
      <c r="AV123" s="611"/>
      <c r="AW123" s="611"/>
    </row>
    <row r="124" spans="1:51">
      <c r="A124" s="319"/>
      <c r="AT124" s="320"/>
      <c r="AV124" s="611"/>
      <c r="AW124" s="611"/>
    </row>
    <row r="125" spans="1:51">
      <c r="A125" s="319"/>
      <c r="B125" s="611" t="s">
        <v>461</v>
      </c>
      <c r="C125" s="611"/>
      <c r="F125" s="611" t="s">
        <v>458</v>
      </c>
      <c r="G125" s="611"/>
      <c r="J125" s="611" t="s">
        <v>462</v>
      </c>
      <c r="K125" s="611"/>
      <c r="N125" s="611" t="s">
        <v>456</v>
      </c>
      <c r="O125" s="611"/>
      <c r="R125" s="611" t="s">
        <v>459</v>
      </c>
      <c r="S125" s="611"/>
      <c r="V125" s="611" t="s">
        <v>568</v>
      </c>
      <c r="W125" s="611"/>
      <c r="Z125" s="611" t="s">
        <v>559</v>
      </c>
      <c r="AA125" s="611"/>
      <c r="AD125" s="611" t="s">
        <v>464</v>
      </c>
      <c r="AE125" s="611"/>
      <c r="AH125" s="611" t="s">
        <v>526</v>
      </c>
      <c r="AI125" s="611"/>
      <c r="AL125" s="611" t="s">
        <v>644</v>
      </c>
      <c r="AM125" s="611"/>
      <c r="AP125" s="611" t="s">
        <v>640</v>
      </c>
      <c r="AQ125" s="611"/>
      <c r="AT125" s="320"/>
      <c r="AV125" s="611"/>
      <c r="AW125" s="611"/>
    </row>
    <row r="126" spans="1:51">
      <c r="A126" s="319"/>
      <c r="AT126" s="320"/>
      <c r="AV126" s="611"/>
      <c r="AW126" s="611"/>
    </row>
    <row r="127" spans="1:51">
      <c r="A127" s="319"/>
      <c r="AT127" s="320"/>
      <c r="AV127" s="611"/>
      <c r="AW127" s="611"/>
    </row>
    <row r="128" spans="1:51">
      <c r="A128" s="319"/>
      <c r="B128" s="333" t="s">
        <v>807</v>
      </c>
      <c r="C128" s="333" t="s">
        <v>808</v>
      </c>
      <c r="D128" s="613">
        <f>VLOOKUP(B125,[14]Progress!$B$9:$D$310,3,FALSE)</f>
        <v>408</v>
      </c>
      <c r="E128" s="612"/>
      <c r="F128" s="333" t="s">
        <v>807</v>
      </c>
      <c r="G128" s="333" t="s">
        <v>808</v>
      </c>
      <c r="H128" s="613">
        <f>VLOOKUP(F125,[14]Progress!$B$9:$D$310,3,FALSE)</f>
        <v>372</v>
      </c>
      <c r="I128" s="612"/>
      <c r="J128" s="333" t="s">
        <v>807</v>
      </c>
      <c r="K128" s="333" t="s">
        <v>808</v>
      </c>
      <c r="L128" s="654">
        <f>VLOOKUP(J125,[14]Progress!$B$9:$D$310,3,FALSE)</f>
        <v>370</v>
      </c>
      <c r="M128" s="655"/>
      <c r="N128" s="333" t="s">
        <v>807</v>
      </c>
      <c r="O128" s="333" t="s">
        <v>808</v>
      </c>
      <c r="P128" s="613">
        <f>VLOOKUP(N125,[14]Progress!$B$9:$D$310,3,FALSE)</f>
        <v>400</v>
      </c>
      <c r="Q128" s="612"/>
      <c r="R128" s="333" t="s">
        <v>807</v>
      </c>
      <c r="S128" s="333" t="s">
        <v>808</v>
      </c>
      <c r="T128" s="613">
        <f>VLOOKUP(R125,[14]Progress!$B$9:$D$310,3,FALSE)</f>
        <v>426</v>
      </c>
      <c r="U128" s="612"/>
      <c r="V128" s="333" t="s">
        <v>807</v>
      </c>
      <c r="W128" s="333" t="s">
        <v>808</v>
      </c>
      <c r="X128" s="654">
        <f>VLOOKUP(V125,[14]Progress!$B$9:$D$310,3,FALSE)</f>
        <v>399</v>
      </c>
      <c r="Y128" s="655"/>
      <c r="Z128" s="333" t="s">
        <v>807</v>
      </c>
      <c r="AA128" s="333" t="s">
        <v>808</v>
      </c>
      <c r="AB128" s="613">
        <f>VLOOKUP(Z125,[14]Progress!$B$9:$D$310,3,FALSE)</f>
        <v>358</v>
      </c>
      <c r="AC128" s="612"/>
      <c r="AD128" s="333" t="s">
        <v>807</v>
      </c>
      <c r="AE128" s="333" t="s">
        <v>808</v>
      </c>
      <c r="AF128" s="661">
        <f>VLOOKUP(AD125,[14]Progress!$B$9:$D$310,3,FALSE)</f>
        <v>256.85700000000003</v>
      </c>
      <c r="AG128" s="662"/>
      <c r="AH128" s="333" t="s">
        <v>807</v>
      </c>
      <c r="AI128" s="333" t="s">
        <v>808</v>
      </c>
      <c r="AJ128" s="613">
        <f>VLOOKUP(AH125,[14]Progress!$B$9:$D$310,3,FALSE)</f>
        <v>388</v>
      </c>
      <c r="AK128" s="612"/>
      <c r="AL128" s="333" t="s">
        <v>807</v>
      </c>
      <c r="AM128" s="333" t="s">
        <v>808</v>
      </c>
      <c r="AN128" s="613">
        <f>VLOOKUP(AL125,[14]Progress!$B$9:$D$310,3,FALSE)</f>
        <v>391</v>
      </c>
      <c r="AO128" s="612"/>
      <c r="AP128" s="333" t="s">
        <v>807</v>
      </c>
      <c r="AQ128" s="333" t="s">
        <v>808</v>
      </c>
      <c r="AR128" s="613">
        <f>VLOOKUP(AP125,[14]Progress!$B$9:$D$310,3,FALSE)</f>
        <v>394</v>
      </c>
      <c r="AS128" s="611"/>
      <c r="AT128" s="320"/>
      <c r="AV128" s="611">
        <f>D128+H128+L128+P128+T128+X128+AB128+AF128+AJ128+AN128+AR128</f>
        <v>4162.857</v>
      </c>
      <c r="AW128" s="611"/>
      <c r="AY128">
        <v>11</v>
      </c>
    </row>
    <row r="129" spans="1:51">
      <c r="A129" s="319"/>
      <c r="B129" s="333" t="s">
        <v>810</v>
      </c>
      <c r="C129" s="333" t="s">
        <v>811</v>
      </c>
      <c r="F129" s="333" t="s">
        <v>810</v>
      </c>
      <c r="G129" s="333" t="s">
        <v>811</v>
      </c>
      <c r="J129" s="333" t="s">
        <v>810</v>
      </c>
      <c r="K129" s="333" t="s">
        <v>811</v>
      </c>
      <c r="N129" s="333" t="s">
        <v>810</v>
      </c>
      <c r="O129" s="333" t="s">
        <v>811</v>
      </c>
      <c r="R129" s="333" t="s">
        <v>810</v>
      </c>
      <c r="S129" s="333" t="s">
        <v>811</v>
      </c>
      <c r="V129" s="333" t="s">
        <v>810</v>
      </c>
      <c r="W129" s="333" t="s">
        <v>811</v>
      </c>
      <c r="Z129" s="333" t="s">
        <v>810</v>
      </c>
      <c r="AA129" s="333" t="s">
        <v>811</v>
      </c>
      <c r="AD129" s="333" t="s">
        <v>810</v>
      </c>
      <c r="AE129" s="333" t="s">
        <v>811</v>
      </c>
      <c r="AH129" s="333" t="s">
        <v>810</v>
      </c>
      <c r="AI129" s="333" t="s">
        <v>811</v>
      </c>
      <c r="AL129" s="333" t="s">
        <v>810</v>
      </c>
      <c r="AM129" s="333" t="s">
        <v>811</v>
      </c>
      <c r="AP129" s="333" t="s">
        <v>810</v>
      </c>
      <c r="AQ129" s="333" t="s">
        <v>811</v>
      </c>
      <c r="AT129" s="320"/>
      <c r="AV129" s="611"/>
      <c r="AW129" s="611"/>
    </row>
    <row r="130" spans="1:51" ht="10.5" customHeight="1">
      <c r="A130" s="319"/>
      <c r="B130" s="647"/>
      <c r="C130" s="647"/>
      <c r="F130" s="647"/>
      <c r="G130" s="647"/>
      <c r="J130" s="647"/>
      <c r="K130" s="647"/>
      <c r="N130" s="647"/>
      <c r="O130" s="647"/>
      <c r="R130" s="647"/>
      <c r="S130" s="647"/>
      <c r="V130" s="647"/>
      <c r="W130" s="647"/>
      <c r="Z130" s="647"/>
      <c r="AA130" s="647"/>
      <c r="AD130" s="647"/>
      <c r="AE130" s="647"/>
      <c r="AH130" s="647"/>
      <c r="AI130" s="647"/>
      <c r="AL130" s="647"/>
      <c r="AM130" s="647"/>
      <c r="AP130" s="647"/>
      <c r="AQ130" s="647"/>
      <c r="AT130" s="320"/>
      <c r="AV130" s="611"/>
      <c r="AW130" s="611"/>
    </row>
    <row r="131" spans="1:51">
      <c r="A131" s="319"/>
      <c r="B131" s="631" t="str">
        <f>VLOOKUP(+B125,'[14]Twr Schedule'!$B$9:$C$611,2,FALSE)</f>
        <v>DA+3</v>
      </c>
      <c r="C131" s="631"/>
      <c r="F131" s="631" t="str">
        <f>VLOOKUP(+F125,'[14]Twr Schedule'!$B$9:$C$611,2,FALSE)</f>
        <v>DA+0</v>
      </c>
      <c r="G131" s="631"/>
      <c r="J131" s="631" t="str">
        <f>VLOOKUP(+J125,'[14]Twr Schedule'!$B$9:$C$611,2,FALSE)</f>
        <v>DA-3</v>
      </c>
      <c r="K131" s="631"/>
      <c r="N131" s="631" t="str">
        <f>VLOOKUP(+N125,'[14]Twr Schedule'!$B$9:$C$611,2,FALSE)</f>
        <v>DA+0</v>
      </c>
      <c r="O131" s="631"/>
      <c r="R131" s="631" t="str">
        <f>VLOOKUP(+R125,'[14]Twr Schedule'!$B$9:$C$611,2,FALSE)</f>
        <v>DA+3</v>
      </c>
      <c r="S131" s="631"/>
      <c r="V131" s="631" t="str">
        <f>VLOOKUP(+V125,'[14]Twr Schedule'!$B$9:$C$611,2,FALSE)</f>
        <v>DA+3</v>
      </c>
      <c r="W131" s="631"/>
      <c r="Z131" s="631" t="str">
        <f>VLOOKUP(+Z125,'[14]Twr Schedule'!$B$9:$C$611,2,FALSE)</f>
        <v>DA-3</v>
      </c>
      <c r="AA131" s="631"/>
      <c r="AD131" s="631" t="str">
        <f>VLOOKUP(+AD125,'[14]Twr Schedule'!$B$9:$C$611,2,FALSE)</f>
        <v>DA-3</v>
      </c>
      <c r="AE131" s="631"/>
      <c r="AH131" s="631" t="str">
        <f>VLOOKUP(+AH125,'[14]Twr Schedule'!$B$9:$C$611,2,FALSE)</f>
        <v>DB1+0</v>
      </c>
      <c r="AI131" s="631"/>
      <c r="AL131" s="631" t="str">
        <f>VLOOKUP(+AL125,'[14]Twr Schedule'!$B$9:$C$611,2,FALSE)</f>
        <v>DA-3</v>
      </c>
      <c r="AM131" s="631"/>
      <c r="AP131" s="631" t="str">
        <f>VLOOKUP(+AP125,'[14]Twr Schedule'!$B$9:$C$611,2,FALSE)</f>
        <v>DA+3</v>
      </c>
      <c r="AQ131" s="631"/>
      <c r="AT131" s="320"/>
      <c r="AV131" s="611"/>
      <c r="AW131" s="611"/>
    </row>
    <row r="132" spans="1:51">
      <c r="A132" s="319"/>
      <c r="W132" t="s">
        <v>847</v>
      </c>
      <c r="AL132" s="2"/>
      <c r="AM132" s="2"/>
      <c r="AP132" s="2"/>
      <c r="AQ132" s="2"/>
      <c r="AT132" s="320"/>
      <c r="AV132" s="611"/>
      <c r="AW132" s="611"/>
    </row>
    <row r="133" spans="1:51">
      <c r="A133" s="607" t="s">
        <v>846</v>
      </c>
      <c r="B133" s="607"/>
      <c r="C133" s="607"/>
      <c r="D133" s="607"/>
      <c r="E133" s="607"/>
      <c r="F133" s="607"/>
      <c r="G133" s="607"/>
      <c r="H133" s="607"/>
      <c r="I133" s="607"/>
      <c r="J133" s="607"/>
      <c r="K133" s="607"/>
      <c r="L133" s="607"/>
      <c r="M133" s="607"/>
      <c r="N133" s="607"/>
      <c r="O133" s="607"/>
      <c r="P133" s="607"/>
      <c r="Q133" s="607"/>
      <c r="R133" s="607"/>
      <c r="S133" s="607"/>
      <c r="T133" s="607"/>
      <c r="U133" s="607"/>
      <c r="V133" s="607"/>
      <c r="W133" s="607"/>
      <c r="X133" s="607"/>
      <c r="Y133" s="607"/>
      <c r="Z133" s="607"/>
      <c r="AA133" s="607"/>
      <c r="AB133" s="607"/>
      <c r="AC133" s="607"/>
      <c r="AD133" s="607"/>
      <c r="AE133" s="607"/>
      <c r="AF133" s="607"/>
      <c r="AG133" s="607"/>
      <c r="AH133" s="607"/>
      <c r="AI133" s="607"/>
      <c r="AJ133" s="607"/>
      <c r="AK133" s="607"/>
      <c r="AL133" s="607"/>
      <c r="AM133" s="607"/>
      <c r="AN133" s="607"/>
      <c r="AO133" s="607"/>
      <c r="AP133" s="607"/>
      <c r="AQ133" s="354" t="s">
        <v>848</v>
      </c>
      <c r="AR133" s="354"/>
      <c r="AT133" s="320"/>
      <c r="AV133" s="611"/>
      <c r="AW133" s="611"/>
    </row>
    <row r="134" spans="1:51">
      <c r="A134" s="319"/>
      <c r="AT134" s="320"/>
      <c r="AV134" s="611"/>
      <c r="AW134" s="611"/>
    </row>
    <row r="135" spans="1:51">
      <c r="A135" s="319"/>
      <c r="B135" s="611" t="s">
        <v>649</v>
      </c>
      <c r="C135" s="611"/>
      <c r="F135" s="611" t="s">
        <v>635</v>
      </c>
      <c r="G135" s="611"/>
      <c r="J135" s="611" t="s">
        <v>428</v>
      </c>
      <c r="K135" s="611"/>
      <c r="N135" s="611" t="s">
        <v>447</v>
      </c>
      <c r="O135" s="611"/>
      <c r="R135" s="611" t="s">
        <v>625</v>
      </c>
      <c r="S135" s="611"/>
      <c r="V135" s="611" t="s">
        <v>629</v>
      </c>
      <c r="W135" s="611"/>
      <c r="Z135" s="611" t="s">
        <v>610</v>
      </c>
      <c r="AA135" s="611"/>
      <c r="AD135" s="611" t="s">
        <v>619</v>
      </c>
      <c r="AE135" s="611"/>
      <c r="AH135" s="611" t="s">
        <v>617</v>
      </c>
      <c r="AI135" s="611"/>
      <c r="AL135" s="611" t="s">
        <v>655</v>
      </c>
      <c r="AM135" s="611"/>
      <c r="AP135" s="611" t="s">
        <v>674</v>
      </c>
      <c r="AQ135" s="611"/>
      <c r="AT135" s="320"/>
      <c r="AV135" s="611"/>
      <c r="AW135" s="611"/>
    </row>
    <row r="136" spans="1:51">
      <c r="A136" s="319"/>
      <c r="AT136" s="320"/>
      <c r="AV136" s="611"/>
      <c r="AW136" s="611"/>
    </row>
    <row r="137" spans="1:51">
      <c r="A137" s="319"/>
      <c r="AT137" s="320"/>
      <c r="AV137" s="611"/>
      <c r="AW137" s="611"/>
    </row>
    <row r="138" spans="1:51">
      <c r="A138" s="319"/>
      <c r="B138" s="333" t="s">
        <v>807</v>
      </c>
      <c r="C138" s="333" t="s">
        <v>808</v>
      </c>
      <c r="D138" s="674">
        <f>VLOOKUP(B135,[14]Progress!$B$9:$D$310,3,FALSE)</f>
        <v>432.89800000000002</v>
      </c>
      <c r="E138" s="675"/>
      <c r="F138" s="333" t="s">
        <v>807</v>
      </c>
      <c r="G138" s="333" t="s">
        <v>808</v>
      </c>
      <c r="H138" s="664">
        <f>VLOOKUP(F135,[14]Progress!$B$9:$D$310,3,FALSE)</f>
        <v>190.94800000000001</v>
      </c>
      <c r="I138" s="665"/>
      <c r="J138" s="333" t="s">
        <v>807</v>
      </c>
      <c r="K138" s="333" t="s">
        <v>808</v>
      </c>
      <c r="L138" s="664">
        <f>VLOOKUP(J135,[14]Progress!$B$9:$D$310,3,FALSE)</f>
        <v>267.423</v>
      </c>
      <c r="M138" s="665"/>
      <c r="N138" s="333" t="s">
        <v>807</v>
      </c>
      <c r="O138" s="333" t="s">
        <v>808</v>
      </c>
      <c r="P138" s="613">
        <f>VLOOKUP(N135,[14]Progress!$B$9:$D$310,3,FALSE)</f>
        <v>371</v>
      </c>
      <c r="Q138" s="612"/>
      <c r="R138" s="333" t="s">
        <v>807</v>
      </c>
      <c r="S138" s="333" t="s">
        <v>808</v>
      </c>
      <c r="T138" s="661">
        <f>VLOOKUP(R135,[14]Progress!$B$9:$D$310,3,FALSE)</f>
        <v>438.91199999999998</v>
      </c>
      <c r="U138" s="662"/>
      <c r="V138" s="333" t="s">
        <v>807</v>
      </c>
      <c r="W138" s="333" t="s">
        <v>808</v>
      </c>
      <c r="X138" s="661">
        <f>VLOOKUP(V135,[14]Progress!$B$9:$D$310,3,FALSE)</f>
        <v>340.13200000000001</v>
      </c>
      <c r="Y138" s="662"/>
      <c r="Z138" s="333" t="s">
        <v>807</v>
      </c>
      <c r="AA138" s="333" t="s">
        <v>808</v>
      </c>
      <c r="AB138" s="613">
        <f>VLOOKUP(Z135,[14]Progress!$B$9:$D$310,3,FALSE)</f>
        <v>283.99599999999998</v>
      </c>
      <c r="AC138" s="612"/>
      <c r="AD138" s="333" t="s">
        <v>807</v>
      </c>
      <c r="AE138" s="333" t="s">
        <v>808</v>
      </c>
      <c r="AF138" s="613">
        <f>VLOOKUP(AD135,[14]Progress!$B$9:$D$310,3,FALSE)</f>
        <v>323</v>
      </c>
      <c r="AG138" s="612"/>
      <c r="AH138" s="333" t="s">
        <v>807</v>
      </c>
      <c r="AI138" s="333" t="s">
        <v>808</v>
      </c>
      <c r="AJ138" s="661">
        <f>VLOOKUP(AH135,[14]Progress!$B$9:$D$310,3,FALSE)</f>
        <v>470.22699999999998</v>
      </c>
      <c r="AK138" s="662"/>
      <c r="AL138" s="333" t="s">
        <v>807</v>
      </c>
      <c r="AM138" s="333" t="s">
        <v>808</v>
      </c>
      <c r="AN138" s="664">
        <f>VLOOKUP(AL135,[14]Progress!$B$9:$D$310,3,FALSE)</f>
        <v>231.53299999999999</v>
      </c>
      <c r="AO138" s="665"/>
      <c r="AP138" s="333" t="s">
        <v>807</v>
      </c>
      <c r="AQ138" s="333" t="s">
        <v>808</v>
      </c>
      <c r="AR138" s="613">
        <f>VLOOKUP(AP135,[14]Progress!$B$9:$D$310,3,FALSE)</f>
        <v>386</v>
      </c>
      <c r="AS138" s="611"/>
      <c r="AT138" s="320"/>
      <c r="AV138" s="611">
        <f>D138+H138+L138+P138+T138+X138+AB138+AF138+AJ138+AN138+AR138</f>
        <v>3736.069</v>
      </c>
      <c r="AW138" s="611"/>
      <c r="AY138">
        <v>11</v>
      </c>
    </row>
    <row r="139" spans="1:51">
      <c r="A139" s="319"/>
      <c r="B139" s="333" t="s">
        <v>810</v>
      </c>
      <c r="C139" s="333" t="s">
        <v>811</v>
      </c>
      <c r="F139" s="333" t="s">
        <v>810</v>
      </c>
      <c r="G139" s="333" t="s">
        <v>811</v>
      </c>
      <c r="J139" s="333" t="s">
        <v>810</v>
      </c>
      <c r="K139" s="333" t="s">
        <v>811</v>
      </c>
      <c r="N139" s="333" t="s">
        <v>810</v>
      </c>
      <c r="O139" s="333" t="s">
        <v>811</v>
      </c>
      <c r="R139" s="333" t="s">
        <v>810</v>
      </c>
      <c r="S139" s="333" t="s">
        <v>811</v>
      </c>
      <c r="V139" s="333" t="s">
        <v>810</v>
      </c>
      <c r="W139" s="333" t="s">
        <v>811</v>
      </c>
      <c r="Z139" s="333" t="s">
        <v>810</v>
      </c>
      <c r="AA139" s="333" t="s">
        <v>811</v>
      </c>
      <c r="AD139" s="333" t="s">
        <v>810</v>
      </c>
      <c r="AE139" s="333" t="s">
        <v>811</v>
      </c>
      <c r="AH139" s="333" t="s">
        <v>810</v>
      </c>
      <c r="AI139" s="333" t="s">
        <v>811</v>
      </c>
      <c r="AL139" s="333" t="s">
        <v>810</v>
      </c>
      <c r="AM139" s="333" t="s">
        <v>811</v>
      </c>
      <c r="AP139" s="333" t="s">
        <v>810</v>
      </c>
      <c r="AQ139" s="333" t="s">
        <v>811</v>
      </c>
      <c r="AT139" s="320"/>
      <c r="AV139" s="611"/>
      <c r="AW139" s="611"/>
    </row>
    <row r="140" spans="1:51" ht="10.5" customHeight="1">
      <c r="A140" s="319"/>
      <c r="B140" s="647"/>
      <c r="C140" s="647"/>
      <c r="F140" s="647"/>
      <c r="G140" s="647"/>
      <c r="J140" s="647"/>
      <c r="K140" s="647"/>
      <c r="N140" s="647"/>
      <c r="O140" s="647"/>
      <c r="R140" s="647"/>
      <c r="S140" s="647"/>
      <c r="V140" s="647"/>
      <c r="W140" s="647"/>
      <c r="Z140" s="647"/>
      <c r="AA140" s="647"/>
      <c r="AD140" s="647"/>
      <c r="AE140" s="647"/>
      <c r="AH140" s="647"/>
      <c r="AI140" s="647"/>
      <c r="AL140" s="647"/>
      <c r="AM140" s="647"/>
      <c r="AP140" s="647"/>
      <c r="AQ140" s="647"/>
      <c r="AT140" s="320"/>
      <c r="AV140" s="611"/>
      <c r="AW140" s="611"/>
    </row>
    <row r="141" spans="1:51">
      <c r="A141" s="319"/>
      <c r="B141" s="631" t="str">
        <f>VLOOKUP(+B135,'[14]Twr Schedule'!$B$9:$C$611,2,FALSE)</f>
        <v>DA+3</v>
      </c>
      <c r="C141" s="631"/>
      <c r="F141" s="631" t="str">
        <f>VLOOKUP(+F135,'[14]Twr Schedule'!$B$9:$C$611,2,FALSE)</f>
        <v>DB2+3</v>
      </c>
      <c r="G141" s="631"/>
      <c r="J141" s="631" t="str">
        <f>VLOOKUP(+J135,'[14]Twr Schedule'!$B$9:$C$611,2,FALSE)</f>
        <v>DB1+25</v>
      </c>
      <c r="K141" s="631"/>
      <c r="N141" s="631" t="str">
        <f>VLOOKUP(+N135,'[14]Twr Schedule'!$B$9:$C$611,2,FALSE)</f>
        <v>DC2+18</v>
      </c>
      <c r="O141" s="631"/>
      <c r="R141" s="631" t="str">
        <f>VLOOKUP(+R135,'[14]Twr Schedule'!$B$9:$C$611,2,FALSE)</f>
        <v>DA+9</v>
      </c>
      <c r="S141" s="631"/>
      <c r="V141" s="631" t="str">
        <f>VLOOKUP(+V135,'[14]Twr Schedule'!$B$9:$C$611,2,FALSE)</f>
        <v>DA+0</v>
      </c>
      <c r="W141" s="631"/>
      <c r="Z141" s="631" t="str">
        <f>VLOOKUP(+Z135,'[14]Twr Schedule'!$B$9:$C$611,2,FALSE)</f>
        <v>DA-3</v>
      </c>
      <c r="AA141" s="631"/>
      <c r="AD141" s="631" t="str">
        <f>VLOOKUP(+AD135,'[14]Twr Schedule'!$B$9:$C$611,2,FALSE)</f>
        <v>DA-3</v>
      </c>
      <c r="AE141" s="631"/>
      <c r="AH141" s="631" t="str">
        <f>VLOOKUP(+AH135,'[14]Twr Schedule'!$B$9:$C$611,2,FALSE)</f>
        <v>DA-3</v>
      </c>
      <c r="AI141" s="631"/>
      <c r="AL141" s="669" t="str">
        <f>VLOOKUP(+AL135,'[14]Twr Schedule'!$B$9:$C$611,2,FALSE)</f>
        <v>DD60+25</v>
      </c>
      <c r="AM141" s="669"/>
      <c r="AN141" s="352"/>
      <c r="AO141" s="352"/>
      <c r="AP141" s="669" t="str">
        <f>VLOOKUP(+AP135,'[14]Twr Schedule'!$B$9:$C$611,2,FALSE)</f>
        <v>DD60+25</v>
      </c>
      <c r="AQ141" s="669"/>
      <c r="AT141" s="320"/>
      <c r="AV141" s="611"/>
      <c r="AW141" s="611"/>
    </row>
    <row r="142" spans="1:51">
      <c r="A142" s="2"/>
      <c r="B142" s="2"/>
      <c r="C142" s="349" t="s">
        <v>849</v>
      </c>
      <c r="H142" t="s">
        <v>850</v>
      </c>
      <c r="AM142" t="s">
        <v>851</v>
      </c>
      <c r="AT142" s="320"/>
      <c r="AV142" s="611"/>
      <c r="AW142" s="611"/>
    </row>
    <row r="143" spans="1:51">
      <c r="A143" s="355" t="s">
        <v>852</v>
      </c>
      <c r="H143" t="s">
        <v>853</v>
      </c>
      <c r="AT143" s="320"/>
      <c r="AV143" s="611"/>
      <c r="AW143" s="611"/>
    </row>
    <row r="144" spans="1:51">
      <c r="A144" s="607" t="s">
        <v>848</v>
      </c>
      <c r="B144" s="607"/>
      <c r="C144" s="607"/>
      <c r="D144" s="607"/>
      <c r="E144" s="607"/>
      <c r="F144" s="607"/>
      <c r="G144" s="607"/>
      <c r="H144" s="607"/>
      <c r="I144" s="607"/>
      <c r="J144" s="607"/>
      <c r="K144" s="607"/>
      <c r="L144" s="607"/>
      <c r="M144" s="607"/>
      <c r="N144" s="607"/>
      <c r="O144" s="607"/>
      <c r="P144" s="607"/>
      <c r="Q144" s="607"/>
      <c r="R144" s="607"/>
      <c r="S144" s="607"/>
      <c r="T144" s="607"/>
      <c r="U144" s="607"/>
      <c r="V144" s="607"/>
      <c r="W144" s="607"/>
      <c r="X144" s="607"/>
      <c r="Y144" s="607"/>
      <c r="Z144" s="607"/>
      <c r="AA144" s="607"/>
      <c r="AB144" s="607"/>
      <c r="AC144" s="607"/>
      <c r="AD144" s="607"/>
      <c r="AE144" s="607"/>
      <c r="AF144" s="607"/>
      <c r="AG144" s="607"/>
      <c r="AH144" s="607"/>
      <c r="AI144" s="607" t="s">
        <v>854</v>
      </c>
      <c r="AJ144" s="607"/>
      <c r="AK144" s="607"/>
      <c r="AL144" s="607"/>
      <c r="AM144" s="607"/>
      <c r="AN144" s="607"/>
      <c r="AO144" s="607"/>
      <c r="AP144" s="607"/>
      <c r="AQ144" s="607"/>
      <c r="AR144" s="607"/>
      <c r="AT144" s="320"/>
      <c r="AV144" s="611"/>
      <c r="AW144" s="611"/>
    </row>
    <row r="145" spans="1:51">
      <c r="A145" s="319"/>
      <c r="B145" s="611" t="str">
        <f>'[14]Twr Schedule'!B273</f>
        <v>25/1</v>
      </c>
      <c r="C145" s="611"/>
      <c r="F145" s="611" t="str">
        <f>'[14]Twr Schedule'!B275</f>
        <v>25/2</v>
      </c>
      <c r="G145" s="611"/>
      <c r="J145" s="611" t="str">
        <f>'[14]Twr Schedule'!B277</f>
        <v>25/3</v>
      </c>
      <c r="K145" s="611"/>
      <c r="N145" s="611" t="str">
        <f>'[14]Twr Schedule'!B279</f>
        <v>26/0</v>
      </c>
      <c r="O145" s="611"/>
      <c r="R145" s="611" t="str">
        <f>'[14]Twr Schedule'!B281</f>
        <v>27/0</v>
      </c>
      <c r="S145" s="611"/>
      <c r="V145" s="611" t="str">
        <f>'[14]Twr Schedule'!B283</f>
        <v>28/0</v>
      </c>
      <c r="W145" s="611"/>
      <c r="Z145" s="611" t="str">
        <f>'[14]Twr Schedule'!B285</f>
        <v>28/1</v>
      </c>
      <c r="AA145" s="611"/>
      <c r="AD145" s="676" t="str">
        <f>'[14]Twr Schedule'!B287</f>
        <v>29/0</v>
      </c>
      <c r="AE145" s="611"/>
      <c r="AH145" s="611" t="str">
        <f>'[14]Twr Schedule'!B289</f>
        <v>30/0</v>
      </c>
      <c r="AI145" s="611"/>
      <c r="AL145" s="611" t="str">
        <f>'[14]Twr Schedule'!B291</f>
        <v>30/1</v>
      </c>
      <c r="AM145" s="611"/>
      <c r="AP145" s="611" t="s">
        <v>607</v>
      </c>
      <c r="AQ145" s="611"/>
      <c r="AT145" s="320"/>
      <c r="AV145" s="611"/>
      <c r="AW145" s="611"/>
    </row>
    <row r="146" spans="1:51">
      <c r="A146" s="319"/>
      <c r="AT146" s="320"/>
      <c r="AV146" s="611"/>
      <c r="AW146" s="611"/>
    </row>
    <row r="147" spans="1:51">
      <c r="A147" s="319"/>
      <c r="AT147" s="320"/>
      <c r="AV147" s="611"/>
      <c r="AW147" s="611"/>
    </row>
    <row r="148" spans="1:51">
      <c r="A148" s="319"/>
      <c r="B148" s="333" t="s">
        <v>807</v>
      </c>
      <c r="C148" s="333" t="s">
        <v>808</v>
      </c>
      <c r="D148" s="613">
        <f>VLOOKUP(B145,[14]Progress!$B$9:$D$310,3,FALSE)</f>
        <v>446</v>
      </c>
      <c r="E148" s="612"/>
      <c r="F148" s="333" t="s">
        <v>807</v>
      </c>
      <c r="G148" s="333" t="s">
        <v>808</v>
      </c>
      <c r="H148" s="613">
        <f>VLOOKUP(F145,[14]Progress!$B$9:$D$310,3,FALSE)</f>
        <v>368</v>
      </c>
      <c r="I148" s="612"/>
      <c r="J148" s="333" t="s">
        <v>807</v>
      </c>
      <c r="K148" s="333" t="s">
        <v>808</v>
      </c>
      <c r="L148" s="661">
        <f>VLOOKUP(J145,[14]Progress!$B$9:$D$310,3,FALSE)</f>
        <v>466.43099999999998</v>
      </c>
      <c r="M148" s="662"/>
      <c r="N148" s="351" t="s">
        <v>807</v>
      </c>
      <c r="O148" s="351" t="s">
        <v>808</v>
      </c>
      <c r="P148" s="661">
        <f>VLOOKUP(N145,[14]Progress!$B$9:$D$310,3,FALSE)</f>
        <v>440.83600000000001</v>
      </c>
      <c r="Q148" s="662"/>
      <c r="R148" s="351" t="s">
        <v>807</v>
      </c>
      <c r="S148" s="351" t="s">
        <v>808</v>
      </c>
      <c r="T148" s="664">
        <f>VLOOKUP(R145,[14]Progress!$B$9:$D$310,3,FALSE)</f>
        <v>299.47300000000001</v>
      </c>
      <c r="U148" s="665"/>
      <c r="V148" s="351" t="s">
        <v>807</v>
      </c>
      <c r="W148" s="351" t="s">
        <v>808</v>
      </c>
      <c r="X148" s="661">
        <f>VLOOKUP(V145,[14]Progress!$B$9:$D$310,3,FALSE)</f>
        <v>233</v>
      </c>
      <c r="Y148" s="662"/>
      <c r="Z148" s="351" t="s">
        <v>807</v>
      </c>
      <c r="AA148" s="351" t="s">
        <v>808</v>
      </c>
      <c r="AB148" s="661">
        <f>VLOOKUP(Z145,[14]Progress!$B$9:$D$310,3,FALSE)</f>
        <v>454.66899999999998</v>
      </c>
      <c r="AC148" s="662"/>
      <c r="AD148" s="351" t="s">
        <v>807</v>
      </c>
      <c r="AE148" s="351" t="s">
        <v>808</v>
      </c>
      <c r="AF148" s="661">
        <f>VLOOKUP(AD145,[14]Progress!$B$9:$D$310,3,FALSE)</f>
        <v>270.08</v>
      </c>
      <c r="AG148" s="662"/>
      <c r="AH148" s="351" t="s">
        <v>807</v>
      </c>
      <c r="AI148" s="351" t="s">
        <v>808</v>
      </c>
      <c r="AJ148" s="661">
        <f>VLOOKUP(AH145,[14]Progress!$B$9:$D$310,3,FALSE)</f>
        <v>435</v>
      </c>
      <c r="AK148" s="662"/>
      <c r="AL148" s="333" t="s">
        <v>807</v>
      </c>
      <c r="AM148" s="333" t="s">
        <v>808</v>
      </c>
      <c r="AN148" s="613">
        <f>VLOOKUP(AL145,[14]Progress!$B$9:$D$310,3,FALSE)</f>
        <v>347</v>
      </c>
      <c r="AO148" s="612"/>
      <c r="AP148" s="333" t="s">
        <v>807</v>
      </c>
      <c r="AQ148" s="333" t="s">
        <v>808</v>
      </c>
      <c r="AR148" s="613">
        <f>VLOOKUP(AP145,[14]Progress!$B$9:$D$310,3,FALSE)</f>
        <v>396</v>
      </c>
      <c r="AS148" s="611"/>
      <c r="AT148" s="320"/>
      <c r="AV148" s="611">
        <f>D148+H148+L148+P148+T148+X148+AB148+AF148+AJ148+AN148+AR148</f>
        <v>4156.4889999999996</v>
      </c>
      <c r="AW148" s="611"/>
      <c r="AY148">
        <v>11</v>
      </c>
    </row>
    <row r="149" spans="1:51">
      <c r="A149" s="319"/>
      <c r="B149" s="333" t="s">
        <v>810</v>
      </c>
      <c r="C149" s="333" t="s">
        <v>811</v>
      </c>
      <c r="F149" s="333" t="s">
        <v>810</v>
      </c>
      <c r="G149" s="333" t="s">
        <v>811</v>
      </c>
      <c r="J149" s="333" t="s">
        <v>810</v>
      </c>
      <c r="K149" s="333" t="s">
        <v>811</v>
      </c>
      <c r="N149" s="333" t="s">
        <v>810</v>
      </c>
      <c r="O149" s="333" t="s">
        <v>811</v>
      </c>
      <c r="R149" s="333" t="s">
        <v>810</v>
      </c>
      <c r="S149" s="333" t="s">
        <v>811</v>
      </c>
      <c r="V149" s="333" t="s">
        <v>810</v>
      </c>
      <c r="W149" s="333" t="s">
        <v>811</v>
      </c>
      <c r="Z149" s="333" t="s">
        <v>810</v>
      </c>
      <c r="AA149" s="333" t="s">
        <v>811</v>
      </c>
      <c r="AD149" s="333" t="s">
        <v>810</v>
      </c>
      <c r="AE149" s="333" t="s">
        <v>811</v>
      </c>
      <c r="AH149" s="333" t="s">
        <v>810</v>
      </c>
      <c r="AI149" s="333" t="s">
        <v>811</v>
      </c>
      <c r="AL149" s="333" t="s">
        <v>810</v>
      </c>
      <c r="AM149" s="333" t="s">
        <v>811</v>
      </c>
      <c r="AP149" s="333" t="s">
        <v>810</v>
      </c>
      <c r="AQ149" s="333" t="s">
        <v>811</v>
      </c>
      <c r="AT149" s="320"/>
      <c r="AV149" s="611"/>
      <c r="AW149" s="611"/>
    </row>
    <row r="150" spans="1:51" ht="10.5" customHeight="1">
      <c r="A150" s="319"/>
      <c r="B150" s="647"/>
      <c r="C150" s="647"/>
      <c r="F150" s="647"/>
      <c r="G150" s="647"/>
      <c r="J150" s="647"/>
      <c r="K150" s="647"/>
      <c r="N150" s="647"/>
      <c r="O150" s="647"/>
      <c r="R150" s="647"/>
      <c r="S150" s="647"/>
      <c r="V150" s="647"/>
      <c r="W150" s="647"/>
      <c r="Z150" s="647"/>
      <c r="AA150" s="647"/>
      <c r="AD150" s="647"/>
      <c r="AE150" s="647"/>
      <c r="AH150" s="647"/>
      <c r="AI150" s="647"/>
      <c r="AL150" s="647"/>
      <c r="AM150" s="647"/>
      <c r="AP150" s="647"/>
      <c r="AQ150" s="647"/>
      <c r="AT150" s="320"/>
      <c r="AV150" s="611"/>
      <c r="AW150" s="611"/>
    </row>
    <row r="151" spans="1:51">
      <c r="A151" s="319"/>
      <c r="B151" s="631" t="str">
        <f>VLOOKUP(+B145,'[14]Twr Schedule'!$B$9:$C$611,2,FALSE)</f>
        <v>DA+9</v>
      </c>
      <c r="C151" s="631"/>
      <c r="F151" s="631" t="str">
        <f>VLOOKUP(+F145,'[14]Twr Schedule'!$B$9:$C$611,2,FALSE)</f>
        <v>DA+0</v>
      </c>
      <c r="G151" s="631"/>
      <c r="J151" s="631" t="str">
        <f>VLOOKUP(+J145,'[14]Twr Schedule'!$B$9:$C$611,2,FALSE)</f>
        <v>DA+3</v>
      </c>
      <c r="K151" s="631"/>
      <c r="N151" s="631" t="str">
        <f>VLOOKUP(+N145,'[14]Twr Schedule'!$B$9:$C$611,2,FALSE)</f>
        <v>DB2+9</v>
      </c>
      <c r="O151" s="631"/>
      <c r="R151" s="631" t="str">
        <f>VLOOKUP(+R145,'[14]Twr Schedule'!$B$9:$C$611,2,FALSE)</f>
        <v>DD60+3</v>
      </c>
      <c r="S151" s="631"/>
      <c r="V151" s="631" t="str">
        <f>VLOOKUP(+V145,'[14]Twr Schedule'!$B$9:$C$611,2,FALSE)</f>
        <v>DD60+0</v>
      </c>
      <c r="W151" s="631"/>
      <c r="Z151" s="631" t="str">
        <f>VLOOKUP(+Z145,'[14]Twr Schedule'!$B$9:$C$611,2,FALSE)</f>
        <v>DA+3</v>
      </c>
      <c r="AA151" s="631"/>
      <c r="AD151" s="669" t="str">
        <f>VLOOKUP(+AD145,'[14]Twr Schedule'!$B$9:$C$611,2,FALSE)</f>
        <v>DD60+25</v>
      </c>
      <c r="AE151" s="669"/>
      <c r="AF151" s="352"/>
      <c r="AG151" s="352"/>
      <c r="AH151" s="669" t="str">
        <f>VLOOKUP(+AH145,'[14]Twr Schedule'!$B$9:$C$611,2,FALSE)</f>
        <v>DD60+18</v>
      </c>
      <c r="AI151" s="669"/>
      <c r="AL151" s="631" t="str">
        <f>VLOOKUP(+AL145,'[14]Twr Schedule'!$B$9:$C$611,2,FALSE)</f>
        <v>DA-3</v>
      </c>
      <c r="AM151" s="631"/>
      <c r="AP151" s="631" t="str">
        <f>VLOOKUP(+AP145,'[14]Twr Schedule'!$B$9:$C$611,2,FALSE)</f>
        <v>DA-3</v>
      </c>
      <c r="AQ151" s="631"/>
      <c r="AT151" s="320"/>
      <c r="AV151" s="611"/>
      <c r="AW151" s="611"/>
    </row>
    <row r="152" spans="1:51">
      <c r="A152" s="319"/>
      <c r="U152" s="2" t="s">
        <v>855</v>
      </c>
      <c r="AF152" s="2" t="s">
        <v>856</v>
      </c>
      <c r="AT152" s="320"/>
      <c r="AV152" s="611"/>
      <c r="AW152" s="611"/>
    </row>
    <row r="153" spans="1:51">
      <c r="A153" s="543" t="s">
        <v>854</v>
      </c>
      <c r="B153" s="544"/>
      <c r="C153" s="544"/>
      <c r="D153" s="544"/>
      <c r="E153" s="544"/>
      <c r="F153" s="544"/>
      <c r="G153" s="544"/>
      <c r="H153" s="544"/>
      <c r="I153" s="544"/>
      <c r="J153" s="544"/>
      <c r="K153" s="544"/>
      <c r="L153" s="544"/>
      <c r="M153" s="544"/>
      <c r="N153" s="544"/>
      <c r="O153" s="544"/>
      <c r="P153" s="544"/>
      <c r="Q153" s="544"/>
      <c r="R153" s="545"/>
      <c r="S153" s="677" t="s">
        <v>857</v>
      </c>
      <c r="T153" s="677"/>
      <c r="U153" s="677"/>
      <c r="V153" s="677"/>
      <c r="W153" s="677"/>
      <c r="X153" s="677"/>
      <c r="Y153" s="677"/>
      <c r="Z153" s="677"/>
      <c r="AA153" s="677"/>
      <c r="AB153" s="677"/>
      <c r="AC153" s="677"/>
      <c r="AD153" s="677"/>
      <c r="AE153" s="677"/>
      <c r="AF153" s="677"/>
      <c r="AG153" s="677"/>
      <c r="AH153" s="677"/>
      <c r="AI153" s="677"/>
      <c r="AJ153" s="677"/>
      <c r="AK153" s="677"/>
      <c r="AL153" s="677"/>
      <c r="AM153" s="677"/>
      <c r="AN153" s="677"/>
      <c r="AO153" s="677"/>
      <c r="AP153" s="677"/>
      <c r="AQ153" s="677"/>
      <c r="AR153" s="677"/>
      <c r="AT153" s="320"/>
      <c r="AV153" s="611"/>
      <c r="AW153" s="611"/>
    </row>
    <row r="154" spans="1:51">
      <c r="A154" s="319"/>
      <c r="R154" s="670"/>
      <c r="S154" s="670"/>
      <c r="T154" s="670"/>
      <c r="U154" s="670"/>
      <c r="V154" s="670"/>
      <c r="W154" s="670"/>
      <c r="X154" s="670"/>
      <c r="Y154" s="670"/>
      <c r="Z154" s="670"/>
      <c r="AA154" s="670"/>
      <c r="AB154" s="670"/>
      <c r="AC154" s="670"/>
      <c r="AD154" s="670"/>
      <c r="AE154" s="670"/>
      <c r="AF154" s="670"/>
      <c r="AG154" s="670"/>
      <c r="AH154" s="670"/>
      <c r="AI154" s="670"/>
      <c r="AJ154" s="670"/>
      <c r="AK154" s="670"/>
      <c r="AL154" s="670"/>
      <c r="AM154" s="670"/>
      <c r="AN154" s="670"/>
      <c r="AO154" s="670"/>
      <c r="AP154" s="670"/>
      <c r="AQ154" s="670"/>
      <c r="AR154" s="670"/>
      <c r="AS154" s="670"/>
      <c r="AT154" s="320"/>
      <c r="AV154" s="611"/>
      <c r="AW154" s="611"/>
    </row>
    <row r="155" spans="1:51">
      <c r="A155" s="319"/>
      <c r="B155" s="676" t="s">
        <v>593</v>
      </c>
      <c r="C155" s="611"/>
      <c r="F155" s="678" t="s">
        <v>542</v>
      </c>
      <c r="G155" s="611"/>
      <c r="J155" s="676" t="str">
        <f>'[14]Twr Schedule'!B299</f>
        <v>30/5</v>
      </c>
      <c r="K155" s="611"/>
      <c r="N155" s="676" t="str">
        <f>'[14]Twr Schedule'!B301</f>
        <v>30/6</v>
      </c>
      <c r="O155" s="611"/>
      <c r="R155" s="678" t="str">
        <f>'[14]Twr Schedule'!B303</f>
        <v>31/0</v>
      </c>
      <c r="S155" s="611"/>
      <c r="V155" s="678" t="str">
        <f>'[14]Twr Schedule'!B305</f>
        <v>31/1</v>
      </c>
      <c r="W155" s="611"/>
      <c r="Z155" s="678" t="str">
        <f>'[14]Twr Schedule'!B307</f>
        <v>31/2</v>
      </c>
      <c r="AA155" s="611"/>
      <c r="AD155" s="678" t="str">
        <f>'[14]Twr Schedule'!B309</f>
        <v>31/3</v>
      </c>
      <c r="AE155" s="611"/>
      <c r="AH155" s="678" t="str">
        <f>'[14]Twr Schedule'!B311</f>
        <v>31/4</v>
      </c>
      <c r="AI155" s="611"/>
      <c r="AL155" s="678" t="str">
        <f>'[14]Twr Schedule'!B313</f>
        <v>31/5</v>
      </c>
      <c r="AM155" s="611"/>
      <c r="AP155" s="678" t="str">
        <f>'[14]Twr Schedule'!B315</f>
        <v>31/6</v>
      </c>
      <c r="AQ155" s="611"/>
      <c r="AT155" s="320"/>
      <c r="AV155" s="611"/>
      <c r="AW155" s="611"/>
    </row>
    <row r="156" spans="1:51">
      <c r="A156" s="319"/>
      <c r="AT156" s="320"/>
      <c r="AV156" s="611"/>
      <c r="AW156" s="611"/>
    </row>
    <row r="157" spans="1:51">
      <c r="A157" s="319"/>
      <c r="AT157" s="320"/>
      <c r="AV157" s="611"/>
      <c r="AW157" s="611"/>
    </row>
    <row r="158" spans="1:51">
      <c r="A158" s="319"/>
      <c r="B158" s="333" t="s">
        <v>807</v>
      </c>
      <c r="C158" s="333" t="s">
        <v>808</v>
      </c>
      <c r="D158" s="613">
        <f>VLOOKUP(B155,[14]Progress!$B$9:$D$310,3,FALSE)</f>
        <v>410</v>
      </c>
      <c r="E158" s="612"/>
      <c r="F158" s="356" t="s">
        <v>807</v>
      </c>
      <c r="G158" s="333" t="s">
        <v>808</v>
      </c>
      <c r="H158" s="613">
        <f>VLOOKUP(F155,[14]Progress!$B$9:$D$310,3,FALSE)</f>
        <v>424</v>
      </c>
      <c r="I158" s="612"/>
      <c r="J158" s="333" t="s">
        <v>807</v>
      </c>
      <c r="K158" s="333" t="s">
        <v>808</v>
      </c>
      <c r="L158" s="613">
        <f>VLOOKUP(J155,[14]Progress!$B$9:$D$310,3,FALSE)</f>
        <v>373</v>
      </c>
      <c r="M158" s="612"/>
      <c r="N158" s="333" t="s">
        <v>807</v>
      </c>
      <c r="O158" s="333" t="s">
        <v>808</v>
      </c>
      <c r="P158" s="661">
        <f>VLOOKUP(N155,[14]Progress!$B$9:$D$310,3,FALSE)</f>
        <v>365.46100000000001</v>
      </c>
      <c r="Q158" s="662"/>
      <c r="R158" s="351" t="s">
        <v>807</v>
      </c>
      <c r="S158" s="351" t="s">
        <v>808</v>
      </c>
      <c r="T158" s="661">
        <f>VLOOKUP(R155,[14]Progress!$B$9:$D$310,3,FALSE)</f>
        <v>376</v>
      </c>
      <c r="U158" s="662"/>
      <c r="V158" s="351" t="s">
        <v>807</v>
      </c>
      <c r="W158" s="351" t="s">
        <v>808</v>
      </c>
      <c r="X158" s="661">
        <f>VLOOKUP(V155,[14]Progress!$B$9:$D$310,3,FALSE)</f>
        <v>403</v>
      </c>
      <c r="Y158" s="662"/>
      <c r="Z158" s="351" t="s">
        <v>807</v>
      </c>
      <c r="AA158" s="351" t="s">
        <v>808</v>
      </c>
      <c r="AB158" s="661">
        <f>VLOOKUP(Z155,[14]Progress!$B$9:$D$310,3,FALSE)</f>
        <v>399</v>
      </c>
      <c r="AC158" s="662"/>
      <c r="AD158" s="351" t="s">
        <v>807</v>
      </c>
      <c r="AE158" s="351" t="s">
        <v>808</v>
      </c>
      <c r="AF158" s="661">
        <f>VLOOKUP(AD155,[14]Progress!$B$9:$D$310,3,FALSE)</f>
        <v>404</v>
      </c>
      <c r="AG158" s="662"/>
      <c r="AH158" s="351" t="s">
        <v>807</v>
      </c>
      <c r="AI158" s="351" t="s">
        <v>808</v>
      </c>
      <c r="AJ158" s="661">
        <f>VLOOKUP(AH155,[14]Progress!$B$9:$D$310,3,FALSE)</f>
        <v>358</v>
      </c>
      <c r="AK158" s="662"/>
      <c r="AL158" s="351" t="s">
        <v>807</v>
      </c>
      <c r="AM158" s="351" t="s">
        <v>808</v>
      </c>
      <c r="AN158" s="661">
        <f>VLOOKUP(AL155,[14]Progress!$B$9:$D$310,3,FALSE)</f>
        <v>363</v>
      </c>
      <c r="AO158" s="662"/>
      <c r="AP158" s="351" t="s">
        <v>807</v>
      </c>
      <c r="AQ158" s="351" t="s">
        <v>808</v>
      </c>
      <c r="AR158" s="661">
        <f>VLOOKUP(AP155,[14]Progress!$B$9:$D$310,3,FALSE)</f>
        <v>407</v>
      </c>
      <c r="AS158" s="663"/>
      <c r="AT158" s="320"/>
      <c r="AV158" s="611">
        <f>D158+H158+L158+P158+T158+X158+AB158+AF158+AJ158+AN158+AR158</f>
        <v>4282.4610000000002</v>
      </c>
      <c r="AW158" s="611"/>
      <c r="AY158">
        <v>11</v>
      </c>
    </row>
    <row r="159" spans="1:51">
      <c r="A159" s="319"/>
      <c r="B159" s="333" t="s">
        <v>810</v>
      </c>
      <c r="C159" s="333" t="s">
        <v>811</v>
      </c>
      <c r="F159" s="333" t="s">
        <v>810</v>
      </c>
      <c r="G159" s="333" t="s">
        <v>811</v>
      </c>
      <c r="J159" s="333" t="s">
        <v>810</v>
      </c>
      <c r="K159" s="333" t="s">
        <v>811</v>
      </c>
      <c r="N159" s="333" t="s">
        <v>810</v>
      </c>
      <c r="O159" s="333" t="s">
        <v>811</v>
      </c>
      <c r="R159" s="333" t="s">
        <v>810</v>
      </c>
      <c r="S159" s="333" t="s">
        <v>811</v>
      </c>
      <c r="V159" s="333" t="s">
        <v>810</v>
      </c>
      <c r="W159" s="333" t="s">
        <v>811</v>
      </c>
      <c r="Z159" s="333" t="s">
        <v>810</v>
      </c>
      <c r="AA159" s="333" t="s">
        <v>811</v>
      </c>
      <c r="AD159" s="333" t="s">
        <v>810</v>
      </c>
      <c r="AE159" s="333" t="s">
        <v>811</v>
      </c>
      <c r="AH159" s="333" t="s">
        <v>810</v>
      </c>
      <c r="AI159" s="333" t="s">
        <v>811</v>
      </c>
      <c r="AL159" s="333" t="s">
        <v>810</v>
      </c>
      <c r="AM159" s="333" t="s">
        <v>811</v>
      </c>
      <c r="AP159" s="333" t="s">
        <v>810</v>
      </c>
      <c r="AQ159" s="333" t="s">
        <v>811</v>
      </c>
      <c r="AT159" s="320"/>
      <c r="AV159" s="611"/>
      <c r="AW159" s="611"/>
    </row>
    <row r="160" spans="1:51" ht="10.5" customHeight="1">
      <c r="A160" s="319"/>
      <c r="B160" s="647"/>
      <c r="C160" s="647"/>
      <c r="F160" s="647"/>
      <c r="G160" s="647"/>
      <c r="J160" s="647"/>
      <c r="K160" s="647"/>
      <c r="N160" s="647"/>
      <c r="O160" s="647"/>
      <c r="R160" s="647"/>
      <c r="S160" s="647"/>
      <c r="V160" s="647"/>
      <c r="W160" s="647"/>
      <c r="Z160" s="647"/>
      <c r="AA160" s="647"/>
      <c r="AD160" s="647"/>
      <c r="AE160" s="647"/>
      <c r="AH160" s="647"/>
      <c r="AI160" s="647"/>
      <c r="AL160" s="647"/>
      <c r="AM160" s="647"/>
      <c r="AP160" s="647"/>
      <c r="AQ160" s="647"/>
      <c r="AT160" s="320"/>
      <c r="AV160" s="611"/>
      <c r="AW160" s="611"/>
    </row>
    <row r="161" spans="1:51">
      <c r="A161" s="319"/>
      <c r="B161" s="631" t="str">
        <f>VLOOKUP(+B155,'[14]Twr Schedule'!$B$9:$C$611,2,FALSE)</f>
        <v>DA+0</v>
      </c>
      <c r="C161" s="631"/>
      <c r="F161" s="631" t="str">
        <f>VLOOKUP(+F155,'[14]Twr Schedule'!$B$9:$C$611,2,FALSE)</f>
        <v>DA+3</v>
      </c>
      <c r="G161" s="631"/>
      <c r="J161" s="631" t="str">
        <f>VLOOKUP(+J155,'[14]Twr Schedule'!$B$9:$C$611,2,FALSE)</f>
        <v>DA+0</v>
      </c>
      <c r="K161" s="631"/>
      <c r="N161" s="631" t="str">
        <f>VLOOKUP(+N155,'[14]Twr Schedule'!$B$9:$C$611,2,FALSE)</f>
        <v>DA-3</v>
      </c>
      <c r="O161" s="631"/>
      <c r="R161" s="631" t="str">
        <f>VLOOKUP(+R155,'[14]Twr Schedule'!$B$9:$C$611,2,FALSE)</f>
        <v>DB2+0</v>
      </c>
      <c r="S161" s="631"/>
      <c r="V161" s="631" t="str">
        <f>VLOOKUP(+V155,'[14]Twr Schedule'!$B$9:$C$611,2,FALSE)</f>
        <v>DA+0</v>
      </c>
      <c r="W161" s="631"/>
      <c r="Z161" s="631" t="str">
        <f>VLOOKUP(+Z155,'[14]Twr Schedule'!$B$9:$C$611,2,FALSE)</f>
        <v>DA+0</v>
      </c>
      <c r="AA161" s="631"/>
      <c r="AD161" s="631" t="str">
        <f>VLOOKUP(+AD155,'[14]Twr Schedule'!$B$9:$C$611,2,FALSE)</f>
        <v>DA+3</v>
      </c>
      <c r="AE161" s="631"/>
      <c r="AH161" s="631" t="str">
        <f>VLOOKUP(+AH155,'[14]Twr Schedule'!$B$9:$C$611,2,FALSE)</f>
        <v>DA-3</v>
      </c>
      <c r="AI161" s="631"/>
      <c r="AL161" s="631" t="str">
        <f>VLOOKUP(+AL155,'[14]Twr Schedule'!$B$9:$C$611,2,FALSE)</f>
        <v>DA-3</v>
      </c>
      <c r="AM161" s="631"/>
      <c r="AP161" s="631" t="str">
        <f>VLOOKUP(+AP155,'[14]Twr Schedule'!$B$9:$C$611,2,FALSE)</f>
        <v>DA+3</v>
      </c>
      <c r="AQ161" s="631"/>
      <c r="AT161" s="320"/>
      <c r="AV161" s="611"/>
      <c r="AW161" s="611"/>
    </row>
    <row r="162" spans="1:51">
      <c r="A162" s="319"/>
      <c r="AT162" s="320"/>
      <c r="AV162" s="611"/>
      <c r="AW162" s="611"/>
    </row>
    <row r="163" spans="1:51">
      <c r="A163" s="658" t="s">
        <v>857</v>
      </c>
      <c r="B163" s="659"/>
      <c r="C163" s="659"/>
      <c r="D163" s="659"/>
      <c r="E163" s="659"/>
      <c r="F163" s="659"/>
      <c r="G163" s="659"/>
      <c r="H163" s="659"/>
      <c r="I163" s="659"/>
      <c r="J163" s="659"/>
      <c r="K163" s="659"/>
      <c r="L163" s="659"/>
      <c r="M163" s="659"/>
      <c r="N163" s="659"/>
      <c r="O163" s="659"/>
      <c r="P163" s="659"/>
      <c r="Q163" s="659"/>
      <c r="R163" s="659"/>
      <c r="S163" s="659"/>
      <c r="T163" s="659"/>
      <c r="U163" s="659"/>
      <c r="V163" s="660"/>
      <c r="W163" s="679" t="s">
        <v>858</v>
      </c>
      <c r="X163" s="680"/>
      <c r="Y163" s="680"/>
      <c r="Z163" s="680"/>
      <c r="AA163" s="680"/>
      <c r="AB163" s="680"/>
      <c r="AC163" s="680"/>
      <c r="AD163" s="680"/>
      <c r="AE163" s="680"/>
      <c r="AF163" s="680"/>
      <c r="AG163" s="680"/>
      <c r="AH163" s="680"/>
      <c r="AI163" s="680"/>
      <c r="AJ163" s="680"/>
      <c r="AK163" s="680"/>
      <c r="AL163" s="680"/>
      <c r="AM163" s="680"/>
      <c r="AN163" s="680"/>
      <c r="AO163" s="680"/>
      <c r="AP163" s="680"/>
      <c r="AQ163" s="680"/>
      <c r="AR163" s="681"/>
      <c r="AT163" s="320"/>
      <c r="AV163" s="611"/>
      <c r="AW163" s="611"/>
    </row>
    <row r="164" spans="1:51">
      <c r="A164" s="319"/>
      <c r="B164" s="670"/>
      <c r="C164" s="670"/>
      <c r="D164" s="670"/>
      <c r="E164" s="670"/>
      <c r="F164" s="670"/>
      <c r="G164" s="670"/>
      <c r="H164" s="670"/>
      <c r="I164" s="670"/>
      <c r="J164" s="670"/>
      <c r="K164" s="670"/>
      <c r="L164" s="670"/>
      <c r="M164" s="670"/>
      <c r="N164" s="670"/>
      <c r="O164" s="670"/>
      <c r="P164" s="670"/>
      <c r="Q164" s="670"/>
      <c r="R164" s="670"/>
      <c r="S164" s="670"/>
      <c r="V164" s="670"/>
      <c r="W164" s="670"/>
      <c r="X164" s="670"/>
      <c r="Y164" s="670"/>
      <c r="Z164" s="670"/>
      <c r="AA164" s="670"/>
      <c r="AB164" s="670"/>
      <c r="AC164" s="670"/>
      <c r="AD164" s="670"/>
      <c r="AE164" s="670"/>
      <c r="AF164" s="670"/>
      <c r="AG164" s="670"/>
      <c r="AH164" s="670"/>
      <c r="AI164" s="670"/>
      <c r="AJ164" s="670"/>
      <c r="AK164" s="670"/>
      <c r="AL164" s="670"/>
      <c r="AM164" s="670"/>
      <c r="AN164" s="670"/>
      <c r="AO164" s="670"/>
      <c r="AP164" s="670"/>
      <c r="AQ164" s="670"/>
      <c r="AR164" s="670"/>
      <c r="AS164" s="670"/>
      <c r="AT164" s="320"/>
      <c r="AV164" s="611"/>
      <c r="AW164" s="611"/>
    </row>
    <row r="165" spans="1:51">
      <c r="A165" s="319"/>
      <c r="B165" s="611" t="str">
        <f>'[14]Twr Schedule'!B317</f>
        <v>31/7</v>
      </c>
      <c r="C165" s="611"/>
      <c r="F165" s="611" t="str">
        <f>'[14]Twr Schedule'!B319</f>
        <v>31/8</v>
      </c>
      <c r="G165" s="611"/>
      <c r="J165" s="611" t="str">
        <f>'[14]Twr Schedule'!B321</f>
        <v>31/9</v>
      </c>
      <c r="K165" s="611"/>
      <c r="N165" s="611" t="str">
        <f>'[14]Twr Schedule'!B323</f>
        <v>31/10</v>
      </c>
      <c r="O165" s="611"/>
      <c r="R165" s="611" t="str">
        <f>'[14]Twr Schedule'!B325</f>
        <v>32/0</v>
      </c>
      <c r="S165" s="611"/>
      <c r="V165" s="611" t="str">
        <f>'[14]Twr Schedule'!B327</f>
        <v>33/0</v>
      </c>
      <c r="W165" s="611"/>
      <c r="Z165" s="611" t="str">
        <f>'[14]Twr Schedule'!B329</f>
        <v>33/1</v>
      </c>
      <c r="AA165" s="611"/>
      <c r="AD165" s="611" t="str">
        <f>'[14]Twr Schedule'!B331</f>
        <v>33/2</v>
      </c>
      <c r="AE165" s="611"/>
      <c r="AH165" s="611" t="str">
        <f>'[14]Twr Schedule'!B333</f>
        <v>33/3</v>
      </c>
      <c r="AI165" s="611"/>
      <c r="AL165" s="611" t="str">
        <f>'[14]Twr Schedule'!B335</f>
        <v>33/4</v>
      </c>
      <c r="AM165" s="611"/>
      <c r="AP165" s="611" t="str">
        <f>'[14]Twr Schedule'!B337</f>
        <v>33/5</v>
      </c>
      <c r="AQ165" s="611"/>
      <c r="AT165" s="320"/>
      <c r="AV165" s="611"/>
      <c r="AW165" s="611"/>
    </row>
    <row r="166" spans="1:51">
      <c r="A166" s="319"/>
      <c r="AT166" s="320"/>
      <c r="AV166" s="611"/>
      <c r="AW166" s="611"/>
    </row>
    <row r="167" spans="1:51">
      <c r="A167" s="319"/>
      <c r="AT167" s="320"/>
      <c r="AV167" s="611"/>
      <c r="AW167" s="611"/>
    </row>
    <row r="168" spans="1:51">
      <c r="A168" s="319"/>
      <c r="B168" s="333" t="s">
        <v>807</v>
      </c>
      <c r="C168" s="333" t="s">
        <v>808</v>
      </c>
      <c r="D168" s="613">
        <f>VLOOKUP(B165,[14]Progress!$B$9:$D$310,3,FALSE)</f>
        <v>384</v>
      </c>
      <c r="E168" s="612"/>
      <c r="F168" s="333" t="s">
        <v>807</v>
      </c>
      <c r="G168" s="333" t="s">
        <v>808</v>
      </c>
      <c r="H168" s="613">
        <f>VLOOKUP(F165,[14]Progress!$B$9:$D$310,3,FALSE)</f>
        <v>386</v>
      </c>
      <c r="I168" s="612"/>
      <c r="J168" s="333" t="s">
        <v>807</v>
      </c>
      <c r="K168" s="333" t="s">
        <v>808</v>
      </c>
      <c r="L168" s="613">
        <f>VLOOKUP(J165,[14]Progress!$B$9:$D$310,3,FALSE)</f>
        <v>394</v>
      </c>
      <c r="M168" s="612"/>
      <c r="N168" s="333" t="s">
        <v>807</v>
      </c>
      <c r="O168" s="333" t="s">
        <v>808</v>
      </c>
      <c r="P168" s="661">
        <f>VLOOKUP(N165,[14]Progress!$B$9:$D$310,3,FALSE)</f>
        <v>409.666</v>
      </c>
      <c r="Q168" s="662"/>
      <c r="R168" s="351" t="s">
        <v>807</v>
      </c>
      <c r="S168" s="351" t="s">
        <v>808</v>
      </c>
      <c r="T168" s="661">
        <f>VLOOKUP(R165,[14]Progress!$B$9:$D$310,3,FALSE)</f>
        <v>407.17</v>
      </c>
      <c r="U168" s="662"/>
      <c r="V168" s="351" t="s">
        <v>807</v>
      </c>
      <c r="W168" s="351" t="s">
        <v>808</v>
      </c>
      <c r="X168" s="661">
        <f>VLOOKUP(V165,[14]Progress!$B$9:$D$310,3,FALSE)</f>
        <v>365</v>
      </c>
      <c r="Y168" s="662"/>
      <c r="Z168" s="351" t="s">
        <v>807</v>
      </c>
      <c r="AA168" s="351" t="s">
        <v>808</v>
      </c>
      <c r="AB168" s="661">
        <f>VLOOKUP(Z165,[14]Progress!$B$9:$D$310,3,FALSE)</f>
        <v>365</v>
      </c>
      <c r="AC168" s="662"/>
      <c r="AD168" s="351" t="s">
        <v>807</v>
      </c>
      <c r="AE168" s="351" t="s">
        <v>808</v>
      </c>
      <c r="AF168" s="661">
        <f>VLOOKUP(AD165,[14]Progress!$B$9:$D$310,3,FALSE)</f>
        <v>406</v>
      </c>
      <c r="AG168" s="662"/>
      <c r="AH168" s="351" t="s">
        <v>807</v>
      </c>
      <c r="AI168" s="351" t="s">
        <v>808</v>
      </c>
      <c r="AJ168" s="661">
        <f>VLOOKUP(AH165,[14]Progress!$B$9:$D$310,3,FALSE)</f>
        <v>389</v>
      </c>
      <c r="AK168" s="662"/>
      <c r="AL168" s="351" t="s">
        <v>807</v>
      </c>
      <c r="AM168" s="351" t="s">
        <v>808</v>
      </c>
      <c r="AN168" s="661">
        <f>VLOOKUP(AL165,[14]Progress!$B$9:$D$310,3,FALSE)</f>
        <v>395</v>
      </c>
      <c r="AO168" s="662"/>
      <c r="AP168" s="351" t="s">
        <v>807</v>
      </c>
      <c r="AQ168" s="351" t="s">
        <v>808</v>
      </c>
      <c r="AR168" s="661">
        <f>VLOOKUP(AP165,[14]Progress!$B$9:$D$310,3,FALSE)</f>
        <v>430</v>
      </c>
      <c r="AS168" s="663"/>
      <c r="AT168" s="320"/>
      <c r="AV168" s="611">
        <f>D168+H168+L168+P168+T168+X168+AB168+AF168+AJ168+AN168+AR168</f>
        <v>4330.8360000000002</v>
      </c>
      <c r="AW168" s="611"/>
      <c r="AY168">
        <v>11</v>
      </c>
    </row>
    <row r="169" spans="1:51">
      <c r="A169" s="319"/>
      <c r="B169" s="333" t="s">
        <v>810</v>
      </c>
      <c r="C169" s="333" t="s">
        <v>811</v>
      </c>
      <c r="F169" s="333" t="s">
        <v>810</v>
      </c>
      <c r="G169" s="333" t="s">
        <v>811</v>
      </c>
      <c r="J169" s="333" t="s">
        <v>810</v>
      </c>
      <c r="K169" s="333" t="s">
        <v>811</v>
      </c>
      <c r="N169" s="333" t="s">
        <v>810</v>
      </c>
      <c r="O169" s="333" t="s">
        <v>811</v>
      </c>
      <c r="R169" s="333" t="s">
        <v>810</v>
      </c>
      <c r="S169" s="333" t="s">
        <v>811</v>
      </c>
      <c r="V169" s="333" t="s">
        <v>810</v>
      </c>
      <c r="W169" s="333" t="s">
        <v>811</v>
      </c>
      <c r="Z169" s="333" t="s">
        <v>810</v>
      </c>
      <c r="AA169" s="333" t="s">
        <v>811</v>
      </c>
      <c r="AD169" s="333" t="s">
        <v>810</v>
      </c>
      <c r="AE169" s="333" t="s">
        <v>811</v>
      </c>
      <c r="AH169" s="333" t="s">
        <v>810</v>
      </c>
      <c r="AI169" s="333" t="s">
        <v>811</v>
      </c>
      <c r="AL169" s="333" t="s">
        <v>810</v>
      </c>
      <c r="AM169" s="333" t="s">
        <v>811</v>
      </c>
      <c r="AP169" s="333" t="s">
        <v>810</v>
      </c>
      <c r="AQ169" s="333" t="s">
        <v>811</v>
      </c>
      <c r="AT169" s="320"/>
      <c r="AV169" s="611"/>
      <c r="AW169" s="611"/>
    </row>
    <row r="170" spans="1:51" ht="10.5" customHeight="1">
      <c r="A170" s="319"/>
      <c r="B170" s="647"/>
      <c r="C170" s="647"/>
      <c r="F170" s="647"/>
      <c r="G170" s="647"/>
      <c r="J170" s="647"/>
      <c r="K170" s="647"/>
      <c r="N170" s="647"/>
      <c r="O170" s="647"/>
      <c r="R170" s="647"/>
      <c r="S170" s="647"/>
      <c r="V170" s="647"/>
      <c r="W170" s="647"/>
      <c r="Z170" s="647"/>
      <c r="AA170" s="647"/>
      <c r="AD170" s="647"/>
      <c r="AE170" s="647"/>
      <c r="AH170" s="647"/>
      <c r="AI170" s="647"/>
      <c r="AL170" s="647"/>
      <c r="AM170" s="647"/>
      <c r="AP170" s="647"/>
      <c r="AQ170" s="647"/>
      <c r="AT170" s="320"/>
      <c r="AV170" s="611"/>
      <c r="AW170" s="611"/>
    </row>
    <row r="171" spans="1:51">
      <c r="A171" s="319"/>
      <c r="B171" s="631" t="str">
        <f>VLOOKUP(+B165,'[14]Twr Schedule'!$B$9:$C$611,2,FALSE)</f>
        <v>DA+0</v>
      </c>
      <c r="C171" s="631"/>
      <c r="F171" s="631" t="str">
        <f>VLOOKUP(+F165,'[14]Twr Schedule'!$B$9:$C$611,2,FALSE)</f>
        <v>DA-3</v>
      </c>
      <c r="G171" s="631"/>
      <c r="J171" s="631" t="str">
        <f>VLOOKUP(+J165,'[14]Twr Schedule'!$B$9:$C$611,2,FALSE)</f>
        <v>DA+3</v>
      </c>
      <c r="K171" s="631"/>
      <c r="N171" s="631" t="str">
        <f>VLOOKUP(+N165,'[14]Twr Schedule'!$B$9:$C$611,2,FALSE)</f>
        <v>DA-3</v>
      </c>
      <c r="O171" s="631"/>
      <c r="R171" s="631" t="str">
        <f>VLOOKUP(+R165,'[14]Twr Schedule'!$B$9:$C$611,2,FALSE)</f>
        <v>DC1+6</v>
      </c>
      <c r="S171" s="631"/>
      <c r="V171" s="631" t="str">
        <f>VLOOKUP(+V165,'[14]Twr Schedule'!$B$9:$C$611,2,FALSE)</f>
        <v>DC2+6</v>
      </c>
      <c r="W171" s="631"/>
      <c r="Z171" s="631" t="str">
        <f>VLOOKUP(+Z165,'[14]Twr Schedule'!$B$9:$C$611,2,FALSE)</f>
        <v>DA-3</v>
      </c>
      <c r="AA171" s="631"/>
      <c r="AD171" s="631" t="str">
        <f>VLOOKUP(+AD165,'[14]Twr Schedule'!$B$9:$C$611,2,FALSE)</f>
        <v>DA-3</v>
      </c>
      <c r="AE171" s="631"/>
      <c r="AH171" s="631" t="str">
        <f>VLOOKUP(+AH165,'[14]Twr Schedule'!$B$9:$C$611,2,FALSE)</f>
        <v>DA+3</v>
      </c>
      <c r="AI171" s="631"/>
      <c r="AL171" s="631" t="str">
        <f>VLOOKUP(+AL165,'[14]Twr Schedule'!$B$9:$C$611,2,FALSE)</f>
        <v>DA-3</v>
      </c>
      <c r="AM171" s="631"/>
      <c r="AP171" s="631" t="str">
        <f>VLOOKUP(+AP165,'[14]Twr Schedule'!$B$9:$C$611,2,FALSE)</f>
        <v>DA+3</v>
      </c>
      <c r="AQ171" s="631"/>
      <c r="AT171" s="320"/>
      <c r="AV171" s="611"/>
      <c r="AW171" s="611"/>
    </row>
    <row r="172" spans="1:51">
      <c r="A172" s="319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320"/>
      <c r="AV172" s="611"/>
      <c r="AW172" s="611"/>
    </row>
    <row r="173" spans="1:51">
      <c r="A173" s="682" t="s">
        <v>858</v>
      </c>
      <c r="B173" s="682"/>
      <c r="C173" s="682"/>
      <c r="D173" s="682"/>
      <c r="E173" s="682"/>
      <c r="F173" s="682"/>
      <c r="G173" s="682"/>
      <c r="H173" s="682"/>
      <c r="I173" s="682"/>
      <c r="J173" s="682"/>
      <c r="K173" s="682"/>
      <c r="L173" s="682"/>
      <c r="M173" s="682"/>
      <c r="N173" s="682"/>
      <c r="O173" s="682"/>
      <c r="P173" s="682"/>
      <c r="Q173" s="682"/>
      <c r="R173" s="682"/>
      <c r="S173" s="682"/>
      <c r="T173" s="682"/>
      <c r="U173" s="682"/>
      <c r="V173" s="682"/>
      <c r="W173" s="682"/>
      <c r="X173" s="682"/>
      <c r="Y173" s="682"/>
      <c r="Z173" s="682"/>
      <c r="AA173" s="677" t="s">
        <v>859</v>
      </c>
      <c r="AB173" s="677"/>
      <c r="AC173" s="677"/>
      <c r="AD173" s="677"/>
      <c r="AE173" s="677"/>
      <c r="AF173" s="677"/>
      <c r="AG173" s="677"/>
      <c r="AH173" s="677"/>
      <c r="AI173" s="677"/>
      <c r="AJ173" s="677"/>
      <c r="AK173" s="677"/>
      <c r="AL173" s="677"/>
      <c r="AM173" s="677"/>
      <c r="AN173" s="677"/>
      <c r="AO173" s="677"/>
      <c r="AP173" s="677"/>
      <c r="AQ173" s="677"/>
      <c r="AR173" s="677"/>
      <c r="AT173" s="320"/>
      <c r="AV173" s="611"/>
      <c r="AW173" s="611"/>
    </row>
    <row r="174" spans="1:51">
      <c r="A174" s="319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0"/>
      <c r="P174" s="670"/>
      <c r="Q174" s="670"/>
      <c r="R174" s="670"/>
      <c r="S174" s="670"/>
      <c r="T174" s="670"/>
      <c r="U174" s="670"/>
      <c r="V174" s="670"/>
      <c r="W174" s="670"/>
      <c r="X174" s="670"/>
      <c r="Y174" s="670"/>
      <c r="Z174" s="670"/>
      <c r="AA174" s="670"/>
      <c r="AT174" s="320"/>
      <c r="AV174" s="611"/>
      <c r="AW174" s="611"/>
    </row>
    <row r="175" spans="1:51">
      <c r="A175" s="319"/>
      <c r="B175" s="611" t="str">
        <f>'[14]Twr Schedule'!B339</f>
        <v>33/6</v>
      </c>
      <c r="C175" s="611"/>
      <c r="F175" s="611" t="str">
        <f>'[14]Twr Schedule'!B341</f>
        <v>33/7</v>
      </c>
      <c r="G175" s="611"/>
      <c r="J175" s="611" t="str">
        <f>'[14]Twr Schedule'!B343</f>
        <v>33/8</v>
      </c>
      <c r="K175" s="611"/>
      <c r="N175" s="611" t="str">
        <f>'[14]Twr Schedule'!B345</f>
        <v>33/9</v>
      </c>
      <c r="O175" s="611"/>
      <c r="R175" s="611" t="str">
        <f>'[14]Twr Schedule'!B347</f>
        <v>33/10</v>
      </c>
      <c r="S175" s="611"/>
      <c r="V175" s="611" t="str">
        <f>'[14]Twr Schedule'!B349</f>
        <v>33/11</v>
      </c>
      <c r="W175" s="611"/>
      <c r="Z175" s="611" t="str">
        <f>'[14]Twr Schedule'!B351</f>
        <v>34/0</v>
      </c>
      <c r="AA175" s="611"/>
      <c r="AD175" s="611" t="str">
        <f>'[14]Twr Schedule'!B353</f>
        <v>34/1</v>
      </c>
      <c r="AE175" s="611"/>
      <c r="AH175" s="611" t="str">
        <f>'[14]Twr Schedule'!B355</f>
        <v>34/2</v>
      </c>
      <c r="AI175" s="611"/>
      <c r="AL175" s="611" t="str">
        <f>'[14]Twr Schedule'!B357</f>
        <v>34/3</v>
      </c>
      <c r="AM175" s="611"/>
      <c r="AP175" s="611" t="str">
        <f>'[14]Twr Schedule'!B359</f>
        <v>34/4</v>
      </c>
      <c r="AQ175" s="611"/>
      <c r="AT175" s="320"/>
      <c r="AV175" s="611"/>
      <c r="AW175" s="611"/>
    </row>
    <row r="176" spans="1:51">
      <c r="A176" s="319"/>
      <c r="AT176" s="320"/>
      <c r="AV176" s="611"/>
      <c r="AW176" s="611"/>
    </row>
    <row r="177" spans="1:51">
      <c r="A177" s="319"/>
      <c r="AT177" s="320"/>
      <c r="AV177" s="611"/>
      <c r="AW177" s="611"/>
    </row>
    <row r="178" spans="1:51">
      <c r="A178" s="319"/>
      <c r="B178" s="333" t="s">
        <v>807</v>
      </c>
      <c r="C178" s="333" t="s">
        <v>808</v>
      </c>
      <c r="D178" s="613">
        <f>VLOOKUP(B175,[14]Progress!$B$9:$D$310,3,FALSE)</f>
        <v>394</v>
      </c>
      <c r="E178" s="612"/>
      <c r="F178" s="333" t="s">
        <v>807</v>
      </c>
      <c r="G178" s="333" t="s">
        <v>808</v>
      </c>
      <c r="H178" s="661">
        <f>VLOOKUP(F175,[14]Progress!$B$9:$D$310,3,FALSE)</f>
        <v>439.95</v>
      </c>
      <c r="I178" s="662"/>
      <c r="J178" s="351" t="s">
        <v>807</v>
      </c>
      <c r="K178" s="351" t="s">
        <v>808</v>
      </c>
      <c r="L178" s="661">
        <f>VLOOKUP(J175,[14]Progress!$B$9:$D$310,3,FALSE)</f>
        <v>355.05</v>
      </c>
      <c r="M178" s="662"/>
      <c r="N178" s="351" t="s">
        <v>807</v>
      </c>
      <c r="O178" s="351" t="s">
        <v>808</v>
      </c>
      <c r="P178" s="661">
        <f>VLOOKUP(N175,[14]Progress!$B$9:$D$310,3,FALSE)</f>
        <v>410</v>
      </c>
      <c r="Q178" s="662"/>
      <c r="R178" s="351" t="s">
        <v>807</v>
      </c>
      <c r="S178" s="351" t="s">
        <v>808</v>
      </c>
      <c r="T178" s="661">
        <f>VLOOKUP(R175,[14]Progress!$B$9:$D$310,3,FALSE)</f>
        <v>410</v>
      </c>
      <c r="U178" s="662"/>
      <c r="V178" s="351" t="s">
        <v>807</v>
      </c>
      <c r="W178" s="351" t="s">
        <v>808</v>
      </c>
      <c r="X178" s="661">
        <f>VLOOKUP(V175,[14]Progress!$B$9:$D$310,3,FALSE)</f>
        <v>421.49599999999998</v>
      </c>
      <c r="Y178" s="662"/>
      <c r="Z178" s="351" t="s">
        <v>807</v>
      </c>
      <c r="AA178" s="351" t="s">
        <v>808</v>
      </c>
      <c r="AB178" s="661">
        <f>VLOOKUP(Z175,[14]Progress!$B$9:$D$310,3,FALSE)</f>
        <v>418</v>
      </c>
      <c r="AC178" s="662"/>
      <c r="AD178" s="351" t="s">
        <v>807</v>
      </c>
      <c r="AE178" s="351" t="s">
        <v>808</v>
      </c>
      <c r="AF178" s="661">
        <f>VLOOKUP(AD175,[14]Progress!$B$9:$D$310,3,FALSE)</f>
        <v>378</v>
      </c>
      <c r="AG178" s="662"/>
      <c r="AH178" s="351" t="s">
        <v>807</v>
      </c>
      <c r="AI178" s="351" t="s">
        <v>808</v>
      </c>
      <c r="AJ178" s="661">
        <f>VLOOKUP(AH175,[14]Progress!$B$9:$D$310,3,FALSE)</f>
        <v>417</v>
      </c>
      <c r="AK178" s="662"/>
      <c r="AL178" s="351" t="s">
        <v>807</v>
      </c>
      <c r="AM178" s="351" t="s">
        <v>808</v>
      </c>
      <c r="AN178" s="661">
        <f>VLOOKUP(AL175,[14]Progress!$B$9:$D$310,3,FALSE)</f>
        <v>395</v>
      </c>
      <c r="AO178" s="662"/>
      <c r="AP178" s="351" t="s">
        <v>807</v>
      </c>
      <c r="AQ178" s="351" t="s">
        <v>808</v>
      </c>
      <c r="AR178" s="661">
        <f>VLOOKUP(AP175,[14]Progress!$B$9:$D$310,3,FALSE)</f>
        <v>364</v>
      </c>
      <c r="AS178" s="663"/>
      <c r="AT178" s="320"/>
      <c r="AV178" s="611">
        <f>D178+H178+L178+P178+T178+X178+AB178+AF178+AJ178+AN178+AR178</f>
        <v>4402.4960000000001</v>
      </c>
      <c r="AW178" s="611"/>
      <c r="AY178">
        <v>11</v>
      </c>
    </row>
    <row r="179" spans="1:51">
      <c r="A179" s="319"/>
      <c r="B179" s="333" t="s">
        <v>810</v>
      </c>
      <c r="C179" s="333" t="s">
        <v>811</v>
      </c>
      <c r="F179" s="333" t="s">
        <v>810</v>
      </c>
      <c r="G179" s="333" t="s">
        <v>811</v>
      </c>
      <c r="J179" s="333" t="s">
        <v>810</v>
      </c>
      <c r="K179" s="333" t="s">
        <v>811</v>
      </c>
      <c r="N179" s="333" t="s">
        <v>810</v>
      </c>
      <c r="O179" s="333" t="s">
        <v>811</v>
      </c>
      <c r="R179" s="333" t="s">
        <v>810</v>
      </c>
      <c r="S179" s="333" t="s">
        <v>811</v>
      </c>
      <c r="V179" s="333" t="s">
        <v>810</v>
      </c>
      <c r="W179" s="333" t="s">
        <v>811</v>
      </c>
      <c r="Z179" s="333" t="s">
        <v>810</v>
      </c>
      <c r="AA179" s="333" t="s">
        <v>811</v>
      </c>
      <c r="AD179" s="333" t="s">
        <v>810</v>
      </c>
      <c r="AE179" s="333" t="s">
        <v>811</v>
      </c>
      <c r="AH179" s="333" t="s">
        <v>810</v>
      </c>
      <c r="AI179" s="333" t="s">
        <v>811</v>
      </c>
      <c r="AL179" s="333" t="s">
        <v>810</v>
      </c>
      <c r="AM179" s="333" t="s">
        <v>811</v>
      </c>
      <c r="AP179" s="333" t="s">
        <v>810</v>
      </c>
      <c r="AQ179" s="333" t="s">
        <v>811</v>
      </c>
      <c r="AT179" s="320"/>
      <c r="AV179" s="611"/>
      <c r="AW179" s="611"/>
    </row>
    <row r="180" spans="1:51" ht="10.5" customHeight="1">
      <c r="A180" s="319"/>
      <c r="B180" s="647"/>
      <c r="C180" s="647"/>
      <c r="F180" s="647"/>
      <c r="G180" s="647"/>
      <c r="J180" s="647"/>
      <c r="K180" s="647"/>
      <c r="N180" s="647"/>
      <c r="O180" s="647"/>
      <c r="R180" s="647"/>
      <c r="S180" s="647"/>
      <c r="V180" s="647"/>
      <c r="W180" s="647"/>
      <c r="Z180" s="647"/>
      <c r="AA180" s="647"/>
      <c r="AD180" s="647"/>
      <c r="AE180" s="647"/>
      <c r="AH180" s="647"/>
      <c r="AI180" s="647"/>
      <c r="AL180" s="647"/>
      <c r="AM180" s="647"/>
      <c r="AP180" s="647"/>
      <c r="AQ180" s="647"/>
      <c r="AT180" s="320"/>
      <c r="AV180" s="611"/>
      <c r="AW180" s="611"/>
    </row>
    <row r="181" spans="1:51">
      <c r="A181" s="319"/>
      <c r="B181" s="631" t="str">
        <f>VLOOKUP(+B175,'[14]Twr Schedule'!$B$9:$C$611,2,FALSE)</f>
        <v>DA+3</v>
      </c>
      <c r="C181" s="631"/>
      <c r="F181" s="631" t="str">
        <f>VLOOKUP(+F175,'[14]Twr Schedule'!$B$9:$C$611,2,FALSE)</f>
        <v>DA+3</v>
      </c>
      <c r="G181" s="631"/>
      <c r="J181" s="631" t="str">
        <f>VLOOKUP(+J175,'[14]Twr Schedule'!$B$9:$C$611,2,FALSE)</f>
        <v>DA+3</v>
      </c>
      <c r="K181" s="631"/>
      <c r="N181" s="631" t="str">
        <f>VLOOKUP(+N175,'[14]Twr Schedule'!$B$9:$C$611,2,FALSE)</f>
        <v>DA+0</v>
      </c>
      <c r="O181" s="631"/>
      <c r="R181" s="631" t="str">
        <f>VLOOKUP(+R175,'[14]Twr Schedule'!$B$9:$C$611,2,FALSE)</f>
        <v>DA+3</v>
      </c>
      <c r="S181" s="631"/>
      <c r="V181" s="631" t="str">
        <f>VLOOKUP(+V175,'[14]Twr Schedule'!$B$9:$C$611,2,FALSE)</f>
        <v>DA+3</v>
      </c>
      <c r="W181" s="631"/>
      <c r="Z181" s="631" t="str">
        <f>VLOOKUP(+Z175,'[14]Twr Schedule'!$B$9:$C$611,2,FALSE)</f>
        <v>DB1+0</v>
      </c>
      <c r="AA181" s="631"/>
      <c r="AD181" s="631" t="str">
        <f>VLOOKUP(+AD175,'[14]Twr Schedule'!$B$9:$C$611,2,FALSE)</f>
        <v>DA+3</v>
      </c>
      <c r="AE181" s="631"/>
      <c r="AH181" s="631" t="str">
        <f>VLOOKUP(+AH175,'[14]Twr Schedule'!$B$9:$C$611,2,FALSE)</f>
        <v>DA+3</v>
      </c>
      <c r="AI181" s="631"/>
      <c r="AL181" s="631" t="str">
        <f>VLOOKUP(+AL175,'[14]Twr Schedule'!$B$9:$C$611,2,FALSE)</f>
        <v>DA+3</v>
      </c>
      <c r="AM181" s="631"/>
      <c r="AP181" s="631" t="str">
        <f>VLOOKUP(+AP175,'[14]Twr Schedule'!$B$9:$C$611,2,FALSE)</f>
        <v>DA-3</v>
      </c>
      <c r="AQ181" s="631"/>
      <c r="AT181" s="320"/>
      <c r="AV181" s="611"/>
      <c r="AW181" s="611"/>
    </row>
    <row r="182" spans="1:51">
      <c r="A182" s="319"/>
      <c r="AT182" s="320"/>
      <c r="AV182" s="611"/>
      <c r="AW182" s="611"/>
    </row>
    <row r="183" spans="1:51">
      <c r="A183" s="677" t="s">
        <v>859</v>
      </c>
      <c r="B183" s="677"/>
      <c r="C183" s="677"/>
      <c r="D183" s="677"/>
      <c r="E183" s="677"/>
      <c r="F183" s="677"/>
      <c r="G183" s="677"/>
      <c r="H183" s="677"/>
      <c r="I183" s="677"/>
      <c r="J183" s="677"/>
      <c r="K183" s="677"/>
      <c r="L183" s="677"/>
      <c r="M183" s="677"/>
      <c r="N183" s="677"/>
      <c r="O183" s="658" t="s">
        <v>860</v>
      </c>
      <c r="P183" s="659"/>
      <c r="Q183" s="659"/>
      <c r="R183" s="659"/>
      <c r="S183" s="659"/>
      <c r="T183" s="659"/>
      <c r="U183" s="659"/>
      <c r="V183" s="659"/>
      <c r="W183" s="659"/>
      <c r="X183" s="659"/>
      <c r="Y183" s="659"/>
      <c r="Z183" s="659"/>
      <c r="AA183" s="659"/>
      <c r="AB183" s="659"/>
      <c r="AC183" s="659"/>
      <c r="AD183" s="659"/>
      <c r="AE183" s="659"/>
      <c r="AF183" s="659"/>
      <c r="AG183" s="659"/>
      <c r="AH183" s="659"/>
      <c r="AI183" s="659"/>
      <c r="AJ183" s="659"/>
      <c r="AK183" s="659"/>
      <c r="AL183" s="659"/>
      <c r="AM183" s="659"/>
      <c r="AN183" s="659"/>
      <c r="AO183" s="659"/>
      <c r="AP183" s="659"/>
      <c r="AQ183" s="659"/>
      <c r="AR183" s="660"/>
      <c r="AT183" s="320"/>
      <c r="AV183" s="611"/>
      <c r="AW183" s="611"/>
    </row>
    <row r="184" spans="1:51">
      <c r="A184" s="319"/>
      <c r="AT184" s="320"/>
      <c r="AV184" s="611"/>
      <c r="AW184" s="611"/>
    </row>
    <row r="185" spans="1:51">
      <c r="A185" s="319"/>
      <c r="B185" s="611" t="str">
        <f>'[14]Twr Schedule'!B361</f>
        <v>34/5</v>
      </c>
      <c r="C185" s="611"/>
      <c r="F185" s="611" t="str">
        <f>'[14]Twr Schedule'!B363</f>
        <v>34/6</v>
      </c>
      <c r="G185" s="611"/>
      <c r="J185" s="611" t="str">
        <f>'[14]Twr Schedule'!B365</f>
        <v>34/7</v>
      </c>
      <c r="K185" s="611"/>
      <c r="N185" s="611" t="str">
        <f>'[14]Twr Schedule'!B367</f>
        <v>35/0</v>
      </c>
      <c r="O185" s="611"/>
      <c r="R185" s="611" t="str">
        <f>'[14]Twr Schedule'!B369</f>
        <v>35/1</v>
      </c>
      <c r="S185" s="611"/>
      <c r="V185" s="611" t="str">
        <f>'[14]Twr Schedule'!B371</f>
        <v>35/2</v>
      </c>
      <c r="W185" s="611"/>
      <c r="Z185" s="611" t="str">
        <f>'[14]Twr Schedule'!B373</f>
        <v>35/3</v>
      </c>
      <c r="AA185" s="611"/>
      <c r="AD185" s="611" t="str">
        <f>'[14]Twr Schedule'!B375</f>
        <v>35/4</v>
      </c>
      <c r="AE185" s="611"/>
      <c r="AH185" s="611" t="str">
        <f>'[14]Twr Schedule'!B377</f>
        <v>35/5</v>
      </c>
      <c r="AI185" s="611"/>
      <c r="AL185" s="611" t="str">
        <f>'[14]Twr Schedule'!B379</f>
        <v>35/6</v>
      </c>
      <c r="AM185" s="611"/>
      <c r="AP185" s="611" t="str">
        <f>'[14]Twr Schedule'!B381</f>
        <v>35/7</v>
      </c>
      <c r="AQ185" s="611"/>
      <c r="AT185" s="320"/>
      <c r="AV185" s="611"/>
      <c r="AW185" s="611"/>
    </row>
    <row r="186" spans="1:51">
      <c r="A186" s="319"/>
      <c r="AT186" s="320"/>
      <c r="AV186" s="611"/>
      <c r="AW186" s="611"/>
    </row>
    <row r="187" spans="1:51">
      <c r="A187" s="319"/>
      <c r="AT187" s="320"/>
      <c r="AV187" s="611"/>
      <c r="AW187" s="611"/>
    </row>
    <row r="188" spans="1:51">
      <c r="A188" s="319"/>
      <c r="B188" s="333" t="s">
        <v>807</v>
      </c>
      <c r="C188" s="333" t="s">
        <v>808</v>
      </c>
      <c r="D188" s="613">
        <f>VLOOKUP(B185,[14]Progress!$B$9:$D$310,3,FALSE)</f>
        <v>397</v>
      </c>
      <c r="E188" s="612"/>
      <c r="F188" s="333" t="s">
        <v>807</v>
      </c>
      <c r="G188" s="333" t="s">
        <v>808</v>
      </c>
      <c r="H188" s="613">
        <f>VLOOKUP(F185,[14]Progress!$B$9:$D$310,3,FALSE)</f>
        <v>419</v>
      </c>
      <c r="I188" s="612"/>
      <c r="J188" s="333" t="s">
        <v>807</v>
      </c>
      <c r="K188" s="333" t="s">
        <v>808</v>
      </c>
      <c r="L188" s="661">
        <f>VLOOKUP(J185,[14]Progress!$B$9:$D$310,3,FALSE)</f>
        <v>405.22800000000001</v>
      </c>
      <c r="M188" s="662"/>
      <c r="N188" s="333" t="s">
        <v>807</v>
      </c>
      <c r="O188" s="333" t="s">
        <v>808</v>
      </c>
      <c r="P188" s="613">
        <f>VLOOKUP(N185,[14]Progress!$B$9:$D$310,3,FALSE)</f>
        <v>383</v>
      </c>
      <c r="Q188" s="612"/>
      <c r="R188" s="333" t="s">
        <v>807</v>
      </c>
      <c r="S188" s="333" t="s">
        <v>808</v>
      </c>
      <c r="T188" s="613">
        <f>VLOOKUP(R185,[14]Progress!$B$9:$D$310,3,FALSE)</f>
        <v>397</v>
      </c>
      <c r="U188" s="612"/>
      <c r="V188" s="333" t="s">
        <v>807</v>
      </c>
      <c r="W188" s="333" t="s">
        <v>808</v>
      </c>
      <c r="X188" s="613">
        <f>VLOOKUP(V185,[14]Progress!$B$9:$D$310,3,FALSE)</f>
        <v>345</v>
      </c>
      <c r="Y188" s="612"/>
      <c r="Z188" s="333" t="s">
        <v>807</v>
      </c>
      <c r="AA188" s="333" t="s">
        <v>808</v>
      </c>
      <c r="AB188" s="654">
        <f>VLOOKUP(Z185,[14]Progress!$B$9:$D$310,3,FALSE)</f>
        <v>389</v>
      </c>
      <c r="AC188" s="655"/>
      <c r="AD188" s="333" t="s">
        <v>807</v>
      </c>
      <c r="AE188" s="333" t="s">
        <v>808</v>
      </c>
      <c r="AF188" s="613">
        <f>VLOOKUP(AD185,[14]Progress!$B$9:$D$310,3,FALSE)</f>
        <v>416</v>
      </c>
      <c r="AG188" s="612"/>
      <c r="AH188" s="333" t="s">
        <v>807</v>
      </c>
      <c r="AI188" s="333" t="s">
        <v>808</v>
      </c>
      <c r="AJ188" s="613">
        <f>VLOOKUP(AH185,[14]Progress!$B$9:$D$310,3,FALSE)</f>
        <v>414</v>
      </c>
      <c r="AK188" s="612"/>
      <c r="AL188" s="333" t="s">
        <v>807</v>
      </c>
      <c r="AM188" s="333" t="s">
        <v>808</v>
      </c>
      <c r="AN188" s="613">
        <f>VLOOKUP(AL185,[14]Progress!$B$9:$D$310,3,FALSE)</f>
        <v>415</v>
      </c>
      <c r="AO188" s="612"/>
      <c r="AP188" s="333" t="s">
        <v>807</v>
      </c>
      <c r="AQ188" s="333" t="s">
        <v>808</v>
      </c>
      <c r="AR188" s="613">
        <f>VLOOKUP(AP185,[14]Progress!$B$9:$D$310,3,FALSE)</f>
        <v>404</v>
      </c>
      <c r="AS188" s="611"/>
      <c r="AT188" s="320"/>
      <c r="AV188" s="611">
        <f>D188+H188+L188+P188+T188+X188+AB188+AF188+AJ188+AN188+AR188</f>
        <v>4384.2280000000001</v>
      </c>
      <c r="AW188" s="611"/>
      <c r="AY188">
        <v>11</v>
      </c>
    </row>
    <row r="189" spans="1:51">
      <c r="A189" s="319"/>
      <c r="B189" s="333" t="s">
        <v>810</v>
      </c>
      <c r="C189" s="333" t="s">
        <v>811</v>
      </c>
      <c r="F189" s="333" t="s">
        <v>810</v>
      </c>
      <c r="G189" s="333" t="s">
        <v>811</v>
      </c>
      <c r="J189" s="333" t="s">
        <v>810</v>
      </c>
      <c r="K189" s="333" t="s">
        <v>811</v>
      </c>
      <c r="N189" s="333" t="s">
        <v>810</v>
      </c>
      <c r="O189" s="333" t="s">
        <v>811</v>
      </c>
      <c r="R189" s="333" t="s">
        <v>810</v>
      </c>
      <c r="S189" s="333" t="s">
        <v>811</v>
      </c>
      <c r="V189" s="333" t="s">
        <v>810</v>
      </c>
      <c r="W189" s="333" t="s">
        <v>811</v>
      </c>
      <c r="Z189" s="333" t="s">
        <v>810</v>
      </c>
      <c r="AA189" s="333" t="s">
        <v>811</v>
      </c>
      <c r="AD189" s="333" t="s">
        <v>810</v>
      </c>
      <c r="AE189" s="333" t="s">
        <v>811</v>
      </c>
      <c r="AH189" s="333" t="s">
        <v>810</v>
      </c>
      <c r="AI189" s="333" t="s">
        <v>811</v>
      </c>
      <c r="AL189" s="333" t="s">
        <v>810</v>
      </c>
      <c r="AM189" s="333" t="s">
        <v>811</v>
      </c>
      <c r="AP189" s="333" t="s">
        <v>810</v>
      </c>
      <c r="AQ189" s="333" t="s">
        <v>811</v>
      </c>
      <c r="AT189" s="320"/>
      <c r="AV189" s="611"/>
      <c r="AW189" s="611"/>
    </row>
    <row r="190" spans="1:51" ht="10.5" customHeight="1">
      <c r="A190" s="319"/>
      <c r="B190" s="647"/>
      <c r="C190" s="647"/>
      <c r="F190" s="647"/>
      <c r="G190" s="647"/>
      <c r="J190" s="647"/>
      <c r="K190" s="647"/>
      <c r="N190" s="647"/>
      <c r="O190" s="647"/>
      <c r="R190" s="647"/>
      <c r="S190" s="647"/>
      <c r="V190" s="647"/>
      <c r="W190" s="647"/>
      <c r="Z190" s="647"/>
      <c r="AA190" s="647"/>
      <c r="AD190" s="647"/>
      <c r="AE190" s="647"/>
      <c r="AH190" s="647"/>
      <c r="AI190" s="647"/>
      <c r="AL190" s="647"/>
      <c r="AM190" s="647"/>
      <c r="AP190" s="647"/>
      <c r="AQ190" s="647"/>
      <c r="AT190" s="320"/>
      <c r="AV190" s="611"/>
      <c r="AW190" s="611"/>
    </row>
    <row r="191" spans="1:51">
      <c r="A191" s="319"/>
      <c r="B191" s="631" t="str">
        <f>VLOOKUP(+B185,'[14]Twr Schedule'!$B$9:$C$611,2,FALSE)</f>
        <v>DA+0</v>
      </c>
      <c r="C191" s="631"/>
      <c r="F191" s="631" t="str">
        <f>VLOOKUP(+F185,'[14]Twr Schedule'!$B$9:$C$611,2,FALSE)</f>
        <v>DA+0</v>
      </c>
      <c r="G191" s="631"/>
      <c r="J191" s="631" t="str">
        <f>VLOOKUP(+J185,'[14]Twr Schedule'!$B$9:$C$611,2,FALSE)</f>
        <v>DA+3</v>
      </c>
      <c r="K191" s="631"/>
      <c r="N191" s="631" t="str">
        <f>VLOOKUP(+N185,'[14]Twr Schedule'!$B$9:$C$611,2,FALSE)</f>
        <v>DC1+0</v>
      </c>
      <c r="O191" s="631"/>
      <c r="R191" s="631" t="str">
        <f>VLOOKUP(+R185,'[14]Twr Schedule'!$B$9:$C$611,2,FALSE)</f>
        <v>DA+3</v>
      </c>
      <c r="S191" s="631"/>
      <c r="V191" s="631" t="str">
        <f>VLOOKUP(+V185,'[14]Twr Schedule'!$B$9:$C$611,2,FALSE)</f>
        <v>DA-3</v>
      </c>
      <c r="W191" s="631"/>
      <c r="Z191" s="631" t="str">
        <f>VLOOKUP(+Z185,'[14]Twr Schedule'!$B$9:$C$611,2,FALSE)</f>
        <v>DA+0</v>
      </c>
      <c r="AA191" s="631"/>
      <c r="AD191" s="631" t="str">
        <f>VLOOKUP(+AD185,'[14]Twr Schedule'!$B$9:$C$611,2,FALSE)</f>
        <v>DA+0</v>
      </c>
      <c r="AE191" s="631"/>
      <c r="AH191" s="631" t="str">
        <f>VLOOKUP(+AH185,'[14]Twr Schedule'!$B$9:$C$611,2,FALSE)</f>
        <v>DA+3</v>
      </c>
      <c r="AI191" s="631"/>
      <c r="AL191" s="631" t="str">
        <f>VLOOKUP(+AL185,'[14]Twr Schedule'!$B$9:$C$611,2,FALSE)</f>
        <v>DA+0</v>
      </c>
      <c r="AM191" s="631"/>
      <c r="AP191" s="631" t="str">
        <f>VLOOKUP(+AP185,'[14]Twr Schedule'!$B$9:$C$611,2,FALSE)</f>
        <v>DA+3</v>
      </c>
      <c r="AQ191" s="631"/>
      <c r="AT191" s="320"/>
      <c r="AV191" s="611"/>
      <c r="AW191" s="611"/>
    </row>
    <row r="192" spans="1:51">
      <c r="A192" s="319"/>
      <c r="AB192" t="s">
        <v>861</v>
      </c>
      <c r="AL192" s="2"/>
      <c r="AM192" s="2"/>
      <c r="AT192" s="320"/>
      <c r="AV192" s="611"/>
      <c r="AW192" s="611"/>
    </row>
    <row r="193" spans="1:51">
      <c r="A193" s="319"/>
      <c r="AA193" t="s">
        <v>862</v>
      </c>
      <c r="AT193" s="320"/>
      <c r="AV193" s="611"/>
      <c r="AW193" s="611"/>
    </row>
    <row r="194" spans="1:51">
      <c r="A194" s="658" t="s">
        <v>860</v>
      </c>
      <c r="B194" s="659"/>
      <c r="C194" s="659"/>
      <c r="D194" s="659"/>
      <c r="E194" s="659"/>
      <c r="F194" s="659"/>
      <c r="G194" s="659"/>
      <c r="H194" s="659"/>
      <c r="I194" s="659"/>
      <c r="J194" s="660"/>
      <c r="K194" s="607" t="s">
        <v>863</v>
      </c>
      <c r="L194" s="607"/>
      <c r="M194" s="607"/>
      <c r="N194" s="607"/>
      <c r="O194" s="607"/>
      <c r="P194" s="607"/>
      <c r="Q194" s="607"/>
      <c r="R194" s="607"/>
      <c r="S194" s="607"/>
      <c r="T194" s="607"/>
      <c r="U194" s="607"/>
      <c r="V194" s="607"/>
      <c r="W194" s="607"/>
      <c r="X194" s="607"/>
      <c r="Y194" s="607"/>
      <c r="Z194" s="607"/>
      <c r="AA194" s="607"/>
      <c r="AB194" s="607"/>
      <c r="AC194" s="607"/>
      <c r="AD194" s="607"/>
      <c r="AE194" s="607"/>
      <c r="AF194" s="607"/>
      <c r="AG194" s="607"/>
      <c r="AH194" s="607"/>
      <c r="AI194" s="607"/>
      <c r="AJ194" s="607"/>
      <c r="AK194" s="607"/>
      <c r="AL194" s="607"/>
      <c r="AM194" s="607"/>
      <c r="AN194" s="607"/>
      <c r="AO194" s="607"/>
      <c r="AP194" s="607"/>
      <c r="AQ194" s="607"/>
      <c r="AR194" s="607"/>
      <c r="AT194" s="320"/>
      <c r="AV194" s="611"/>
      <c r="AW194" s="611"/>
    </row>
    <row r="195" spans="1:51">
      <c r="A195" s="319"/>
      <c r="B195" s="611" t="str">
        <f>'[14]Twr Schedule'!B383</f>
        <v>35/8</v>
      </c>
      <c r="C195" s="611"/>
      <c r="F195" s="611" t="str">
        <f>'[14]Twr Schedule'!B385</f>
        <v>35/9</v>
      </c>
      <c r="G195" s="611"/>
      <c r="J195" s="611" t="str">
        <f>'[14]Twr Schedule'!B387</f>
        <v>36/0</v>
      </c>
      <c r="K195" s="611"/>
      <c r="N195" s="611" t="str">
        <f>'[14]Twr Schedule'!B389</f>
        <v>36/1</v>
      </c>
      <c r="O195" s="611"/>
      <c r="R195" s="611" t="str">
        <f>'[14]Twr Schedule'!B391</f>
        <v>36/2</v>
      </c>
      <c r="S195" s="611"/>
      <c r="V195" s="611" t="str">
        <f>'[14]Twr Schedule'!B393</f>
        <v>36/3</v>
      </c>
      <c r="W195" s="611"/>
      <c r="Z195" s="611" t="str">
        <f>'[14]Twr Schedule'!B395</f>
        <v>36/4</v>
      </c>
      <c r="AA195" s="611"/>
      <c r="AD195" s="611" t="str">
        <f>'[14]Twr Schedule'!B397</f>
        <v>36/5</v>
      </c>
      <c r="AE195" s="611"/>
      <c r="AH195" s="611" t="str">
        <f>'[14]Twr Schedule'!B399</f>
        <v>36/6</v>
      </c>
      <c r="AI195" s="611"/>
      <c r="AL195" s="611" t="str">
        <f>'[14]Twr Schedule'!B401</f>
        <v>36/7</v>
      </c>
      <c r="AM195" s="611"/>
      <c r="AP195" s="611" t="str">
        <f>'[14]Twr Schedule'!B403</f>
        <v>36/8</v>
      </c>
      <c r="AQ195" s="611"/>
      <c r="AT195" s="320"/>
      <c r="AV195" s="611"/>
      <c r="AW195" s="611"/>
    </row>
    <row r="196" spans="1:51">
      <c r="A196" s="319"/>
      <c r="AT196" s="320"/>
      <c r="AV196" s="611"/>
      <c r="AW196" s="611"/>
    </row>
    <row r="197" spans="1:51">
      <c r="A197" s="319"/>
      <c r="AT197" s="320"/>
      <c r="AV197" s="611"/>
      <c r="AW197" s="611"/>
    </row>
    <row r="198" spans="1:51">
      <c r="A198" s="319"/>
      <c r="B198" s="333" t="s">
        <v>807</v>
      </c>
      <c r="C198" s="333" t="s">
        <v>808</v>
      </c>
      <c r="D198" s="613">
        <f>VLOOKUP(B195,[14]Progress!$B$9:$D$310,3,FALSE)</f>
        <v>373</v>
      </c>
      <c r="E198" s="612"/>
      <c r="F198" s="333" t="s">
        <v>807</v>
      </c>
      <c r="G198" s="333" t="s">
        <v>808</v>
      </c>
      <c r="H198" s="661">
        <f>VLOOKUP(F195,[14]Progress!$B$9:$D$310,3,FALSE)</f>
        <v>421.04899999999998</v>
      </c>
      <c r="I198" s="662"/>
      <c r="J198" s="351" t="s">
        <v>807</v>
      </c>
      <c r="K198" s="351" t="s">
        <v>808</v>
      </c>
      <c r="L198" s="661">
        <f>VLOOKUP(J195,[14]Progress!$B$9:$D$310,3,FALSE)</f>
        <v>401</v>
      </c>
      <c r="M198" s="662"/>
      <c r="N198" s="351" t="s">
        <v>807</v>
      </c>
      <c r="O198" s="351" t="s">
        <v>808</v>
      </c>
      <c r="P198" s="661">
        <f>VLOOKUP(N195,[14]Progress!$B$9:$D$310,3,FALSE)</f>
        <v>412</v>
      </c>
      <c r="Q198" s="662"/>
      <c r="R198" s="351" t="s">
        <v>807</v>
      </c>
      <c r="S198" s="351" t="s">
        <v>808</v>
      </c>
      <c r="T198" s="661">
        <f>VLOOKUP(R195,[14]Progress!$B$9:$D$310,3,FALSE)</f>
        <v>415</v>
      </c>
      <c r="U198" s="662"/>
      <c r="V198" s="351" t="s">
        <v>807</v>
      </c>
      <c r="W198" s="351" t="s">
        <v>808</v>
      </c>
      <c r="X198" s="661">
        <f>VLOOKUP(V195,[14]Progress!$B$9:$D$310,3,FALSE)</f>
        <v>411</v>
      </c>
      <c r="Y198" s="662"/>
      <c r="Z198" s="351" t="s">
        <v>807</v>
      </c>
      <c r="AA198" s="351" t="s">
        <v>808</v>
      </c>
      <c r="AB198" s="661">
        <f>VLOOKUP(Z195,[14]Progress!$B$9:$D$310,3,FALSE)</f>
        <v>395</v>
      </c>
      <c r="AC198" s="662"/>
      <c r="AD198" s="351" t="s">
        <v>807</v>
      </c>
      <c r="AE198" s="351" t="s">
        <v>808</v>
      </c>
      <c r="AF198" s="661">
        <f>VLOOKUP(AD195,[14]Progress!$B$9:$D$310,3,FALSE)</f>
        <v>402</v>
      </c>
      <c r="AG198" s="662"/>
      <c r="AH198" s="351" t="s">
        <v>807</v>
      </c>
      <c r="AI198" s="351" t="s">
        <v>808</v>
      </c>
      <c r="AJ198" s="661">
        <f>VLOOKUP(AH195,[14]Progress!$B$9:$D$310,3,FALSE)</f>
        <v>432</v>
      </c>
      <c r="AK198" s="662"/>
      <c r="AL198" s="351" t="s">
        <v>807</v>
      </c>
      <c r="AM198" s="351" t="s">
        <v>808</v>
      </c>
      <c r="AN198" s="661">
        <f>VLOOKUP(AL195,[14]Progress!$B$9:$D$310,3,FALSE)</f>
        <v>392.01100000000002</v>
      </c>
      <c r="AO198" s="662"/>
      <c r="AP198" s="351" t="s">
        <v>807</v>
      </c>
      <c r="AQ198" s="351" t="s">
        <v>808</v>
      </c>
      <c r="AR198" s="661">
        <f>VLOOKUP(AP195,[14]Progress!$B$9:$D$310,3,FALSE)</f>
        <v>352.98899999999998</v>
      </c>
      <c r="AS198" s="663"/>
      <c r="AT198" s="320"/>
      <c r="AV198" s="611">
        <f>D198+H198+L198+P198+T198+X198+AB198+AF198+AJ198+AN198+AR198</f>
        <v>4407.049</v>
      </c>
      <c r="AW198" s="611"/>
      <c r="AY198">
        <v>11</v>
      </c>
    </row>
    <row r="199" spans="1:51">
      <c r="A199" s="319"/>
      <c r="B199" s="333" t="s">
        <v>810</v>
      </c>
      <c r="C199" s="333" t="s">
        <v>811</v>
      </c>
      <c r="F199" s="333" t="s">
        <v>810</v>
      </c>
      <c r="G199" s="333" t="s">
        <v>811</v>
      </c>
      <c r="J199" s="333" t="s">
        <v>810</v>
      </c>
      <c r="K199" s="333" t="s">
        <v>811</v>
      </c>
      <c r="N199" s="333" t="s">
        <v>810</v>
      </c>
      <c r="O199" s="333" t="s">
        <v>811</v>
      </c>
      <c r="R199" s="333" t="s">
        <v>810</v>
      </c>
      <c r="S199" s="333" t="s">
        <v>811</v>
      </c>
      <c r="V199" s="333" t="s">
        <v>810</v>
      </c>
      <c r="W199" s="333" t="s">
        <v>811</v>
      </c>
      <c r="Z199" s="333" t="s">
        <v>810</v>
      </c>
      <c r="AA199" s="333" t="s">
        <v>811</v>
      </c>
      <c r="AD199" s="333" t="s">
        <v>810</v>
      </c>
      <c r="AE199" s="333" t="s">
        <v>811</v>
      </c>
      <c r="AH199" s="333" t="s">
        <v>810</v>
      </c>
      <c r="AI199" s="333" t="s">
        <v>811</v>
      </c>
      <c r="AL199" s="333" t="s">
        <v>810</v>
      </c>
      <c r="AM199" s="333" t="s">
        <v>811</v>
      </c>
      <c r="AP199" s="333" t="s">
        <v>810</v>
      </c>
      <c r="AQ199" s="333" t="s">
        <v>811</v>
      </c>
      <c r="AT199" s="320"/>
      <c r="AV199" s="611"/>
      <c r="AW199" s="611"/>
    </row>
    <row r="200" spans="1:51" ht="10.5" customHeight="1">
      <c r="A200" s="319"/>
      <c r="B200" s="647"/>
      <c r="C200" s="647"/>
      <c r="F200" s="647"/>
      <c r="G200" s="647"/>
      <c r="J200" s="647"/>
      <c r="K200" s="647"/>
      <c r="N200" s="647"/>
      <c r="O200" s="647"/>
      <c r="R200" s="647"/>
      <c r="S200" s="647"/>
      <c r="V200" s="647"/>
      <c r="W200" s="647"/>
      <c r="Z200" s="647"/>
      <c r="AA200" s="647"/>
      <c r="AD200" s="647"/>
      <c r="AE200" s="647"/>
      <c r="AH200" s="647"/>
      <c r="AI200" s="647"/>
      <c r="AL200" s="647"/>
      <c r="AM200" s="647"/>
      <c r="AP200" s="647"/>
      <c r="AQ200" s="647"/>
      <c r="AT200" s="320"/>
      <c r="AV200" s="611"/>
      <c r="AW200" s="611"/>
    </row>
    <row r="201" spans="1:51">
      <c r="A201" s="319"/>
      <c r="B201" s="631" t="str">
        <f>VLOOKUP(+B195,'[14]Twr Schedule'!$B$9:$C$611,2,FALSE)</f>
        <v>DA-3</v>
      </c>
      <c r="C201" s="631"/>
      <c r="F201" s="631" t="str">
        <f>VLOOKUP(+F195,'[14]Twr Schedule'!$B$9:$C$611,2,FALSE)</f>
        <v>DA+3</v>
      </c>
      <c r="G201" s="631"/>
      <c r="J201" s="631" t="str">
        <f>VLOOKUP(+J195,'[14]Twr Schedule'!$B$9:$C$611,2,FALSE)</f>
        <v>DB2+0</v>
      </c>
      <c r="K201" s="631"/>
      <c r="N201" s="631" t="str">
        <f>VLOOKUP(+N195,'[14]Twr Schedule'!$B$9:$C$611,2,FALSE)</f>
        <v>DA+3</v>
      </c>
      <c r="O201" s="631"/>
      <c r="R201" s="631" t="str">
        <f>VLOOKUP(+R195,'[14]Twr Schedule'!$B$9:$C$611,2,FALSE)</f>
        <v>DA+0</v>
      </c>
      <c r="S201" s="631"/>
      <c r="V201" s="631" t="str">
        <f>VLOOKUP(+V195,'[14]Twr Schedule'!$B$9:$C$611,2,FALSE)</f>
        <v>DA+3</v>
      </c>
      <c r="W201" s="631"/>
      <c r="Z201" s="631" t="str">
        <f>VLOOKUP(+Z195,'[14]Twr Schedule'!$B$9:$C$611,2,FALSE)</f>
        <v>DA+0</v>
      </c>
      <c r="AA201" s="631"/>
      <c r="AD201" s="631" t="str">
        <f>VLOOKUP(+AD195,'[14]Twr Schedule'!$B$9:$C$611,2,FALSE)</f>
        <v>DA+0</v>
      </c>
      <c r="AE201" s="631"/>
      <c r="AH201" s="631" t="str">
        <f>VLOOKUP(+AH195,'[14]Twr Schedule'!$B$9:$C$611,2,FALSE)</f>
        <v>DA+3</v>
      </c>
      <c r="AI201" s="631"/>
      <c r="AL201" s="631" t="str">
        <f>VLOOKUP(+AL195,'[14]Twr Schedule'!$B$9:$C$611,2,FALSE)</f>
        <v>DA+3</v>
      </c>
      <c r="AM201" s="631"/>
      <c r="AP201" s="631" t="str">
        <f>VLOOKUP(+AP195,'[14]Twr Schedule'!$B$9:$C$611,2,FALSE)</f>
        <v>DA-3</v>
      </c>
      <c r="AQ201" s="631"/>
      <c r="AT201" s="320"/>
      <c r="AV201" s="611"/>
      <c r="AW201" s="611"/>
    </row>
    <row r="202" spans="1:51">
      <c r="A202" s="319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320"/>
      <c r="AV202" s="611"/>
      <c r="AW202" s="611"/>
    </row>
    <row r="203" spans="1:51">
      <c r="A203" s="543" t="s">
        <v>863</v>
      </c>
      <c r="B203" s="544"/>
      <c r="C203" s="544"/>
      <c r="D203" s="544"/>
      <c r="E203" s="544"/>
      <c r="F203" s="544"/>
      <c r="G203" s="544"/>
      <c r="H203" s="544"/>
      <c r="I203" s="544"/>
      <c r="J203" s="544"/>
      <c r="K203" s="544"/>
      <c r="L203" s="544"/>
      <c r="M203" s="544"/>
      <c r="N203" s="544"/>
      <c r="O203" s="544"/>
      <c r="P203" s="544"/>
      <c r="Q203" s="544"/>
      <c r="R203" s="545"/>
      <c r="S203" s="607" t="s">
        <v>864</v>
      </c>
      <c r="T203" s="607"/>
      <c r="U203" s="607"/>
      <c r="V203" s="607"/>
      <c r="W203" s="607"/>
      <c r="X203" s="607"/>
      <c r="Y203" s="607"/>
      <c r="Z203" s="607"/>
      <c r="AA203" s="607"/>
      <c r="AB203" s="607"/>
      <c r="AC203" s="607"/>
      <c r="AD203" s="607"/>
      <c r="AE203" s="607"/>
      <c r="AF203" s="607"/>
      <c r="AG203" s="607"/>
      <c r="AH203" s="607"/>
      <c r="AI203" s="607"/>
      <c r="AJ203" s="607"/>
      <c r="AK203" s="607"/>
      <c r="AL203" s="607"/>
      <c r="AM203" s="607"/>
      <c r="AN203" s="607"/>
      <c r="AO203" s="607"/>
      <c r="AP203" s="607"/>
      <c r="AQ203" s="607"/>
      <c r="AR203" s="607"/>
      <c r="AT203" s="320"/>
      <c r="AV203" s="611"/>
      <c r="AW203" s="611"/>
    </row>
    <row r="204" spans="1:51">
      <c r="A204" s="319"/>
      <c r="AT204" s="320"/>
      <c r="AV204" s="611"/>
      <c r="AW204" s="611"/>
    </row>
    <row r="205" spans="1:51">
      <c r="A205" s="319"/>
      <c r="B205" s="611" t="str">
        <f>'[14]Twr Schedule'!B405</f>
        <v>36/9</v>
      </c>
      <c r="C205" s="611"/>
      <c r="F205" s="611" t="str">
        <f>'[14]Twr Schedule'!B407</f>
        <v>36/10</v>
      </c>
      <c r="G205" s="611"/>
      <c r="J205" s="611" t="str">
        <f>'[14]Twr Schedule'!B409</f>
        <v>36/11</v>
      </c>
      <c r="K205" s="611"/>
      <c r="N205" s="611" t="str">
        <f>'[14]Twr Schedule'!B411</f>
        <v>36/12</v>
      </c>
      <c r="O205" s="611"/>
      <c r="R205" s="611" t="str">
        <f>'[14]Twr Schedule'!B413</f>
        <v>37/0</v>
      </c>
      <c r="S205" s="611"/>
      <c r="V205" s="611" t="str">
        <f>'[14]Twr Schedule'!B415</f>
        <v>38/0</v>
      </c>
      <c r="W205" s="611"/>
      <c r="Z205" s="611" t="str">
        <f>'[14]Twr Schedule'!B417</f>
        <v>38/1</v>
      </c>
      <c r="AA205" s="611"/>
      <c r="AD205" s="611" t="str">
        <f>'[14]Twr Schedule'!B419</f>
        <v>38/2</v>
      </c>
      <c r="AE205" s="611"/>
      <c r="AH205" s="611" t="str">
        <f>'[14]Twr Schedule'!B421</f>
        <v>38/3</v>
      </c>
      <c r="AI205" s="611"/>
      <c r="AL205" s="611" t="str">
        <f>'[14]Twr Schedule'!B423</f>
        <v>38/4</v>
      </c>
      <c r="AM205" s="611"/>
      <c r="AP205" s="611" t="str">
        <f>'[14]Twr Schedule'!B425</f>
        <v>38/5</v>
      </c>
      <c r="AQ205" s="611"/>
      <c r="AT205" s="320"/>
      <c r="AV205" s="611"/>
      <c r="AW205" s="611"/>
    </row>
    <row r="206" spans="1:51">
      <c r="A206" s="319"/>
      <c r="AT206" s="320"/>
      <c r="AV206" s="611"/>
      <c r="AW206" s="611"/>
    </row>
    <row r="207" spans="1:51">
      <c r="A207" s="319"/>
      <c r="AT207" s="320"/>
      <c r="AV207" s="611"/>
      <c r="AW207" s="611"/>
    </row>
    <row r="208" spans="1:51">
      <c r="A208" s="319"/>
      <c r="B208" s="333" t="s">
        <v>807</v>
      </c>
      <c r="C208" s="333" t="s">
        <v>808</v>
      </c>
      <c r="D208" s="613">
        <f>VLOOKUP(B205,[14]Progress!$B$9:$D$310,3,FALSE)</f>
        <v>361</v>
      </c>
      <c r="E208" s="612"/>
      <c r="F208" s="333" t="s">
        <v>807</v>
      </c>
      <c r="G208" s="333" t="s">
        <v>808</v>
      </c>
      <c r="H208" s="613">
        <f>VLOOKUP(F205,[14]Progress!$B$9:$D$310,3,FALSE)</f>
        <v>302</v>
      </c>
      <c r="I208" s="612"/>
      <c r="J208" s="333" t="s">
        <v>807</v>
      </c>
      <c r="K208" s="333" t="s">
        <v>808</v>
      </c>
      <c r="L208" s="613">
        <f>VLOOKUP(J205,[14]Progress!$B$9:$D$310,3,FALSE)</f>
        <v>310</v>
      </c>
      <c r="M208" s="612"/>
      <c r="N208" s="333" t="s">
        <v>807</v>
      </c>
      <c r="O208" s="333" t="s">
        <v>808</v>
      </c>
      <c r="P208" s="661">
        <f>VLOOKUP(N205,[14]Progress!$B$9:$D$310,3,FALSE)</f>
        <v>361.31</v>
      </c>
      <c r="Q208" s="662"/>
      <c r="R208" s="351" t="s">
        <v>807</v>
      </c>
      <c r="S208" s="351" t="s">
        <v>808</v>
      </c>
      <c r="T208" s="664">
        <f>VLOOKUP(R205,[14]Progress!$B$9:$D$310,3,FALSE)</f>
        <v>475.95100000000002</v>
      </c>
      <c r="U208" s="665"/>
      <c r="V208" s="351" t="s">
        <v>807</v>
      </c>
      <c r="W208" s="351" t="s">
        <v>808</v>
      </c>
      <c r="X208" s="661">
        <f>VLOOKUP(V205,[14]Progress!$B$9:$D$310,3,FALSE)</f>
        <v>399</v>
      </c>
      <c r="Y208" s="662"/>
      <c r="Z208" s="351" t="s">
        <v>807</v>
      </c>
      <c r="AA208" s="351" t="s">
        <v>808</v>
      </c>
      <c r="AB208" s="661">
        <f>VLOOKUP(Z205,[14]Progress!$B$9:$D$310,3,FALSE)</f>
        <v>426</v>
      </c>
      <c r="AC208" s="662"/>
      <c r="AD208" s="351" t="s">
        <v>807</v>
      </c>
      <c r="AE208" s="351" t="s">
        <v>808</v>
      </c>
      <c r="AF208" s="661">
        <f>VLOOKUP(AD205,[14]Progress!$B$9:$D$310,3,FALSE)</f>
        <v>408</v>
      </c>
      <c r="AG208" s="662"/>
      <c r="AH208" s="351" t="s">
        <v>807</v>
      </c>
      <c r="AI208" s="351" t="s">
        <v>808</v>
      </c>
      <c r="AJ208" s="661">
        <f>VLOOKUP(AH205,[14]Progress!$B$9:$D$310,3,FALSE)</f>
        <v>419</v>
      </c>
      <c r="AK208" s="662"/>
      <c r="AL208" s="351" t="s">
        <v>807</v>
      </c>
      <c r="AM208" s="351" t="s">
        <v>808</v>
      </c>
      <c r="AN208" s="661">
        <f>VLOOKUP(AL205,[14]Progress!$B$9:$D$310,3,FALSE)</f>
        <v>415</v>
      </c>
      <c r="AO208" s="662"/>
      <c r="AP208" s="351" t="s">
        <v>807</v>
      </c>
      <c r="AQ208" s="351" t="s">
        <v>808</v>
      </c>
      <c r="AR208" s="661">
        <f>VLOOKUP(AP205,[14]Progress!$B$9:$D$310,3,FALSE)</f>
        <v>415.11799999999999</v>
      </c>
      <c r="AS208" s="663"/>
      <c r="AT208" s="320"/>
      <c r="AV208" s="611">
        <f>D208+H208+L208+P208+T208+X208+AB208+AF208+AJ208+AN208+AR208</f>
        <v>4292.3789999999999</v>
      </c>
      <c r="AW208" s="611"/>
      <c r="AY208">
        <v>11</v>
      </c>
    </row>
    <row r="209" spans="1:51">
      <c r="A209" s="319"/>
      <c r="B209" s="333" t="s">
        <v>810</v>
      </c>
      <c r="C209" s="333" t="s">
        <v>811</v>
      </c>
      <c r="F209" s="333" t="s">
        <v>810</v>
      </c>
      <c r="G209" s="333" t="s">
        <v>811</v>
      </c>
      <c r="J209" s="333" t="s">
        <v>810</v>
      </c>
      <c r="K209" s="333" t="s">
        <v>811</v>
      </c>
      <c r="N209" s="333" t="s">
        <v>810</v>
      </c>
      <c r="O209" s="333" t="s">
        <v>811</v>
      </c>
      <c r="R209" s="333" t="s">
        <v>810</v>
      </c>
      <c r="S209" s="333" t="s">
        <v>811</v>
      </c>
      <c r="V209" s="333" t="s">
        <v>810</v>
      </c>
      <c r="W209" s="333" t="s">
        <v>811</v>
      </c>
      <c r="Z209" s="333" t="s">
        <v>810</v>
      </c>
      <c r="AA209" s="333" t="s">
        <v>811</v>
      </c>
      <c r="AD209" s="333" t="s">
        <v>810</v>
      </c>
      <c r="AE209" s="333" t="s">
        <v>811</v>
      </c>
      <c r="AH209" s="333" t="s">
        <v>810</v>
      </c>
      <c r="AI209" s="333" t="s">
        <v>811</v>
      </c>
      <c r="AL209" s="333" t="s">
        <v>810</v>
      </c>
      <c r="AM209" s="333" t="s">
        <v>811</v>
      </c>
      <c r="AP209" s="333" t="s">
        <v>810</v>
      </c>
      <c r="AQ209" s="333" t="s">
        <v>811</v>
      </c>
      <c r="AT209" s="320"/>
      <c r="AV209" s="611"/>
      <c r="AW209" s="611"/>
    </row>
    <row r="210" spans="1:51" ht="10.5" customHeight="1">
      <c r="A210" s="319"/>
      <c r="B210" s="647"/>
      <c r="C210" s="647"/>
      <c r="F210" s="647"/>
      <c r="G210" s="647"/>
      <c r="J210" s="647"/>
      <c r="K210" s="647"/>
      <c r="N210" s="647"/>
      <c r="O210" s="647"/>
      <c r="R210" s="647"/>
      <c r="S210" s="647"/>
      <c r="V210" s="647"/>
      <c r="W210" s="647"/>
      <c r="Z210" s="647"/>
      <c r="AA210" s="647"/>
      <c r="AD210" s="647"/>
      <c r="AE210" s="647"/>
      <c r="AH210" s="647"/>
      <c r="AI210" s="647"/>
      <c r="AL210" s="647"/>
      <c r="AM210" s="647"/>
      <c r="AP210" s="647"/>
      <c r="AQ210" s="647"/>
      <c r="AT210" s="320"/>
      <c r="AV210" s="611"/>
      <c r="AW210" s="611"/>
    </row>
    <row r="211" spans="1:51">
      <c r="A211" s="319"/>
      <c r="B211" s="631" t="str">
        <f>VLOOKUP(+B205,'[14]Twr Schedule'!$B$9:$C$611,2,FALSE)</f>
        <v>DA-3</v>
      </c>
      <c r="C211" s="631"/>
      <c r="F211" s="631" t="str">
        <f>VLOOKUP(+F205,'[14]Twr Schedule'!$B$9:$C$611,2,FALSE)</f>
        <v>DA-3</v>
      </c>
      <c r="G211" s="631"/>
      <c r="J211" s="631" t="str">
        <f>VLOOKUP(+J205,'[14]Twr Schedule'!$B$9:$C$611,2,FALSE)</f>
        <v>DA-3</v>
      </c>
      <c r="K211" s="631"/>
      <c r="N211" s="631" t="str">
        <f>VLOOKUP(+N205,'[14]Twr Schedule'!$B$9:$C$611,2,FALSE)</f>
        <v>DA+0</v>
      </c>
      <c r="O211" s="631"/>
      <c r="R211" s="631" t="str">
        <f>VLOOKUP(+R205,'[14]Twr Schedule'!$B$9:$C$611,2,FALSE)</f>
        <v>DC2+18</v>
      </c>
      <c r="S211" s="631"/>
      <c r="V211" s="631" t="str">
        <f>VLOOKUP(+V205,'[14]Twr Schedule'!$B$9:$C$611,2,FALSE)</f>
        <v>DC2+18</v>
      </c>
      <c r="W211" s="631"/>
      <c r="Z211" s="631" t="str">
        <f>VLOOKUP(+Z205,'[14]Twr Schedule'!$B$9:$C$611,2,FALSE)</f>
        <v>DA+3</v>
      </c>
      <c r="AA211" s="631"/>
      <c r="AD211" s="631" t="str">
        <f>VLOOKUP(+AD205,'[14]Twr Schedule'!$B$9:$C$611,2,FALSE)</f>
        <v>DA+3</v>
      </c>
      <c r="AE211" s="631"/>
      <c r="AH211" s="631" t="str">
        <f>VLOOKUP(+AH205,'[14]Twr Schedule'!$B$9:$C$611,2,FALSE)</f>
        <v>DA+3</v>
      </c>
      <c r="AI211" s="631"/>
      <c r="AL211" s="631" t="str">
        <f>VLOOKUP(+AL205,'[14]Twr Schedule'!$B$9:$C$611,2,FALSE)</f>
        <v>DA+3</v>
      </c>
      <c r="AM211" s="631"/>
      <c r="AP211" s="631" t="str">
        <f>VLOOKUP(+AP205,'[14]Twr Schedule'!$B$9:$C$611,2,FALSE)</f>
        <v>DA+3</v>
      </c>
      <c r="AQ211" s="631"/>
      <c r="AT211" s="320"/>
      <c r="AV211" s="611"/>
      <c r="AW211" s="611"/>
    </row>
    <row r="212" spans="1:51">
      <c r="A212" s="319"/>
      <c r="P212" s="343"/>
      <c r="Q212" s="343"/>
      <c r="R212" s="357" t="s">
        <v>865</v>
      </c>
      <c r="S212" s="343"/>
      <c r="T212" s="343"/>
      <c r="U212" s="343"/>
      <c r="V212" s="343"/>
      <c r="W212" s="357" t="s">
        <v>865</v>
      </c>
      <c r="X212" s="343"/>
      <c r="Y212" s="343"/>
      <c r="Z212" s="343"/>
      <c r="AP212" s="2"/>
      <c r="AQ212" s="2"/>
      <c r="AT212" s="320"/>
      <c r="AV212" s="611"/>
      <c r="AW212" s="611"/>
    </row>
    <row r="213" spans="1:51">
      <c r="A213" s="319"/>
      <c r="R213" t="s">
        <v>866</v>
      </c>
      <c r="AT213" s="320"/>
      <c r="AV213" s="611"/>
      <c r="AW213" s="611"/>
    </row>
    <row r="214" spans="1:51">
      <c r="A214" s="607" t="s">
        <v>864</v>
      </c>
      <c r="B214" s="607"/>
      <c r="C214" s="607"/>
      <c r="D214" s="607"/>
      <c r="E214" s="607"/>
      <c r="F214" s="607"/>
      <c r="G214" s="607"/>
      <c r="H214" s="607"/>
      <c r="I214" s="607"/>
      <c r="J214" s="607"/>
      <c r="K214" s="607"/>
      <c r="L214" s="607"/>
      <c r="M214" s="607"/>
      <c r="N214" s="607"/>
      <c r="O214" s="607"/>
      <c r="P214" s="607"/>
      <c r="Q214" s="607"/>
      <c r="R214" s="607"/>
      <c r="S214" s="607"/>
      <c r="T214" s="607"/>
      <c r="U214" s="607"/>
      <c r="V214" s="607"/>
      <c r="W214" s="543" t="s">
        <v>867</v>
      </c>
      <c r="X214" s="544"/>
      <c r="Y214" s="544"/>
      <c r="Z214" s="544"/>
      <c r="AA214" s="544"/>
      <c r="AB214" s="544"/>
      <c r="AC214" s="544"/>
      <c r="AD214" s="544"/>
      <c r="AE214" s="544"/>
      <c r="AF214" s="544"/>
      <c r="AG214" s="544"/>
      <c r="AH214" s="544"/>
      <c r="AI214" s="544"/>
      <c r="AJ214" s="544"/>
      <c r="AK214" s="544"/>
      <c r="AL214" s="544"/>
      <c r="AM214" s="544"/>
      <c r="AN214" s="544"/>
      <c r="AO214" s="544"/>
      <c r="AP214" s="544"/>
      <c r="AQ214" s="544"/>
      <c r="AR214" s="545"/>
      <c r="AT214" s="320"/>
      <c r="AV214" s="611"/>
      <c r="AW214" s="611"/>
    </row>
    <row r="215" spans="1:51">
      <c r="A215" s="319"/>
      <c r="B215" s="611" t="str">
        <f>'[14]Twr Schedule'!B427</f>
        <v>38/6</v>
      </c>
      <c r="C215" s="611"/>
      <c r="F215" s="611" t="str">
        <f>'[14]Twr Schedule'!B429</f>
        <v>38/7</v>
      </c>
      <c r="G215" s="611"/>
      <c r="J215" s="611" t="str">
        <f>'[14]Twr Schedule'!B431</f>
        <v>38/8</v>
      </c>
      <c r="K215" s="611"/>
      <c r="N215" s="611" t="str">
        <f>'[14]Twr Schedule'!B433</f>
        <v>38/9</v>
      </c>
      <c r="O215" s="611"/>
      <c r="R215" s="611" t="str">
        <f>'[14]Twr Schedule'!B435</f>
        <v>38/10</v>
      </c>
      <c r="S215" s="611"/>
      <c r="V215" s="611" t="str">
        <f>'[14]Twr Schedule'!B437</f>
        <v>38/11</v>
      </c>
      <c r="W215" s="611"/>
      <c r="Z215" s="611" t="str">
        <f>'[14]Twr Schedule'!B439</f>
        <v>39/0</v>
      </c>
      <c r="AA215" s="611"/>
      <c r="AD215" s="611" t="str">
        <f>'[14]Twr Schedule'!B441</f>
        <v>39/1</v>
      </c>
      <c r="AE215" s="611"/>
      <c r="AH215" s="611" t="str">
        <f>'[14]Twr Schedule'!B443</f>
        <v>39/2</v>
      </c>
      <c r="AI215" s="611"/>
      <c r="AL215" s="611" t="str">
        <f>'[14]Twr Schedule'!B445</f>
        <v>39/3</v>
      </c>
      <c r="AM215" s="611"/>
      <c r="AP215" s="611" t="str">
        <f>'[14]Twr Schedule'!B447</f>
        <v>39/4</v>
      </c>
      <c r="AQ215" s="611"/>
      <c r="AT215" s="320"/>
      <c r="AV215" s="611"/>
      <c r="AW215" s="611"/>
    </row>
    <row r="216" spans="1:51">
      <c r="A216" s="319"/>
      <c r="AT216" s="320"/>
      <c r="AV216" s="611"/>
      <c r="AW216" s="611"/>
    </row>
    <row r="217" spans="1:51">
      <c r="A217" s="319"/>
      <c r="AT217" s="320"/>
      <c r="AV217" s="611"/>
      <c r="AW217" s="611"/>
    </row>
    <row r="218" spans="1:51">
      <c r="A218" s="319"/>
      <c r="B218" s="333" t="s">
        <v>807</v>
      </c>
      <c r="C218" s="333" t="s">
        <v>808</v>
      </c>
      <c r="D218" s="613">
        <f>VLOOKUP(B215,[14]Progress!$B$9:$D$310,3,FALSE)</f>
        <v>400</v>
      </c>
      <c r="E218" s="612"/>
      <c r="F218" s="333" t="s">
        <v>807</v>
      </c>
      <c r="G218" s="333" t="s">
        <v>808</v>
      </c>
      <c r="H218" s="613">
        <f>VLOOKUP(F215,[14]Progress!$B$9:$D$310,3,FALSE)</f>
        <v>408.00200000000001</v>
      </c>
      <c r="I218" s="612"/>
      <c r="J218" s="333" t="s">
        <v>807</v>
      </c>
      <c r="K218" s="333" t="s">
        <v>808</v>
      </c>
      <c r="L218" s="613">
        <f>VLOOKUP(J215,[14]Progress!$B$9:$D$310,3,FALSE)</f>
        <v>393</v>
      </c>
      <c r="M218" s="612"/>
      <c r="N218" s="333" t="s">
        <v>807</v>
      </c>
      <c r="O218" s="333" t="s">
        <v>808</v>
      </c>
      <c r="P218" s="613">
        <f>VLOOKUP(N215,[14]Progress!$B$9:$D$310,3,FALSE)</f>
        <v>353</v>
      </c>
      <c r="Q218" s="612"/>
      <c r="R218" s="333" t="s">
        <v>807</v>
      </c>
      <c r="S218" s="333" t="s">
        <v>808</v>
      </c>
      <c r="T218" s="613">
        <f>VLOOKUP(R215,[14]Progress!$B$9:$D$310,3,FALSE)</f>
        <v>383</v>
      </c>
      <c r="U218" s="612"/>
      <c r="V218" s="351" t="s">
        <v>807</v>
      </c>
      <c r="W218" s="351" t="s">
        <v>808</v>
      </c>
      <c r="X218" s="661">
        <f>VLOOKUP(V215,[14]Progress!$B$9:$D$310,3,FALSE)</f>
        <v>403.72300000000001</v>
      </c>
      <c r="Y218" s="662"/>
      <c r="Z218" s="351" t="s">
        <v>807</v>
      </c>
      <c r="AA218" s="351" t="s">
        <v>808</v>
      </c>
      <c r="AB218" s="661">
        <f>VLOOKUP(Z215,[14]Progress!$B$9:$D$310,3,FALSE)</f>
        <v>398</v>
      </c>
      <c r="AC218" s="662"/>
      <c r="AD218" s="351" t="s">
        <v>807</v>
      </c>
      <c r="AE218" s="351" t="s">
        <v>808</v>
      </c>
      <c r="AF218" s="661">
        <f>VLOOKUP(AD215,[14]Progress!$B$9:$D$310,3,FALSE)</f>
        <v>402</v>
      </c>
      <c r="AG218" s="662"/>
      <c r="AH218" s="351" t="s">
        <v>807</v>
      </c>
      <c r="AI218" s="351" t="s">
        <v>808</v>
      </c>
      <c r="AJ218" s="661">
        <f>VLOOKUP(AH215,[14]Progress!$B$9:$D$310,3,FALSE)</f>
        <v>393.00299999999999</v>
      </c>
      <c r="AK218" s="662"/>
      <c r="AL218" s="351" t="s">
        <v>807</v>
      </c>
      <c r="AM218" s="351" t="s">
        <v>808</v>
      </c>
      <c r="AN218" s="661">
        <f>VLOOKUP(AL215,[14]Progress!$B$9:$D$310,3,FALSE)</f>
        <v>436.59699999999998</v>
      </c>
      <c r="AO218" s="662"/>
      <c r="AP218" s="351" t="s">
        <v>807</v>
      </c>
      <c r="AQ218" s="351" t="s">
        <v>808</v>
      </c>
      <c r="AR218" s="661">
        <f>VLOOKUP(AP215,[14]Progress!$B$9:$D$310,3,FALSE)</f>
        <v>376.01100000000002</v>
      </c>
      <c r="AS218" s="663"/>
      <c r="AT218" s="320"/>
      <c r="AV218" s="611">
        <f>D218+H218+L218+P218+T218+X218+AB218+AF218+AJ218+AN218+AR218</f>
        <v>4346.3360000000002</v>
      </c>
      <c r="AW218" s="611"/>
      <c r="AY218">
        <v>11</v>
      </c>
    </row>
    <row r="219" spans="1:51">
      <c r="A219" s="319"/>
      <c r="B219" s="333" t="s">
        <v>810</v>
      </c>
      <c r="C219" s="333" t="s">
        <v>811</v>
      </c>
      <c r="F219" s="333" t="s">
        <v>810</v>
      </c>
      <c r="G219" s="333" t="s">
        <v>811</v>
      </c>
      <c r="J219" s="333" t="s">
        <v>810</v>
      </c>
      <c r="K219" s="333" t="s">
        <v>811</v>
      </c>
      <c r="N219" s="333" t="s">
        <v>810</v>
      </c>
      <c r="O219" s="333" t="s">
        <v>811</v>
      </c>
      <c r="R219" s="333" t="s">
        <v>810</v>
      </c>
      <c r="S219" s="333" t="s">
        <v>811</v>
      </c>
      <c r="V219" s="333" t="s">
        <v>810</v>
      </c>
      <c r="W219" s="333" t="s">
        <v>811</v>
      </c>
      <c r="Z219" s="333" t="s">
        <v>810</v>
      </c>
      <c r="AA219" s="333" t="s">
        <v>811</v>
      </c>
      <c r="AD219" s="333" t="s">
        <v>810</v>
      </c>
      <c r="AE219" s="333" t="s">
        <v>811</v>
      </c>
      <c r="AH219" s="333" t="s">
        <v>810</v>
      </c>
      <c r="AI219" s="333" t="s">
        <v>811</v>
      </c>
      <c r="AL219" s="333" t="s">
        <v>810</v>
      </c>
      <c r="AM219" s="333" t="s">
        <v>811</v>
      </c>
      <c r="AP219" s="333" t="s">
        <v>810</v>
      </c>
      <c r="AQ219" s="333" t="s">
        <v>811</v>
      </c>
      <c r="AT219" s="320"/>
      <c r="AV219" s="611"/>
      <c r="AW219" s="611"/>
    </row>
    <row r="220" spans="1:51" ht="10.5" customHeight="1">
      <c r="A220" s="319"/>
      <c r="B220" s="647"/>
      <c r="C220" s="647"/>
      <c r="F220" s="647"/>
      <c r="G220" s="647"/>
      <c r="J220" s="647"/>
      <c r="K220" s="647"/>
      <c r="N220" s="647"/>
      <c r="O220" s="647"/>
      <c r="R220" s="647"/>
      <c r="S220" s="647"/>
      <c r="V220" s="647"/>
      <c r="W220" s="647"/>
      <c r="Z220" s="647"/>
      <c r="AA220" s="647"/>
      <c r="AD220" s="647"/>
      <c r="AE220" s="647"/>
      <c r="AH220" s="647"/>
      <c r="AI220" s="647"/>
      <c r="AL220" s="647"/>
      <c r="AM220" s="647"/>
      <c r="AP220" s="647"/>
      <c r="AQ220" s="647"/>
      <c r="AT220" s="320"/>
      <c r="AV220" s="611"/>
      <c r="AW220" s="611"/>
    </row>
    <row r="221" spans="1:51">
      <c r="A221" s="319"/>
      <c r="B221" s="631" t="str">
        <f>VLOOKUP(+B215,'[14]Twr Schedule'!$B$9:$C$611,2,FALSE)</f>
        <v>DA+3</v>
      </c>
      <c r="C221" s="631"/>
      <c r="F221" s="631" t="str">
        <f>VLOOKUP(+F215,'[14]Twr Schedule'!$B$9:$C$611,2,FALSE)</f>
        <v>DA-3</v>
      </c>
      <c r="G221" s="631"/>
      <c r="J221" s="631" t="str">
        <f>VLOOKUP(+J215,'[14]Twr Schedule'!$B$9:$C$611,2,FALSE)</f>
        <v>DA+3</v>
      </c>
      <c r="K221" s="631"/>
      <c r="N221" s="631" t="str">
        <f>VLOOKUP(+N215,'[14]Twr Schedule'!$B$9:$C$611,2,FALSE)</f>
        <v>DA-3</v>
      </c>
      <c r="O221" s="631"/>
      <c r="R221" s="631" t="str">
        <f>VLOOKUP(+R215,'[14]Twr Schedule'!$B$9:$C$611,2,FALSE)</f>
        <v>DA-3</v>
      </c>
      <c r="S221" s="631"/>
      <c r="V221" s="631" t="str">
        <f>VLOOKUP(+V215,'[14]Twr Schedule'!$B$9:$C$611,2,FALSE)</f>
        <v>DA+3</v>
      </c>
      <c r="W221" s="631"/>
      <c r="Z221" s="631" t="str">
        <f>VLOOKUP(+Z215,'[14]Twr Schedule'!$B$9:$C$611,2,FALSE)</f>
        <v>DB2+0</v>
      </c>
      <c r="AA221" s="631"/>
      <c r="AD221" s="631" t="str">
        <f>VLOOKUP(+AD215,'[14]Twr Schedule'!$B$9:$C$611,2,FALSE)</f>
        <v>DA+3</v>
      </c>
      <c r="AE221" s="631"/>
      <c r="AH221" s="631" t="str">
        <f>VLOOKUP(+AH215,'[14]Twr Schedule'!$B$9:$C$611,2,FALSE)</f>
        <v>DA-3</v>
      </c>
      <c r="AI221" s="631"/>
      <c r="AL221" s="631" t="str">
        <f>VLOOKUP(+AL215,'[14]Twr Schedule'!$B$9:$C$611,2,FALSE)</f>
        <v>DA+3</v>
      </c>
      <c r="AM221" s="631"/>
      <c r="AP221" s="631" t="str">
        <f>VLOOKUP(+AP215,'[14]Twr Schedule'!$B$9:$C$611,2,FALSE)</f>
        <v>DA+3</v>
      </c>
      <c r="AQ221" s="631"/>
      <c r="AT221" s="320"/>
      <c r="AV221" s="611"/>
      <c r="AW221" s="611"/>
    </row>
    <row r="222" spans="1:51">
      <c r="A222" s="319"/>
      <c r="AT222" s="320"/>
      <c r="AV222" s="611"/>
      <c r="AW222" s="611"/>
    </row>
    <row r="223" spans="1:51">
      <c r="A223" s="543" t="s">
        <v>867</v>
      </c>
      <c r="B223" s="544"/>
      <c r="C223" s="544"/>
      <c r="D223" s="544"/>
      <c r="E223" s="544"/>
      <c r="F223" s="544"/>
      <c r="G223" s="544"/>
      <c r="H223" s="544"/>
      <c r="I223" s="544"/>
      <c r="J223" s="544"/>
      <c r="K223" s="544"/>
      <c r="L223" s="544"/>
      <c r="M223" s="544"/>
      <c r="N223" s="544"/>
      <c r="O223" s="544"/>
      <c r="P223" s="544"/>
      <c r="Q223" s="544"/>
      <c r="R223" s="544"/>
      <c r="S223" s="544"/>
      <c r="T223" s="544"/>
      <c r="U223" s="544"/>
      <c r="V223" s="544"/>
      <c r="W223" s="544"/>
      <c r="X223" s="544"/>
      <c r="Y223" s="544"/>
      <c r="Z223" s="545"/>
      <c r="AA223" s="607" t="s">
        <v>868</v>
      </c>
      <c r="AB223" s="607"/>
      <c r="AC223" s="607"/>
      <c r="AD223" s="607"/>
      <c r="AE223" s="607"/>
      <c r="AF223" s="607"/>
      <c r="AG223" s="607"/>
      <c r="AH223" s="607"/>
      <c r="AI223" s="607"/>
      <c r="AJ223" s="607"/>
      <c r="AK223" s="607"/>
      <c r="AL223" s="607"/>
      <c r="AM223" s="607"/>
      <c r="AN223" s="607"/>
      <c r="AO223" s="607"/>
      <c r="AP223" s="607"/>
      <c r="AQ223" s="607"/>
      <c r="AR223" s="607"/>
      <c r="AT223" s="320"/>
      <c r="AV223" s="611"/>
      <c r="AW223" s="611"/>
    </row>
    <row r="224" spans="1:51">
      <c r="A224" s="319"/>
      <c r="AT224" s="320"/>
      <c r="AV224" s="611"/>
      <c r="AW224" s="611"/>
    </row>
    <row r="225" spans="1:51">
      <c r="A225" s="319"/>
      <c r="B225" s="611" t="str">
        <f>'[14]Twr Schedule'!B449</f>
        <v>39/5</v>
      </c>
      <c r="C225" s="611"/>
      <c r="F225" s="611" t="str">
        <f>'[14]Twr Schedule'!B451</f>
        <v>39/6</v>
      </c>
      <c r="G225" s="611"/>
      <c r="J225" s="611" t="str">
        <f>'[14]Twr Schedule'!B453</f>
        <v>39/7</v>
      </c>
      <c r="K225" s="611"/>
      <c r="N225" s="611" t="str">
        <f>'[14]Twr Schedule'!B455</f>
        <v>39/8</v>
      </c>
      <c r="O225" s="611"/>
      <c r="R225" s="611" t="str">
        <f>'[14]Twr Schedule'!B457</f>
        <v>39/9</v>
      </c>
      <c r="S225" s="611"/>
      <c r="V225" s="611" t="str">
        <f>'[14]Twr Schedule'!B459</f>
        <v>39/10</v>
      </c>
      <c r="W225" s="611"/>
      <c r="Z225" s="611" t="str">
        <f>'[14]Twr Schedule'!B461</f>
        <v>40/0</v>
      </c>
      <c r="AA225" s="611"/>
      <c r="AD225" s="611" t="str">
        <f>'[14]Twr Schedule'!B463</f>
        <v>41/0</v>
      </c>
      <c r="AE225" s="611"/>
      <c r="AH225" s="611" t="str">
        <f>'[14]Twr Schedule'!B465</f>
        <v>41/1</v>
      </c>
      <c r="AI225" s="611"/>
      <c r="AL225" s="611" t="str">
        <f>'[14]Twr Schedule'!B467</f>
        <v>41/2</v>
      </c>
      <c r="AM225" s="611"/>
      <c r="AP225" s="611" t="str">
        <f>'[14]Twr Schedule'!B469</f>
        <v>42/0</v>
      </c>
      <c r="AQ225" s="611"/>
      <c r="AT225" s="320"/>
      <c r="AV225" s="611"/>
      <c r="AW225" s="611"/>
    </row>
    <row r="226" spans="1:51">
      <c r="A226" s="319"/>
      <c r="AT226" s="320"/>
      <c r="AV226" s="611"/>
      <c r="AW226" s="611"/>
    </row>
    <row r="227" spans="1:51">
      <c r="A227" s="319"/>
      <c r="AT227" s="320"/>
      <c r="AV227" s="611"/>
      <c r="AW227" s="611"/>
    </row>
    <row r="228" spans="1:51">
      <c r="A228" s="319"/>
      <c r="B228" s="333" t="s">
        <v>807</v>
      </c>
      <c r="C228" s="333" t="s">
        <v>808</v>
      </c>
      <c r="D228" s="661">
        <f>VLOOKUP(B225,[14]Progress!$B$9:$D$310,3,FALSE)</f>
        <v>374.38900000000001</v>
      </c>
      <c r="E228" s="662"/>
      <c r="F228" s="351" t="s">
        <v>807</v>
      </c>
      <c r="G228" s="351" t="s">
        <v>808</v>
      </c>
      <c r="H228" s="661">
        <f>VLOOKUP(F225,[14]Progress!$B$9:$D$310,3,FALSE)</f>
        <v>420.39800000000002</v>
      </c>
      <c r="I228" s="662"/>
      <c r="J228" s="351" t="s">
        <v>807</v>
      </c>
      <c r="K228" s="351" t="s">
        <v>808</v>
      </c>
      <c r="L228" s="661">
        <f>VLOOKUP(J225,[14]Progress!$B$9:$D$310,3,FALSE)</f>
        <v>414.00200000000001</v>
      </c>
      <c r="M228" s="662"/>
      <c r="N228" s="351" t="s">
        <v>807</v>
      </c>
      <c r="O228" s="351" t="s">
        <v>808</v>
      </c>
      <c r="P228" s="661">
        <f>VLOOKUP(N225,[14]Progress!$B$9:$D$310,3,FALSE)</f>
        <v>416.00099999999998</v>
      </c>
      <c r="Q228" s="662"/>
      <c r="R228" s="351" t="s">
        <v>807</v>
      </c>
      <c r="S228" s="351" t="s">
        <v>808</v>
      </c>
      <c r="T228" s="661">
        <f>VLOOKUP(R225,[14]Progress!$B$9:$D$310,3,FALSE)</f>
        <v>408.00200000000001</v>
      </c>
      <c r="U228" s="662"/>
      <c r="V228" s="351" t="s">
        <v>807</v>
      </c>
      <c r="W228" s="351" t="s">
        <v>808</v>
      </c>
      <c r="X228" s="661">
        <f>VLOOKUP(V225,[14]Progress!$B$9:$D$310,3,FALSE)</f>
        <v>422.12400000000002</v>
      </c>
      <c r="Y228" s="662"/>
      <c r="Z228" s="351" t="s">
        <v>807</v>
      </c>
      <c r="AA228" s="351" t="s">
        <v>808</v>
      </c>
      <c r="AB228" s="661">
        <f>VLOOKUP(Z225,[14]Progress!$B$9:$D$310,3,FALSE)</f>
        <v>239.30199999999999</v>
      </c>
      <c r="AC228" s="662"/>
      <c r="AD228" s="351" t="s">
        <v>807</v>
      </c>
      <c r="AE228" s="351" t="s">
        <v>808</v>
      </c>
      <c r="AF228" s="661">
        <f>VLOOKUP(AD225,[14]Progress!$B$9:$D$310,3,FALSE)</f>
        <v>425</v>
      </c>
      <c r="AG228" s="662"/>
      <c r="AH228" s="351" t="s">
        <v>807</v>
      </c>
      <c r="AI228" s="351" t="s">
        <v>808</v>
      </c>
      <c r="AJ228" s="661">
        <f>VLOOKUP(AH225,[14]Progress!$B$9:$D$310,3,FALSE)</f>
        <v>370</v>
      </c>
      <c r="AK228" s="662"/>
      <c r="AL228" s="351" t="s">
        <v>807</v>
      </c>
      <c r="AM228" s="351" t="s">
        <v>808</v>
      </c>
      <c r="AN228" s="661">
        <f>VLOOKUP(AL225,[14]Progress!$B$9:$D$310,3,FALSE)</f>
        <v>346.55599999999998</v>
      </c>
      <c r="AO228" s="662"/>
      <c r="AP228" s="351" t="s">
        <v>807</v>
      </c>
      <c r="AQ228" s="351" t="s">
        <v>808</v>
      </c>
      <c r="AR228" s="664">
        <f>VLOOKUP(AP225,[14]Progress!$B$9:$D$310,3,FALSE)</f>
        <v>309.23</v>
      </c>
      <c r="AS228" s="683"/>
      <c r="AT228" s="320"/>
      <c r="AV228" s="611">
        <f>D228+H228+L228+P228+T228+X228+AB228+AF228+AJ228+AN228+AR228</f>
        <v>4145.0040000000008</v>
      </c>
      <c r="AW228" s="611"/>
      <c r="AY228">
        <v>11</v>
      </c>
    </row>
    <row r="229" spans="1:51">
      <c r="A229" s="319"/>
      <c r="B229" s="333" t="s">
        <v>810</v>
      </c>
      <c r="C229" s="333" t="s">
        <v>811</v>
      </c>
      <c r="F229" s="333" t="s">
        <v>810</v>
      </c>
      <c r="G229" s="333" t="s">
        <v>811</v>
      </c>
      <c r="J229" s="333" t="s">
        <v>810</v>
      </c>
      <c r="K229" s="333" t="s">
        <v>811</v>
      </c>
      <c r="N229" s="333" t="s">
        <v>810</v>
      </c>
      <c r="O229" s="333" t="s">
        <v>811</v>
      </c>
      <c r="R229" s="333" t="s">
        <v>810</v>
      </c>
      <c r="S229" s="333" t="s">
        <v>811</v>
      </c>
      <c r="V229" s="333" t="s">
        <v>810</v>
      </c>
      <c r="W229" s="333" t="s">
        <v>811</v>
      </c>
      <c r="Z229" s="333" t="s">
        <v>810</v>
      </c>
      <c r="AA229" s="333" t="s">
        <v>811</v>
      </c>
      <c r="AD229" s="333" t="s">
        <v>810</v>
      </c>
      <c r="AE229" s="333" t="s">
        <v>811</v>
      </c>
      <c r="AH229" s="333" t="s">
        <v>810</v>
      </c>
      <c r="AI229" s="333" t="s">
        <v>811</v>
      </c>
      <c r="AL229" s="333" t="s">
        <v>810</v>
      </c>
      <c r="AM229" s="333" t="s">
        <v>811</v>
      </c>
      <c r="AP229" s="333" t="s">
        <v>810</v>
      </c>
      <c r="AQ229" s="333" t="s">
        <v>811</v>
      </c>
      <c r="AT229" s="320"/>
      <c r="AV229" s="611"/>
      <c r="AW229" s="611"/>
    </row>
    <row r="230" spans="1:51" ht="10.5" customHeight="1">
      <c r="A230" s="319"/>
      <c r="B230" s="647"/>
      <c r="C230" s="647"/>
      <c r="F230" s="647"/>
      <c r="G230" s="647"/>
      <c r="J230" s="647"/>
      <c r="K230" s="647"/>
      <c r="N230" s="647"/>
      <c r="O230" s="647"/>
      <c r="R230" s="647"/>
      <c r="S230" s="647"/>
      <c r="V230" s="647"/>
      <c r="W230" s="647"/>
      <c r="Z230" s="647"/>
      <c r="AA230" s="647"/>
      <c r="AD230" s="647"/>
      <c r="AE230" s="647"/>
      <c r="AH230" s="647"/>
      <c r="AI230" s="647"/>
      <c r="AL230" s="647"/>
      <c r="AM230" s="647"/>
      <c r="AP230" s="647"/>
      <c r="AQ230" s="647"/>
      <c r="AT230" s="320"/>
      <c r="AV230" s="611"/>
      <c r="AW230" s="611"/>
    </row>
    <row r="231" spans="1:51">
      <c r="A231" s="319"/>
      <c r="B231" s="631" t="str">
        <f>VLOOKUP(+B225,'[14]Twr Schedule'!$B$9:$C$611,2,FALSE)</f>
        <v>DA-3</v>
      </c>
      <c r="C231" s="631"/>
      <c r="F231" s="631" t="str">
        <f>VLOOKUP(+F225,'[14]Twr Schedule'!$B$9:$C$611,2,FALSE)</f>
        <v>DA+3</v>
      </c>
      <c r="G231" s="631"/>
      <c r="J231" s="631" t="str">
        <f>VLOOKUP(+J225,'[14]Twr Schedule'!$B$9:$C$611,2,FALSE)</f>
        <v>DA+3</v>
      </c>
      <c r="K231" s="631"/>
      <c r="N231" s="631" t="str">
        <f>VLOOKUP(+N225,'[14]Twr Schedule'!$B$9:$C$611,2,FALSE)</f>
        <v>DA+0</v>
      </c>
      <c r="O231" s="631"/>
      <c r="R231" s="631" t="str">
        <f>VLOOKUP(+R225,'[14]Twr Schedule'!$B$9:$C$611,2,FALSE)</f>
        <v>DA+3</v>
      </c>
      <c r="S231" s="631"/>
      <c r="V231" s="631" t="str">
        <f>VLOOKUP(+V225,'[14]Twr Schedule'!$B$9:$C$611,2,FALSE)</f>
        <v>DA+0</v>
      </c>
      <c r="W231" s="631"/>
      <c r="Z231" s="669" t="str">
        <f>VLOOKUP(+Z225,'[14]Twr Schedule'!$B$9:$C$611,2,FALSE)</f>
        <v>DD60+25</v>
      </c>
      <c r="AA231" s="669"/>
      <c r="AB231" s="352"/>
      <c r="AC231" s="352"/>
      <c r="AD231" s="669" t="str">
        <f>VLOOKUP(+AD225,'[14]Twr Schedule'!$B$9:$C$611,2,FALSE)</f>
        <v>DD60+18</v>
      </c>
      <c r="AE231" s="669"/>
      <c r="AH231" s="631" t="str">
        <f>VLOOKUP(+AH225,'[14]Twr Schedule'!$B$9:$C$611,2,FALSE)</f>
        <v>DA+0</v>
      </c>
      <c r="AI231" s="631"/>
      <c r="AL231" s="631" t="str">
        <f>VLOOKUP(+AL225,'[14]Twr Schedule'!$B$9:$C$611,2,FALSE)</f>
        <v>DA+3</v>
      </c>
      <c r="AM231" s="631"/>
      <c r="AP231" s="684" t="str">
        <f>VLOOKUP(+AP225,'[14]Twr Schedule'!$B$9:$C$611,2,FALSE)</f>
        <v>DD60+18</v>
      </c>
      <c r="AQ231" s="684"/>
      <c r="AT231" s="320"/>
      <c r="AV231" s="611"/>
      <c r="AW231" s="611"/>
    </row>
    <row r="232" spans="1:51">
      <c r="A232" s="319"/>
      <c r="Z232" s="343" t="s">
        <v>869</v>
      </c>
      <c r="AA232" s="343"/>
      <c r="AB232" s="343"/>
      <c r="AC232" s="343"/>
      <c r="AD232" s="343" t="s">
        <v>869</v>
      </c>
      <c r="AE232" s="343"/>
      <c r="AF232" s="343"/>
      <c r="AP232" s="2" t="s">
        <v>870</v>
      </c>
      <c r="AT232" s="320"/>
      <c r="AV232" s="611"/>
      <c r="AW232" s="611"/>
    </row>
    <row r="233" spans="1:51">
      <c r="A233" s="319"/>
      <c r="Z233" t="s">
        <v>871</v>
      </c>
      <c r="AP233" s="2" t="s">
        <v>872</v>
      </c>
      <c r="AT233" s="320"/>
      <c r="AV233" s="611"/>
      <c r="AW233" s="611"/>
    </row>
    <row r="234" spans="1:51">
      <c r="A234" s="543" t="s">
        <v>868</v>
      </c>
      <c r="B234" s="544"/>
      <c r="C234" s="544"/>
      <c r="D234" s="544"/>
      <c r="E234" s="544"/>
      <c r="F234" s="544"/>
      <c r="G234" s="544"/>
      <c r="H234" s="544"/>
      <c r="I234" s="544"/>
      <c r="J234" s="544"/>
      <c r="K234" s="544"/>
      <c r="L234" s="544"/>
      <c r="M234" s="544"/>
      <c r="N234" s="544"/>
      <c r="O234" s="544"/>
      <c r="P234" s="544"/>
      <c r="Q234" s="544"/>
      <c r="R234" s="544"/>
      <c r="S234" s="544"/>
      <c r="T234" s="544"/>
      <c r="U234" s="544"/>
      <c r="V234" s="544"/>
      <c r="W234" s="544"/>
      <c r="X234" s="544"/>
      <c r="Y234" s="544"/>
      <c r="Z234" s="544"/>
      <c r="AA234" s="544"/>
      <c r="AB234" s="544"/>
      <c r="AC234" s="544"/>
      <c r="AD234" s="544"/>
      <c r="AE234" s="544"/>
      <c r="AF234" s="544"/>
      <c r="AG234" s="544"/>
      <c r="AH234" s="544"/>
      <c r="AI234" s="544"/>
      <c r="AJ234" s="544"/>
      <c r="AK234" s="544"/>
      <c r="AL234" s="545"/>
      <c r="AM234" s="607" t="s">
        <v>873</v>
      </c>
      <c r="AN234" s="607"/>
      <c r="AO234" s="607"/>
      <c r="AP234" s="607"/>
      <c r="AQ234" s="607"/>
      <c r="AR234" s="607"/>
      <c r="AT234" s="320"/>
      <c r="AV234" s="611"/>
      <c r="AW234" s="611"/>
    </row>
    <row r="235" spans="1:51">
      <c r="A235" s="319"/>
      <c r="B235" s="611" t="str">
        <f>'[14]Twr Schedule'!B471</f>
        <v>43/0</v>
      </c>
      <c r="C235" s="611"/>
      <c r="F235" s="611" t="str">
        <f>'[14]Twr Schedule'!B473</f>
        <v>44/0</v>
      </c>
      <c r="G235" s="611"/>
      <c r="J235" s="611" t="str">
        <f>'[14]Twr Schedule'!B475</f>
        <v>45/0</v>
      </c>
      <c r="K235" s="611"/>
      <c r="N235" s="611" t="str">
        <f>'[14]Twr Schedule'!B477</f>
        <v>45/1</v>
      </c>
      <c r="O235" s="611"/>
      <c r="R235" s="611" t="str">
        <f>'[14]Twr Schedule'!B479</f>
        <v>45/2</v>
      </c>
      <c r="S235" s="611"/>
      <c r="V235" s="611" t="str">
        <f>'[14]Twr Schedule'!B481</f>
        <v>45/3</v>
      </c>
      <c r="W235" s="611"/>
      <c r="Z235" s="611" t="str">
        <f>'[14]Twr Schedule'!B483</f>
        <v>46/0</v>
      </c>
      <c r="AA235" s="611"/>
      <c r="AD235" s="611" t="str">
        <f>'[14]Twr Schedule'!B485</f>
        <v>46/1</v>
      </c>
      <c r="AE235" s="611"/>
      <c r="AH235" s="611" t="str">
        <f>'[14]Twr Schedule'!B487</f>
        <v>46/2</v>
      </c>
      <c r="AI235" s="611"/>
      <c r="AL235" s="611" t="str">
        <f>'[14]Twr Schedule'!B489</f>
        <v>47/0</v>
      </c>
      <c r="AM235" s="611"/>
      <c r="AP235" s="611" t="str">
        <f>'[14]Twr Schedule'!B491</f>
        <v>48/0</v>
      </c>
      <c r="AQ235" s="611"/>
      <c r="AT235" s="320"/>
      <c r="AV235" s="611"/>
      <c r="AW235" s="611"/>
    </row>
    <row r="236" spans="1:51">
      <c r="A236" s="319"/>
      <c r="AT236" s="320"/>
      <c r="AV236" s="611"/>
      <c r="AW236" s="611"/>
    </row>
    <row r="237" spans="1:51">
      <c r="A237" s="319"/>
      <c r="AT237" s="320"/>
      <c r="AV237" s="611"/>
      <c r="AW237" s="611"/>
    </row>
    <row r="238" spans="1:51">
      <c r="A238" s="319"/>
      <c r="B238" s="333" t="s">
        <v>807</v>
      </c>
      <c r="C238" s="333" t="s">
        <v>808</v>
      </c>
      <c r="D238" s="661">
        <f>VLOOKUP(B235,[14]Progress!$B$9:$D$310,3,FALSE)</f>
        <v>459.66899999999998</v>
      </c>
      <c r="E238" s="662"/>
      <c r="F238" s="351" t="s">
        <v>807</v>
      </c>
      <c r="G238" s="351" t="s">
        <v>808</v>
      </c>
      <c r="H238" s="664">
        <f>VLOOKUP(F235,[14]Progress!$B$9:$D$310,3,FALSE)</f>
        <v>300.00099999999998</v>
      </c>
      <c r="I238" s="665"/>
      <c r="J238" s="351" t="s">
        <v>807</v>
      </c>
      <c r="K238" s="351" t="s">
        <v>808</v>
      </c>
      <c r="L238" s="661">
        <f>VLOOKUP(J235,[14]Progress!$B$9:$D$310,3,FALSE)</f>
        <v>331</v>
      </c>
      <c r="M238" s="662"/>
      <c r="N238" s="351" t="s">
        <v>807</v>
      </c>
      <c r="O238" s="351" t="s">
        <v>808</v>
      </c>
      <c r="P238" s="661">
        <f>VLOOKUP(N235,[14]Progress!$B$9:$D$310,3,FALSE)</f>
        <v>422</v>
      </c>
      <c r="Q238" s="662"/>
      <c r="R238" s="351" t="s">
        <v>807</v>
      </c>
      <c r="S238" s="351" t="s">
        <v>808</v>
      </c>
      <c r="T238" s="661">
        <f>VLOOKUP(R235,[14]Progress!$B$9:$D$310,3,FALSE)</f>
        <v>395</v>
      </c>
      <c r="U238" s="662"/>
      <c r="V238" s="351" t="s">
        <v>807</v>
      </c>
      <c r="W238" s="351" t="s">
        <v>808</v>
      </c>
      <c r="X238" s="661">
        <f>VLOOKUP(V235,[14]Progress!$B$9:$D$310,3,FALSE)</f>
        <v>309.88099999999997</v>
      </c>
      <c r="Y238" s="662"/>
      <c r="Z238" s="351" t="s">
        <v>807</v>
      </c>
      <c r="AA238" s="351" t="s">
        <v>808</v>
      </c>
      <c r="AB238" s="661">
        <f>VLOOKUP(Z235,[14]Progress!$B$9:$D$310,3,FALSE)</f>
        <v>331</v>
      </c>
      <c r="AC238" s="662"/>
      <c r="AD238" s="351" t="s">
        <v>807</v>
      </c>
      <c r="AE238" s="351" t="s">
        <v>808</v>
      </c>
      <c r="AF238" s="661">
        <f>VLOOKUP(AD235,[14]Progress!$B$9:$D$310,3,FALSE)</f>
        <v>421</v>
      </c>
      <c r="AG238" s="662"/>
      <c r="AH238" s="351" t="s">
        <v>807</v>
      </c>
      <c r="AI238" s="351" t="s">
        <v>808</v>
      </c>
      <c r="AJ238" s="661">
        <f>VLOOKUP(AH235,[14]Progress!$B$9:$D$310,3,FALSE)</f>
        <v>403.60599999999999</v>
      </c>
      <c r="AK238" s="662"/>
      <c r="AL238" s="351" t="s">
        <v>807</v>
      </c>
      <c r="AM238" s="351" t="s">
        <v>808</v>
      </c>
      <c r="AN238" s="664">
        <f>VLOOKUP(AL235,[14]Progress!$B$9:$D$310,3,FALSE)</f>
        <v>358.62599999999998</v>
      </c>
      <c r="AO238" s="665"/>
      <c r="AP238" s="351" t="s">
        <v>807</v>
      </c>
      <c r="AQ238" s="351" t="s">
        <v>808</v>
      </c>
      <c r="AR238" s="661">
        <f>VLOOKUP(AP235,[14]Progress!$B$9:$D$310,3,FALSE)</f>
        <v>388</v>
      </c>
      <c r="AS238" s="663"/>
      <c r="AT238" s="320"/>
      <c r="AV238" s="611">
        <f>D238+H238+L238+P238+T238+X238+AB238+AF238+AJ238+AN238+AR238</f>
        <v>4119.7830000000004</v>
      </c>
      <c r="AW238" s="611"/>
      <c r="AY238">
        <v>11</v>
      </c>
    </row>
    <row r="239" spans="1:51">
      <c r="A239" s="319"/>
      <c r="B239" s="333" t="s">
        <v>810</v>
      </c>
      <c r="C239" s="333" t="s">
        <v>811</v>
      </c>
      <c r="F239" s="333" t="s">
        <v>810</v>
      </c>
      <c r="G239" s="333" t="s">
        <v>811</v>
      </c>
      <c r="J239" s="333" t="s">
        <v>810</v>
      </c>
      <c r="K239" s="333" t="s">
        <v>811</v>
      </c>
      <c r="N239" s="333" t="s">
        <v>810</v>
      </c>
      <c r="O239" s="333" t="s">
        <v>811</v>
      </c>
      <c r="R239" s="333" t="s">
        <v>810</v>
      </c>
      <c r="S239" s="333" t="s">
        <v>811</v>
      </c>
      <c r="V239" s="333" t="s">
        <v>810</v>
      </c>
      <c r="W239" s="333" t="s">
        <v>811</v>
      </c>
      <c r="Z239" s="333" t="s">
        <v>810</v>
      </c>
      <c r="AA239" s="333" t="s">
        <v>811</v>
      </c>
      <c r="AD239" s="333" t="s">
        <v>810</v>
      </c>
      <c r="AE239" s="333" t="s">
        <v>811</v>
      </c>
      <c r="AH239" s="333" t="s">
        <v>810</v>
      </c>
      <c r="AI239" s="333" t="s">
        <v>811</v>
      </c>
      <c r="AL239" s="333" t="s">
        <v>810</v>
      </c>
      <c r="AM239" s="333" t="s">
        <v>811</v>
      </c>
      <c r="AP239" s="333" t="s">
        <v>810</v>
      </c>
      <c r="AQ239" s="333" t="s">
        <v>811</v>
      </c>
      <c r="AT239" s="320"/>
      <c r="AV239" s="611"/>
      <c r="AW239" s="611"/>
    </row>
    <row r="240" spans="1:51" ht="10.5" customHeight="1">
      <c r="A240" s="319"/>
      <c r="B240" s="647"/>
      <c r="C240" s="647"/>
      <c r="F240" s="647"/>
      <c r="G240" s="647"/>
      <c r="J240" s="647"/>
      <c r="K240" s="647"/>
      <c r="N240" s="647"/>
      <c r="O240" s="647"/>
      <c r="R240" s="647"/>
      <c r="S240" s="647"/>
      <c r="V240" s="647"/>
      <c r="W240" s="647"/>
      <c r="Z240" s="647"/>
      <c r="AA240" s="647"/>
      <c r="AD240" s="647"/>
      <c r="AE240" s="647"/>
      <c r="AH240" s="647"/>
      <c r="AI240" s="647"/>
      <c r="AL240" s="647"/>
      <c r="AM240" s="647"/>
      <c r="AP240" s="647"/>
      <c r="AQ240" s="647"/>
      <c r="AT240" s="320"/>
      <c r="AV240" s="611"/>
      <c r="AW240" s="611"/>
    </row>
    <row r="241" spans="1:51">
      <c r="A241" s="319"/>
      <c r="B241" s="631" t="str">
        <f>VLOOKUP(+B235,'[14]Twr Schedule'!$B$9:$C$611,2,FALSE)</f>
        <v>DD60+9</v>
      </c>
      <c r="C241" s="631"/>
      <c r="F241" s="631" t="str">
        <f>VLOOKUP(+F235,'[14]Twr Schedule'!$B$9:$C$611,2,FALSE)</f>
        <v>DD60+3</v>
      </c>
      <c r="G241" s="631"/>
      <c r="J241" s="631" t="str">
        <f>VLOOKUP(+J235,'[14]Twr Schedule'!$B$9:$C$611,2,FALSE)</f>
        <v>DD60+0</v>
      </c>
      <c r="K241" s="631"/>
      <c r="N241" s="631" t="str">
        <f>VLOOKUP(+N235,'[14]Twr Schedule'!$B$9:$C$611,2,FALSE)</f>
        <v>DA+3</v>
      </c>
      <c r="O241" s="631"/>
      <c r="R241" s="631" t="str">
        <f>VLOOKUP(+R235,'[14]Twr Schedule'!$B$9:$C$611,2,FALSE)</f>
        <v>DA+3</v>
      </c>
      <c r="S241" s="631"/>
      <c r="V241" s="631" t="str">
        <f>VLOOKUP(+V235,'[14]Twr Schedule'!$B$9:$C$611,2,FALSE)</f>
        <v>DA-3</v>
      </c>
      <c r="W241" s="631"/>
      <c r="Z241" s="631" t="str">
        <f>VLOOKUP(+Z235,'[14]Twr Schedule'!$B$9:$C$611,2,FALSE)</f>
        <v>DB2+0</v>
      </c>
      <c r="AA241" s="631"/>
      <c r="AD241" s="631" t="str">
        <f>VLOOKUP(+AD235,'[14]Twr Schedule'!$B$9:$C$611,2,FALSE)</f>
        <v>DA+0</v>
      </c>
      <c r="AE241" s="631"/>
      <c r="AH241" s="631" t="str">
        <f>VLOOKUP(+AH235,'[14]Twr Schedule'!$B$9:$C$611,2,FALSE)</f>
        <v>DA+3</v>
      </c>
      <c r="AI241" s="631"/>
      <c r="AL241" s="631" t="str">
        <f>VLOOKUP(+AL235,'[14]Twr Schedule'!$B$9:$C$611,2,FALSE)</f>
        <v>DC2+9</v>
      </c>
      <c r="AM241" s="631"/>
      <c r="AP241" s="631" t="str">
        <f>VLOOKUP(+AP235,'[14]Twr Schedule'!$B$9:$C$611,2,FALSE)</f>
        <v>DD45+9</v>
      </c>
      <c r="AQ241" s="631"/>
      <c r="AT241" s="320"/>
      <c r="AV241" s="611"/>
      <c r="AW241" s="611"/>
    </row>
    <row r="242" spans="1:51">
      <c r="A242" s="319"/>
      <c r="B242" s="343" t="s">
        <v>869</v>
      </c>
      <c r="G242" t="s">
        <v>874</v>
      </c>
      <c r="AM242" t="s">
        <v>875</v>
      </c>
      <c r="AT242" s="320"/>
      <c r="AV242" s="611"/>
      <c r="AW242" s="611"/>
    </row>
    <row r="243" spans="1:51">
      <c r="A243" s="607" t="s">
        <v>873</v>
      </c>
      <c r="B243" s="607"/>
      <c r="C243" s="607"/>
      <c r="D243" s="607"/>
      <c r="E243" s="607"/>
      <c r="F243" s="607"/>
      <c r="G243" s="607"/>
      <c r="H243" s="607"/>
      <c r="I243" s="607"/>
      <c r="J243" s="607"/>
      <c r="K243" s="607"/>
      <c r="L243" s="607"/>
      <c r="M243" s="607"/>
      <c r="N243" s="607"/>
      <c r="O243" s="607"/>
      <c r="P243" s="607"/>
      <c r="Q243" s="607"/>
      <c r="R243" s="607"/>
      <c r="S243" s="607"/>
      <c r="T243" s="607"/>
      <c r="U243" s="607"/>
      <c r="V243" s="607"/>
      <c r="W243" s="607"/>
      <c r="X243" s="607"/>
      <c r="Y243" s="607"/>
      <c r="Z243" s="607"/>
      <c r="AA243" s="607" t="s">
        <v>876</v>
      </c>
      <c r="AB243" s="607"/>
      <c r="AC243" s="607"/>
      <c r="AD243" s="607"/>
      <c r="AE243" s="607"/>
      <c r="AF243" s="607"/>
      <c r="AG243" s="607"/>
      <c r="AH243" s="607"/>
      <c r="AI243" s="607"/>
      <c r="AJ243" s="607"/>
      <c r="AK243" s="607"/>
      <c r="AL243" s="607"/>
      <c r="AM243" s="607"/>
      <c r="AN243" s="607"/>
      <c r="AO243" s="607"/>
      <c r="AP243" s="607"/>
      <c r="AQ243" s="607"/>
      <c r="AR243" s="607"/>
      <c r="AT243" s="320"/>
      <c r="AV243" s="611"/>
      <c r="AW243" s="611"/>
    </row>
    <row r="244" spans="1:51">
      <c r="A244" s="319"/>
      <c r="AT244" s="320"/>
      <c r="AV244" s="611"/>
      <c r="AW244" s="611"/>
    </row>
    <row r="245" spans="1:51">
      <c r="A245" s="319"/>
      <c r="B245" s="611" t="str">
        <f>'[14]Twr Schedule'!B493</f>
        <v>48/1</v>
      </c>
      <c r="C245" s="611"/>
      <c r="F245" s="611" t="str">
        <f>'[14]Twr Schedule'!B495</f>
        <v>49/0</v>
      </c>
      <c r="G245" s="611"/>
      <c r="J245" s="611" t="str">
        <f>'[14]Twr Schedule'!B497</f>
        <v>50/0</v>
      </c>
      <c r="K245" s="611"/>
      <c r="N245" s="611" t="str">
        <f>'[14]Twr Schedule'!B499</f>
        <v>50/1</v>
      </c>
      <c r="O245" s="611"/>
      <c r="R245" s="611" t="str">
        <f>'[14]Twr Schedule'!B501</f>
        <v>51/0</v>
      </c>
      <c r="S245" s="611"/>
      <c r="V245" s="611" t="str">
        <f>'[14]Twr Schedule'!B503</f>
        <v>52/0</v>
      </c>
      <c r="W245" s="611"/>
      <c r="Z245" s="611" t="str">
        <f>'[14]Twr Schedule'!B505</f>
        <v>52/1</v>
      </c>
      <c r="AA245" s="611"/>
      <c r="AD245" s="611" t="str">
        <f>'[14]Twr Schedule'!B507</f>
        <v>52/2</v>
      </c>
      <c r="AE245" s="611"/>
      <c r="AH245" s="611" t="str">
        <f>'[14]Twr Schedule'!B509</f>
        <v>52/3</v>
      </c>
      <c r="AI245" s="611"/>
      <c r="AL245" s="611" t="str">
        <f>'[14]Twr Schedule'!B511</f>
        <v>52/4</v>
      </c>
      <c r="AM245" s="611"/>
      <c r="AP245" s="611" t="str">
        <f>'[14]Twr Schedule'!B513</f>
        <v>52/5</v>
      </c>
      <c r="AQ245" s="611"/>
      <c r="AT245" s="320"/>
      <c r="AV245" s="611"/>
      <c r="AW245" s="611"/>
    </row>
    <row r="246" spans="1:51">
      <c r="A246" s="319"/>
      <c r="AT246" s="320"/>
      <c r="AV246" s="611"/>
      <c r="AW246" s="611"/>
    </row>
    <row r="247" spans="1:51">
      <c r="A247" s="319"/>
      <c r="AT247" s="320"/>
      <c r="AV247" s="611"/>
      <c r="AW247" s="611"/>
    </row>
    <row r="248" spans="1:51">
      <c r="A248" s="319"/>
      <c r="B248" s="333" t="s">
        <v>807</v>
      </c>
      <c r="C248" s="333" t="s">
        <v>808</v>
      </c>
      <c r="D248" s="661">
        <f>VLOOKUP(B245,[14]Progress!$B$9:$D$310,3,FALSE)</f>
        <v>387.94299999999998</v>
      </c>
      <c r="E248" s="662"/>
      <c r="F248" s="351" t="s">
        <v>807</v>
      </c>
      <c r="G248" s="351" t="s">
        <v>808</v>
      </c>
      <c r="H248" s="664">
        <f>VLOOKUP(F245,[14]Progress!$B$9:$D$310,3,FALSE)</f>
        <v>372.02600000000001</v>
      </c>
      <c r="I248" s="665"/>
      <c r="J248" s="351" t="s">
        <v>807</v>
      </c>
      <c r="K248" s="351" t="s">
        <v>808</v>
      </c>
      <c r="L248" s="661">
        <f>VLOOKUP(J245,[14]Progress!$B$9:$D$310,3,FALSE)</f>
        <v>435</v>
      </c>
      <c r="M248" s="662"/>
      <c r="N248" s="351" t="s">
        <v>807</v>
      </c>
      <c r="O248" s="351" t="s">
        <v>808</v>
      </c>
      <c r="P248" s="661">
        <f>VLOOKUP(N245,[14]Progress!$B$9:$D$310,3,FALSE)</f>
        <v>242.99600000000001</v>
      </c>
      <c r="Q248" s="662"/>
      <c r="R248" s="351" t="s">
        <v>807</v>
      </c>
      <c r="S248" s="351" t="s">
        <v>808</v>
      </c>
      <c r="T248" s="664">
        <f>VLOOKUP(R245,[14]Progress!$B$9:$D$310,3,FALSE)</f>
        <v>238.92599999999999</v>
      </c>
      <c r="U248" s="665"/>
      <c r="V248" s="351" t="s">
        <v>807</v>
      </c>
      <c r="W248" s="351" t="s">
        <v>808</v>
      </c>
      <c r="X248" s="661">
        <f>VLOOKUP(V245,[14]Progress!$B$9:$D$310,3,FALSE)</f>
        <v>461</v>
      </c>
      <c r="Y248" s="662"/>
      <c r="Z248" s="351" t="s">
        <v>807</v>
      </c>
      <c r="AA248" s="351" t="s">
        <v>808</v>
      </c>
      <c r="AB248" s="661">
        <f>VLOOKUP(Z245,[14]Progress!$B$9:$D$310,3,FALSE)</f>
        <v>421</v>
      </c>
      <c r="AC248" s="662"/>
      <c r="AD248" s="351" t="s">
        <v>807</v>
      </c>
      <c r="AE248" s="351" t="s">
        <v>808</v>
      </c>
      <c r="AF248" s="661">
        <f>VLOOKUP(AD245,[14]Progress!$B$9:$D$310,3,FALSE)</f>
        <v>375</v>
      </c>
      <c r="AG248" s="662"/>
      <c r="AH248" s="351" t="s">
        <v>807</v>
      </c>
      <c r="AI248" s="351" t="s">
        <v>808</v>
      </c>
      <c r="AJ248" s="661">
        <f>VLOOKUP(AH245,[14]Progress!$B$9:$D$310,3,FALSE)</f>
        <v>346</v>
      </c>
      <c r="AK248" s="662"/>
      <c r="AL248" s="351" t="s">
        <v>807</v>
      </c>
      <c r="AM248" s="351" t="s">
        <v>808</v>
      </c>
      <c r="AN248" s="661">
        <f>VLOOKUP(AL245,[14]Progress!$B$9:$D$310,3,FALSE)</f>
        <v>348</v>
      </c>
      <c r="AO248" s="662"/>
      <c r="AP248" s="351" t="s">
        <v>807</v>
      </c>
      <c r="AQ248" s="351" t="s">
        <v>808</v>
      </c>
      <c r="AR248" s="661">
        <f>VLOOKUP(AP245,[14]Progress!$B$9:$D$310,3,FALSE)</f>
        <v>357</v>
      </c>
      <c r="AS248" s="663"/>
      <c r="AT248" s="320"/>
      <c r="AV248" s="611">
        <f>D248+H248+L248+P248+T248+X248+AB248+AF248+AJ248+AN248+AR248</f>
        <v>3984.8910000000001</v>
      </c>
      <c r="AW248" s="611"/>
      <c r="AY248">
        <v>11</v>
      </c>
    </row>
    <row r="249" spans="1:51">
      <c r="A249" s="319"/>
      <c r="B249" s="333" t="s">
        <v>810</v>
      </c>
      <c r="C249" s="333" t="s">
        <v>811</v>
      </c>
      <c r="F249" s="333" t="s">
        <v>810</v>
      </c>
      <c r="G249" s="333" t="s">
        <v>811</v>
      </c>
      <c r="J249" s="333" t="s">
        <v>810</v>
      </c>
      <c r="K249" s="333" t="s">
        <v>811</v>
      </c>
      <c r="N249" s="333" t="s">
        <v>810</v>
      </c>
      <c r="O249" s="333" t="s">
        <v>811</v>
      </c>
      <c r="R249" s="333" t="s">
        <v>810</v>
      </c>
      <c r="S249" s="333" t="s">
        <v>811</v>
      </c>
      <c r="V249" s="333" t="s">
        <v>810</v>
      </c>
      <c r="W249" s="333" t="s">
        <v>811</v>
      </c>
      <c r="Z249" s="333" t="s">
        <v>810</v>
      </c>
      <c r="AA249" s="333" t="s">
        <v>811</v>
      </c>
      <c r="AD249" s="333" t="s">
        <v>810</v>
      </c>
      <c r="AE249" s="333" t="s">
        <v>811</v>
      </c>
      <c r="AH249" s="333" t="s">
        <v>810</v>
      </c>
      <c r="AI249" s="333" t="s">
        <v>811</v>
      </c>
      <c r="AL249" s="333" t="s">
        <v>810</v>
      </c>
      <c r="AM249" s="333" t="s">
        <v>811</v>
      </c>
      <c r="AP249" s="333" t="s">
        <v>810</v>
      </c>
      <c r="AQ249" s="333" t="s">
        <v>811</v>
      </c>
      <c r="AT249" s="320"/>
      <c r="AV249" s="611"/>
      <c r="AW249" s="611"/>
    </row>
    <row r="250" spans="1:51" ht="10.5" customHeight="1">
      <c r="A250" s="319"/>
      <c r="B250" s="647"/>
      <c r="C250" s="647"/>
      <c r="F250" s="647"/>
      <c r="G250" s="647"/>
      <c r="J250" s="647"/>
      <c r="K250" s="647"/>
      <c r="N250" s="647"/>
      <c r="O250" s="647"/>
      <c r="R250" s="647"/>
      <c r="S250" s="647"/>
      <c r="V250" s="647"/>
      <c r="W250" s="647"/>
      <c r="Z250" s="647"/>
      <c r="AA250" s="647"/>
      <c r="AD250" s="647"/>
      <c r="AE250" s="647"/>
      <c r="AH250" s="647"/>
      <c r="AI250" s="647"/>
      <c r="AL250" s="647"/>
      <c r="AM250" s="647"/>
      <c r="AP250" s="647"/>
      <c r="AQ250" s="647"/>
      <c r="AT250" s="320"/>
      <c r="AV250" s="611"/>
      <c r="AW250" s="611"/>
    </row>
    <row r="251" spans="1:51">
      <c r="A251" s="319"/>
      <c r="B251" s="631" t="str">
        <f>VLOOKUP(+B245,'[14]Twr Schedule'!$B$9:$C$611,2,FALSE)</f>
        <v>DA-3</v>
      </c>
      <c r="C251" s="631"/>
      <c r="F251" s="631" t="str">
        <f>VLOOKUP(+F245,'[14]Twr Schedule'!$B$9:$C$611,2,FALSE)</f>
        <v>DC2+9</v>
      </c>
      <c r="G251" s="631"/>
      <c r="J251" s="631" t="str">
        <f>VLOOKUP(+J245,'[14]Twr Schedule'!$B$9:$C$611,2,FALSE)</f>
        <v>DC1+18</v>
      </c>
      <c r="K251" s="631"/>
      <c r="N251" s="631" t="str">
        <f>VLOOKUP(+N245,'[14]Twr Schedule'!$B$9:$C$611,2,FALSE)</f>
        <v>DA+0</v>
      </c>
      <c r="O251" s="631"/>
      <c r="R251" s="631" t="str">
        <f>VLOOKUP(+R245,'[14]Twr Schedule'!$B$9:$C$611,2,FALSE)</f>
        <v>DD60+0</v>
      </c>
      <c r="S251" s="631"/>
      <c r="V251" s="631" t="str">
        <f>VLOOKUP(+V245,'[14]Twr Schedule'!$B$9:$C$611,2,FALSE)</f>
        <v>DC2+9</v>
      </c>
      <c r="W251" s="631"/>
      <c r="Z251" s="631" t="str">
        <f>VLOOKUP(+Z245,'[14]Twr Schedule'!$B$9:$C$611,2,FALSE)</f>
        <v>DB1+6</v>
      </c>
      <c r="AA251" s="631"/>
      <c r="AD251" s="631" t="str">
        <f>VLOOKUP(+AD245,'[14]Twr Schedule'!$B$9:$C$611,2,FALSE)</f>
        <v>DA+3</v>
      </c>
      <c r="AE251" s="631"/>
      <c r="AH251" s="631" t="str">
        <f>VLOOKUP(+AH245,'[14]Twr Schedule'!$B$9:$C$611,2,FALSE)</f>
        <v>DA-3</v>
      </c>
      <c r="AI251" s="631"/>
      <c r="AL251" s="631" t="str">
        <f>VLOOKUP(+AL245,'[14]Twr Schedule'!$B$9:$C$611,2,FALSE)</f>
        <v>DA-3</v>
      </c>
      <c r="AM251" s="631"/>
      <c r="AP251" s="631" t="str">
        <f>VLOOKUP(+AP245,'[14]Twr Schedule'!$B$9:$C$611,2,FALSE)</f>
        <v>DA-3</v>
      </c>
      <c r="AQ251" s="631"/>
      <c r="AT251" s="320"/>
      <c r="AV251" s="611"/>
      <c r="AW251" s="611"/>
    </row>
    <row r="252" spans="1:51">
      <c r="A252" s="319"/>
      <c r="B252" s="2"/>
      <c r="C252" s="2"/>
      <c r="F252" s="349" t="s">
        <v>877</v>
      </c>
      <c r="G252" s="2"/>
      <c r="J252" s="2"/>
      <c r="K252" s="2"/>
      <c r="N252" s="2"/>
      <c r="O252" s="2"/>
      <c r="R252" s="349" t="s">
        <v>878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320"/>
      <c r="AV252" s="611"/>
      <c r="AW252" s="611"/>
    </row>
    <row r="253" spans="1:51">
      <c r="A253" s="543" t="s">
        <v>876</v>
      </c>
      <c r="B253" s="544"/>
      <c r="C253" s="544"/>
      <c r="D253" s="544"/>
      <c r="E253" s="544"/>
      <c r="F253" s="544"/>
      <c r="G253" s="544"/>
      <c r="H253" s="544"/>
      <c r="I253" s="544"/>
      <c r="J253" s="544"/>
      <c r="K253" s="544"/>
      <c r="L253" s="544"/>
      <c r="M253" s="544"/>
      <c r="N253" s="544"/>
      <c r="O253" s="544"/>
      <c r="P253" s="544"/>
      <c r="Q253" s="544"/>
      <c r="R253" s="544"/>
      <c r="S253" s="544"/>
      <c r="T253" s="544"/>
      <c r="U253" s="544"/>
      <c r="V253" s="545"/>
      <c r="W253" s="607" t="s">
        <v>879</v>
      </c>
      <c r="X253" s="607"/>
      <c r="Y253" s="607"/>
      <c r="Z253" s="607"/>
      <c r="AA253" s="607"/>
      <c r="AB253" s="607"/>
      <c r="AC253" s="607"/>
      <c r="AD253" s="607"/>
      <c r="AE253" s="607"/>
      <c r="AF253" s="607"/>
      <c r="AG253" s="607"/>
      <c r="AH253" s="607"/>
      <c r="AI253" s="607"/>
      <c r="AJ253" s="607"/>
      <c r="AK253" s="607"/>
      <c r="AL253" s="607"/>
      <c r="AM253" s="607"/>
      <c r="AN253" s="607"/>
      <c r="AO253" s="607"/>
      <c r="AP253" s="607"/>
      <c r="AQ253" s="607"/>
      <c r="AR253" s="607"/>
      <c r="AT253" s="320"/>
      <c r="AV253" s="611"/>
      <c r="AW253" s="611"/>
    </row>
    <row r="254" spans="1:51">
      <c r="A254" s="319"/>
      <c r="AT254" s="320"/>
      <c r="AV254" s="611"/>
      <c r="AW254" s="611"/>
    </row>
    <row r="255" spans="1:51">
      <c r="A255" s="319"/>
      <c r="B255" s="611" t="str">
        <f>'[14]Twr Schedule'!B515</f>
        <v>52/6</v>
      </c>
      <c r="C255" s="611"/>
      <c r="F255" s="611" t="str">
        <f>'[14]Twr Schedule'!B517</f>
        <v>52/7</v>
      </c>
      <c r="G255" s="611"/>
      <c r="J255" s="611" t="str">
        <f>'[14]Twr Schedule'!B519</f>
        <v>52/8</v>
      </c>
      <c r="K255" s="611"/>
      <c r="N255" s="611" t="str">
        <f>'[14]Twr Schedule'!B521</f>
        <v>52/9</v>
      </c>
      <c r="O255" s="611"/>
      <c r="R255" s="611" t="str">
        <f>'[14]Twr Schedule'!B523</f>
        <v>52/10</v>
      </c>
      <c r="S255" s="611"/>
      <c r="V255" s="611" t="str">
        <f>'[14]Twr Schedule'!B525</f>
        <v>53/0</v>
      </c>
      <c r="W255" s="611"/>
      <c r="Z255" s="611" t="str">
        <f>'[14]Twr Schedule'!B527</f>
        <v>53/1</v>
      </c>
      <c r="AA255" s="611"/>
      <c r="AD255" s="611" t="str">
        <f>'[14]Twr Schedule'!B529</f>
        <v>53A/0</v>
      </c>
      <c r="AE255" s="611"/>
      <c r="AH255" s="611" t="str">
        <f>'[14]Twr Schedule'!B531</f>
        <v>53A/1</v>
      </c>
      <c r="AI255" s="611"/>
      <c r="AL255" s="611" t="str">
        <f>'[14]Twr Schedule'!B533</f>
        <v>53A/2</v>
      </c>
      <c r="AM255" s="611"/>
      <c r="AP255" s="611" t="str">
        <f>'[14]Twr Schedule'!B535</f>
        <v>53A/3</v>
      </c>
      <c r="AQ255" s="611"/>
      <c r="AT255" s="320"/>
      <c r="AV255" s="611"/>
      <c r="AW255" s="611"/>
    </row>
    <row r="256" spans="1:51">
      <c r="A256" s="319"/>
      <c r="AT256" s="320"/>
      <c r="AV256" s="611"/>
      <c r="AW256" s="611"/>
    </row>
    <row r="257" spans="1:51">
      <c r="A257" s="319"/>
      <c r="AT257" s="320"/>
      <c r="AV257" s="611"/>
      <c r="AW257" s="611"/>
    </row>
    <row r="258" spans="1:51">
      <c r="A258" s="319"/>
      <c r="B258" s="333" t="s">
        <v>807</v>
      </c>
      <c r="C258" s="333" t="s">
        <v>808</v>
      </c>
      <c r="D258" s="613">
        <f>VLOOKUP(B255,[14]Progress!$B$9:$D$310,3,FALSE)</f>
        <v>439</v>
      </c>
      <c r="E258" s="612"/>
      <c r="F258" s="333" t="s">
        <v>807</v>
      </c>
      <c r="G258" s="333" t="s">
        <v>808</v>
      </c>
      <c r="H258" s="613">
        <f>VLOOKUP(F255,[14]Progress!$B$9:$D$310,3,FALSE)</f>
        <v>378</v>
      </c>
      <c r="I258" s="612"/>
      <c r="J258" s="333" t="s">
        <v>807</v>
      </c>
      <c r="K258" s="333" t="s">
        <v>808</v>
      </c>
      <c r="L258" s="613">
        <f>VLOOKUP(J255,[14]Progress!$B$9:$D$310,3,FALSE)</f>
        <v>349</v>
      </c>
      <c r="M258" s="612"/>
      <c r="N258" s="333" t="s">
        <v>807</v>
      </c>
      <c r="O258" s="333" t="s">
        <v>808</v>
      </c>
      <c r="P258" s="613">
        <f>VLOOKUP(N255,[14]Progress!$B$9:$D$310,3,FALSE)</f>
        <v>392</v>
      </c>
      <c r="Q258" s="612"/>
      <c r="R258" s="333" t="s">
        <v>807</v>
      </c>
      <c r="S258" s="333" t="s">
        <v>808</v>
      </c>
      <c r="T258" s="661">
        <f>VLOOKUP(R255,[14]Progress!$B$9:$D$310,3,FALSE)</f>
        <v>409.43</v>
      </c>
      <c r="U258" s="662"/>
      <c r="V258" s="351" t="s">
        <v>807</v>
      </c>
      <c r="W258" s="351" t="s">
        <v>808</v>
      </c>
      <c r="X258" s="661">
        <f>VLOOKUP(V255,[14]Progress!$B$9:$D$310,3,FALSE)</f>
        <v>428</v>
      </c>
      <c r="Y258" s="662"/>
      <c r="Z258" s="351" t="s">
        <v>807</v>
      </c>
      <c r="AA258" s="351" t="s">
        <v>808</v>
      </c>
      <c r="AB258" s="661">
        <f>VLOOKUP(Z255,[14]Progress!$B$9:$D$310,3,FALSE)</f>
        <v>403.77800000000002</v>
      </c>
      <c r="AC258" s="662"/>
      <c r="AD258" s="351" t="s">
        <v>807</v>
      </c>
      <c r="AE258" s="351" t="s">
        <v>808</v>
      </c>
      <c r="AF258" s="661">
        <f>VLOOKUP(AD255,[14]Progress!$B$9:$D$310,3,FALSE)</f>
        <v>370</v>
      </c>
      <c r="AG258" s="662"/>
      <c r="AH258" s="351" t="s">
        <v>807</v>
      </c>
      <c r="AI258" s="351" t="s">
        <v>808</v>
      </c>
      <c r="AJ258" s="661">
        <f>VLOOKUP(AH255,[14]Progress!$B$9:$D$310,3,FALSE)</f>
        <v>441</v>
      </c>
      <c r="AK258" s="662"/>
      <c r="AL258" s="351" t="s">
        <v>807</v>
      </c>
      <c r="AM258" s="351" t="s">
        <v>808</v>
      </c>
      <c r="AN258" s="661">
        <f>VLOOKUP(AL255,[14]Progress!$B$9:$D$310,3,FALSE)</f>
        <v>375</v>
      </c>
      <c r="AO258" s="662"/>
      <c r="AP258" s="351" t="s">
        <v>807</v>
      </c>
      <c r="AQ258" s="351" t="s">
        <v>808</v>
      </c>
      <c r="AR258" s="661">
        <f>VLOOKUP(AP255,[14]Progress!$B$9:$D$310,3,FALSE)</f>
        <v>399</v>
      </c>
      <c r="AS258" s="663"/>
      <c r="AT258" s="320"/>
      <c r="AV258" s="611">
        <f>D258+H258+L258+P258+T258+X258+AB258+AF258+AJ258+AN258+AR258</f>
        <v>4384.2080000000005</v>
      </c>
      <c r="AW258" s="611"/>
      <c r="AY258">
        <v>11</v>
      </c>
    </row>
    <row r="259" spans="1:51">
      <c r="A259" s="319"/>
      <c r="B259" s="333" t="s">
        <v>810</v>
      </c>
      <c r="C259" s="333" t="s">
        <v>811</v>
      </c>
      <c r="F259" s="333" t="s">
        <v>810</v>
      </c>
      <c r="G259" s="333" t="s">
        <v>811</v>
      </c>
      <c r="J259" s="333" t="s">
        <v>810</v>
      </c>
      <c r="K259" s="333" t="s">
        <v>811</v>
      </c>
      <c r="N259" s="333" t="s">
        <v>810</v>
      </c>
      <c r="O259" s="333" t="s">
        <v>811</v>
      </c>
      <c r="R259" s="333" t="s">
        <v>810</v>
      </c>
      <c r="S259" s="333" t="s">
        <v>811</v>
      </c>
      <c r="V259" s="333" t="s">
        <v>810</v>
      </c>
      <c r="W259" s="333" t="s">
        <v>811</v>
      </c>
      <c r="Z259" s="333" t="s">
        <v>810</v>
      </c>
      <c r="AA259" s="333" t="s">
        <v>811</v>
      </c>
      <c r="AD259" s="333" t="s">
        <v>810</v>
      </c>
      <c r="AE259" s="333" t="s">
        <v>811</v>
      </c>
      <c r="AH259" s="333" t="s">
        <v>810</v>
      </c>
      <c r="AI259" s="333" t="s">
        <v>811</v>
      </c>
      <c r="AL259" s="333" t="s">
        <v>810</v>
      </c>
      <c r="AM259" s="333" t="s">
        <v>811</v>
      </c>
      <c r="AP259" s="333" t="s">
        <v>810</v>
      </c>
      <c r="AQ259" s="333" t="s">
        <v>811</v>
      </c>
      <c r="AT259" s="320"/>
      <c r="AV259" s="611"/>
      <c r="AW259" s="611"/>
    </row>
    <row r="260" spans="1:51" ht="10.5" customHeight="1">
      <c r="A260" s="319"/>
      <c r="B260" s="647"/>
      <c r="C260" s="647"/>
      <c r="F260" s="647"/>
      <c r="G260" s="647"/>
      <c r="J260" s="647"/>
      <c r="K260" s="647"/>
      <c r="N260" s="647"/>
      <c r="O260" s="647"/>
      <c r="R260" s="647"/>
      <c r="S260" s="647"/>
      <c r="V260" s="647"/>
      <c r="W260" s="647"/>
      <c r="Z260" s="647"/>
      <c r="AA260" s="647"/>
      <c r="AD260" s="647"/>
      <c r="AE260" s="647"/>
      <c r="AH260" s="647"/>
      <c r="AI260" s="647"/>
      <c r="AL260" s="647"/>
      <c r="AM260" s="647"/>
      <c r="AP260" s="647"/>
      <c r="AQ260" s="647"/>
      <c r="AT260" s="320"/>
      <c r="AV260" s="611"/>
      <c r="AW260" s="611"/>
    </row>
    <row r="261" spans="1:51">
      <c r="A261" s="319"/>
      <c r="B261" s="631" t="str">
        <f>VLOOKUP(+B255,'[14]Twr Schedule'!$B$9:$C$611,2,FALSE)</f>
        <v>DA+3</v>
      </c>
      <c r="C261" s="631"/>
      <c r="F261" s="631" t="str">
        <f>VLOOKUP(+F255,'[14]Twr Schedule'!$B$9:$C$611,2,FALSE)</f>
        <v>DA+6</v>
      </c>
      <c r="G261" s="631"/>
      <c r="J261" s="631" t="str">
        <f>VLOOKUP(+J255,'[14]Twr Schedule'!$B$9:$C$611,2,FALSE)</f>
        <v>DA-3</v>
      </c>
      <c r="K261" s="631"/>
      <c r="N261" s="631" t="str">
        <f>VLOOKUP(+N255,'[14]Twr Schedule'!$B$9:$C$611,2,FALSE)</f>
        <v>DA-3</v>
      </c>
      <c r="O261" s="631"/>
      <c r="R261" s="631" t="str">
        <f>VLOOKUP(+R255,'[14]Twr Schedule'!$B$9:$C$611,2,FALSE)</f>
        <v>DA+3</v>
      </c>
      <c r="S261" s="631"/>
      <c r="V261" s="631" t="str">
        <f>VLOOKUP(+V255,'[14]Twr Schedule'!$B$9:$C$611,2,FALSE)</f>
        <v>DC1+0</v>
      </c>
      <c r="W261" s="631"/>
      <c r="Z261" s="631" t="str">
        <f>VLOOKUP(+Z255,'[14]Twr Schedule'!$B$9:$C$611,2,FALSE)</f>
        <v>DA+6</v>
      </c>
      <c r="AA261" s="631"/>
      <c r="AD261" s="631" t="str">
        <f>VLOOKUP(+AD255,'[14]Twr Schedule'!$B$9:$C$611,2,FALSE)</f>
        <v>DB2+0</v>
      </c>
      <c r="AE261" s="631"/>
      <c r="AH261" s="631" t="str">
        <f>VLOOKUP(+AH255,'[14]Twr Schedule'!$B$9:$C$611,2,FALSE)</f>
        <v>DA+6</v>
      </c>
      <c r="AI261" s="631"/>
      <c r="AL261" s="631" t="str">
        <f>VLOOKUP(+AL255,'[14]Twr Schedule'!$B$9:$C$611,2,FALSE)</f>
        <v>DA+3</v>
      </c>
      <c r="AM261" s="631"/>
      <c r="AP261" s="631" t="str">
        <f>VLOOKUP(+AP255,'[14]Twr Schedule'!$B$9:$C$611,2,FALSE)</f>
        <v>DA-3</v>
      </c>
      <c r="AQ261" s="631"/>
      <c r="AT261" s="320"/>
      <c r="AV261" s="611"/>
      <c r="AW261" s="611"/>
    </row>
    <row r="262" spans="1:51">
      <c r="A262" s="319"/>
      <c r="AT262" s="320"/>
      <c r="AV262" s="611"/>
      <c r="AW262" s="611"/>
    </row>
    <row r="263" spans="1:51">
      <c r="A263" s="543" t="s">
        <v>879</v>
      </c>
      <c r="B263" s="544"/>
      <c r="C263" s="544"/>
      <c r="D263" s="544"/>
      <c r="E263" s="544"/>
      <c r="F263" s="544"/>
      <c r="G263" s="544"/>
      <c r="H263" s="544"/>
      <c r="I263" s="544"/>
      <c r="J263" s="544"/>
      <c r="K263" s="544"/>
      <c r="L263" s="544"/>
      <c r="M263" s="544"/>
      <c r="N263" s="544"/>
      <c r="O263" s="544"/>
      <c r="P263" s="544"/>
      <c r="Q263" s="544"/>
      <c r="R263" s="545"/>
      <c r="S263" s="607" t="s">
        <v>880</v>
      </c>
      <c r="T263" s="607"/>
      <c r="U263" s="607"/>
      <c r="V263" s="607"/>
      <c r="W263" s="607"/>
      <c r="X263" s="607"/>
      <c r="Y263" s="607"/>
      <c r="Z263" s="607"/>
      <c r="AA263" s="607"/>
      <c r="AB263" s="607"/>
      <c r="AC263" s="607"/>
      <c r="AD263" s="607"/>
      <c r="AE263" s="607"/>
      <c r="AF263" s="607"/>
      <c r="AG263" s="607"/>
      <c r="AH263" s="607"/>
      <c r="AI263" s="607"/>
      <c r="AJ263" s="607"/>
      <c r="AK263" s="607"/>
      <c r="AL263" s="607"/>
      <c r="AM263" s="607"/>
      <c r="AN263" s="607"/>
      <c r="AO263" s="607"/>
      <c r="AP263" s="607"/>
      <c r="AQ263" s="607"/>
      <c r="AR263" s="607"/>
      <c r="AT263" s="320"/>
      <c r="AV263" s="611"/>
      <c r="AW263" s="611"/>
    </row>
    <row r="264" spans="1:51">
      <c r="A264" s="319"/>
      <c r="AT264" s="320"/>
      <c r="AV264" s="611"/>
      <c r="AW264" s="611"/>
    </row>
    <row r="265" spans="1:51">
      <c r="A265" s="319"/>
      <c r="B265" s="611" t="str">
        <f>'[14]Twr Schedule'!B537</f>
        <v>53A/4</v>
      </c>
      <c r="C265" s="611"/>
      <c r="F265" s="611" t="str">
        <f>'[14]Twr Schedule'!B539</f>
        <v>53A/5</v>
      </c>
      <c r="G265" s="611"/>
      <c r="J265" s="611" t="str">
        <f>'[14]Twr Schedule'!B541</f>
        <v>53A/6</v>
      </c>
      <c r="K265" s="611"/>
      <c r="N265" s="611" t="str">
        <f>'[14]Twr Schedule'!B543</f>
        <v>53A/7</v>
      </c>
      <c r="O265" s="611"/>
      <c r="R265" s="611" t="str">
        <f>'[14]Twr Schedule'!B545</f>
        <v>54/0</v>
      </c>
      <c r="S265" s="611"/>
      <c r="V265" s="611" t="str">
        <f>'[14]Twr Schedule'!B547</f>
        <v>54/1</v>
      </c>
      <c r="W265" s="611"/>
      <c r="Z265" s="611" t="str">
        <f>'[14]Twr Schedule'!B549</f>
        <v>54/2</v>
      </c>
      <c r="AA265" s="611"/>
      <c r="AD265" s="611" t="str">
        <f>'[14]Twr Schedule'!B551</f>
        <v>55/0</v>
      </c>
      <c r="AE265" s="611"/>
      <c r="AH265" s="611" t="str">
        <f>'[14]Twr Schedule'!B553</f>
        <v>55/1</v>
      </c>
      <c r="AI265" s="611"/>
      <c r="AL265" s="611" t="str">
        <f>'[14]Twr Schedule'!B555</f>
        <v>56/0</v>
      </c>
      <c r="AM265" s="611"/>
      <c r="AP265" s="611" t="str">
        <f>'[14]Twr Schedule'!B557</f>
        <v>56/1</v>
      </c>
      <c r="AQ265" s="611"/>
      <c r="AT265" s="320"/>
      <c r="AV265" s="611"/>
      <c r="AW265" s="611"/>
    </row>
    <row r="266" spans="1:51">
      <c r="A266" s="319"/>
      <c r="AT266" s="320"/>
      <c r="AV266" s="611"/>
      <c r="AW266" s="611"/>
    </row>
    <row r="267" spans="1:51">
      <c r="A267" s="319"/>
      <c r="AT267" s="320"/>
      <c r="AV267" s="611"/>
      <c r="AW267" s="611"/>
    </row>
    <row r="268" spans="1:51">
      <c r="A268" s="319"/>
      <c r="B268" s="333" t="s">
        <v>807</v>
      </c>
      <c r="C268" s="333" t="s">
        <v>808</v>
      </c>
      <c r="D268" s="613">
        <f>VLOOKUP(B265,[14]Progress!$B$9:$D$310,3,FALSE)</f>
        <v>391</v>
      </c>
      <c r="E268" s="612"/>
      <c r="F268" s="333" t="s">
        <v>807</v>
      </c>
      <c r="G268" s="333" t="s">
        <v>808</v>
      </c>
      <c r="H268" s="613">
        <f>VLOOKUP(F265,[14]Progress!$B$9:$D$310,3,FALSE)</f>
        <v>392</v>
      </c>
      <c r="I268" s="612"/>
      <c r="J268" s="333" t="s">
        <v>807</v>
      </c>
      <c r="K268" s="333" t="s">
        <v>808</v>
      </c>
      <c r="L268" s="613">
        <f>VLOOKUP(J265,[14]Progress!$B$9:$D$310,3,FALSE)</f>
        <v>412</v>
      </c>
      <c r="M268" s="612"/>
      <c r="N268" s="333" t="s">
        <v>807</v>
      </c>
      <c r="O268" s="333" t="s">
        <v>808</v>
      </c>
      <c r="P268" s="661">
        <f>VLOOKUP(N265,[14]Progress!$B$9:$D$310,3,FALSE)</f>
        <v>385.995</v>
      </c>
      <c r="Q268" s="662"/>
      <c r="R268" s="351" t="s">
        <v>807</v>
      </c>
      <c r="S268" s="351" t="s">
        <v>808</v>
      </c>
      <c r="T268" s="661">
        <f>VLOOKUP(R265,[14]Progress!$B$9:$D$310,3,FALSE)</f>
        <v>460</v>
      </c>
      <c r="U268" s="662"/>
      <c r="V268" s="351" t="s">
        <v>807</v>
      </c>
      <c r="W268" s="351" t="s">
        <v>808</v>
      </c>
      <c r="X268" s="661">
        <f>VLOOKUP(V265,[14]Progress!$B$9:$D$310,3,FALSE)</f>
        <v>360</v>
      </c>
      <c r="Y268" s="662"/>
      <c r="Z268" s="351" t="s">
        <v>807</v>
      </c>
      <c r="AA268" s="351" t="s">
        <v>808</v>
      </c>
      <c r="AB268" s="661">
        <f>VLOOKUP(Z265,[14]Progress!$B$9:$D$310,3,FALSE)</f>
        <v>366.15699999999998</v>
      </c>
      <c r="AC268" s="662"/>
      <c r="AD268" s="351" t="s">
        <v>807</v>
      </c>
      <c r="AE268" s="351" t="s">
        <v>808</v>
      </c>
      <c r="AF268" s="661">
        <f>VLOOKUP(AD265,[14]Progress!$B$9:$D$310,3,FALSE)</f>
        <v>300</v>
      </c>
      <c r="AG268" s="662"/>
      <c r="AH268" s="351" t="s">
        <v>807</v>
      </c>
      <c r="AI268" s="351" t="s">
        <v>808</v>
      </c>
      <c r="AJ268" s="661">
        <f>VLOOKUP(AH265,[14]Progress!$B$9:$D$310,3,FALSE)</f>
        <v>307.20499999999998</v>
      </c>
      <c r="AK268" s="662"/>
      <c r="AL268" s="351" t="s">
        <v>807</v>
      </c>
      <c r="AM268" s="333" t="s">
        <v>808</v>
      </c>
      <c r="AN268" s="613">
        <f>VLOOKUP(AL265,[14]Progress!$B$9:$D$310,3,FALSE)</f>
        <v>336</v>
      </c>
      <c r="AO268" s="612"/>
      <c r="AP268" s="333" t="s">
        <v>807</v>
      </c>
      <c r="AQ268" s="333" t="s">
        <v>808</v>
      </c>
      <c r="AR268" s="613">
        <f>VLOOKUP(AP265,[14]Progress!$B$9:$D$310,3,FALSE)</f>
        <v>409</v>
      </c>
      <c r="AS268" s="611"/>
      <c r="AT268" s="320"/>
      <c r="AV268" s="611">
        <f>D268+H268+L268+P268+T268+X268+AB268+AF268+AJ268+AN268+AR268</f>
        <v>4119.357</v>
      </c>
      <c r="AW268" s="611"/>
      <c r="AY268">
        <v>11</v>
      </c>
    </row>
    <row r="269" spans="1:51">
      <c r="A269" s="319"/>
      <c r="B269" s="333" t="s">
        <v>810</v>
      </c>
      <c r="C269" s="333" t="s">
        <v>811</v>
      </c>
      <c r="F269" s="333" t="s">
        <v>810</v>
      </c>
      <c r="G269" s="333" t="s">
        <v>811</v>
      </c>
      <c r="J269" s="333" t="s">
        <v>810</v>
      </c>
      <c r="K269" s="333" t="s">
        <v>811</v>
      </c>
      <c r="N269" s="333" t="s">
        <v>810</v>
      </c>
      <c r="O269" s="333" t="s">
        <v>811</v>
      </c>
      <c r="R269" s="333" t="s">
        <v>810</v>
      </c>
      <c r="S269" s="333" t="s">
        <v>811</v>
      </c>
      <c r="V269" s="333" t="s">
        <v>810</v>
      </c>
      <c r="W269" s="333" t="s">
        <v>811</v>
      </c>
      <c r="Z269" s="333" t="s">
        <v>810</v>
      </c>
      <c r="AA269" s="333" t="s">
        <v>811</v>
      </c>
      <c r="AD269" s="333" t="s">
        <v>810</v>
      </c>
      <c r="AE269" s="333" t="s">
        <v>811</v>
      </c>
      <c r="AH269" s="333" t="s">
        <v>810</v>
      </c>
      <c r="AI269" s="333" t="s">
        <v>811</v>
      </c>
      <c r="AL269" s="333" t="s">
        <v>810</v>
      </c>
      <c r="AM269" s="333" t="s">
        <v>811</v>
      </c>
      <c r="AP269" s="333" t="s">
        <v>810</v>
      </c>
      <c r="AQ269" s="333" t="s">
        <v>811</v>
      </c>
      <c r="AT269" s="320"/>
      <c r="AV269" s="611"/>
      <c r="AW269" s="611"/>
    </row>
    <row r="270" spans="1:51" ht="10.5" customHeight="1">
      <c r="A270" s="319"/>
      <c r="B270" s="647"/>
      <c r="C270" s="647"/>
      <c r="F270" s="647"/>
      <c r="G270" s="647"/>
      <c r="J270" s="647"/>
      <c r="K270" s="647"/>
      <c r="N270" s="647"/>
      <c r="O270" s="647"/>
      <c r="R270" s="647"/>
      <c r="S270" s="647"/>
      <c r="V270" s="647"/>
      <c r="W270" s="647"/>
      <c r="Z270" s="647"/>
      <c r="AA270" s="647"/>
      <c r="AD270" s="647"/>
      <c r="AE270" s="647"/>
      <c r="AH270" s="647"/>
      <c r="AI270" s="647"/>
      <c r="AL270" s="647"/>
      <c r="AM270" s="647"/>
      <c r="AP270" s="647"/>
      <c r="AQ270" s="647"/>
      <c r="AT270" s="320"/>
      <c r="AV270" s="611"/>
      <c r="AW270" s="611"/>
    </row>
    <row r="271" spans="1:51">
      <c r="A271" s="319"/>
      <c r="B271" s="631" t="str">
        <f>VLOOKUP(+B265,'[14]Twr Schedule'!$B$9:$C$611,2,FALSE)</f>
        <v>DA+3</v>
      </c>
      <c r="C271" s="631"/>
      <c r="F271" s="631" t="str">
        <f>VLOOKUP(+F265,'[14]Twr Schedule'!$B$9:$C$611,2,FALSE)</f>
        <v>DA-3</v>
      </c>
      <c r="G271" s="631"/>
      <c r="J271" s="631" t="str">
        <f>VLOOKUP(+J265,'[14]Twr Schedule'!$B$9:$C$611,2,FALSE)</f>
        <v>DA+3</v>
      </c>
      <c r="K271" s="631"/>
      <c r="N271" s="631" t="str">
        <f>VLOOKUP(+N265,'[14]Twr Schedule'!$B$9:$C$611,2,FALSE)</f>
        <v>DA+0</v>
      </c>
      <c r="O271" s="631"/>
      <c r="R271" s="631" t="str">
        <f>VLOOKUP(+R265,'[14]Twr Schedule'!$B$9:$C$611,2,FALSE)</f>
        <v>DB1+3</v>
      </c>
      <c r="S271" s="631"/>
      <c r="V271" s="631" t="str">
        <f>VLOOKUP(+V265,'[14]Twr Schedule'!$B$9:$C$611,2,FALSE)</f>
        <v>DA+9</v>
      </c>
      <c r="W271" s="631"/>
      <c r="Z271" s="631" t="str">
        <f>VLOOKUP(+Z265,'[14]Twr Schedule'!$B$9:$C$611,2,FALSE)</f>
        <v>DA-3</v>
      </c>
      <c r="AA271" s="631"/>
      <c r="AD271" s="631" t="str">
        <f>VLOOKUP(+AD265,'[14]Twr Schedule'!$B$9:$C$611,2,FALSE)</f>
        <v>DC1+0</v>
      </c>
      <c r="AE271" s="631"/>
      <c r="AH271" s="631" t="str">
        <f>VLOOKUP(+AH265,'[14]Twr Schedule'!$B$9:$C$611,2,FALSE)</f>
        <v>DA-3</v>
      </c>
      <c r="AI271" s="631"/>
      <c r="AL271" s="631" t="str">
        <f>VLOOKUP(+AL265,'[14]Twr Schedule'!$B$9:$C$611,2,FALSE)</f>
        <v>DD45+0</v>
      </c>
      <c r="AM271" s="631"/>
      <c r="AP271" s="631" t="str">
        <f>VLOOKUP(+AP265,'[14]Twr Schedule'!$B$9:$C$611,2,FALSE)</f>
        <v>DA+0</v>
      </c>
      <c r="AQ271" s="631"/>
      <c r="AT271" s="320"/>
      <c r="AV271" s="611"/>
      <c r="AW271" s="611"/>
    </row>
    <row r="272" spans="1:51">
      <c r="A272" s="319"/>
      <c r="AT272" s="320"/>
      <c r="AV272" s="611"/>
      <c r="AW272" s="611"/>
    </row>
    <row r="273" spans="1:51">
      <c r="A273" s="543" t="s">
        <v>880</v>
      </c>
      <c r="B273" s="544"/>
      <c r="C273" s="544"/>
      <c r="D273" s="544"/>
      <c r="E273" s="544"/>
      <c r="F273" s="544"/>
      <c r="G273" s="544"/>
      <c r="H273" s="544"/>
      <c r="I273" s="544"/>
      <c r="J273" s="544"/>
      <c r="K273" s="544"/>
      <c r="L273" s="544"/>
      <c r="M273" s="544"/>
      <c r="N273" s="544"/>
      <c r="O273" s="544"/>
      <c r="P273" s="544"/>
      <c r="Q273" s="544"/>
      <c r="R273" s="545"/>
      <c r="S273" s="607" t="s">
        <v>881</v>
      </c>
      <c r="T273" s="607"/>
      <c r="U273" s="607"/>
      <c r="V273" s="607"/>
      <c r="W273" s="607"/>
      <c r="X273" s="607"/>
      <c r="Y273" s="607"/>
      <c r="Z273" s="607"/>
      <c r="AA273" s="607"/>
      <c r="AB273" s="607"/>
      <c r="AC273" s="607"/>
      <c r="AD273" s="607"/>
      <c r="AE273" s="607"/>
      <c r="AF273" s="607"/>
      <c r="AG273" s="607"/>
      <c r="AH273" s="607"/>
      <c r="AI273" s="607"/>
      <c r="AJ273" s="607"/>
      <c r="AK273" s="607"/>
      <c r="AL273" s="607"/>
      <c r="AM273" s="607"/>
      <c r="AN273" s="607"/>
      <c r="AO273" s="607"/>
      <c r="AP273" s="607"/>
      <c r="AQ273" s="607"/>
      <c r="AR273" s="607"/>
      <c r="AT273" s="320"/>
      <c r="AV273" s="611"/>
      <c r="AW273" s="611"/>
    </row>
    <row r="274" spans="1:51">
      <c r="A274" s="319"/>
      <c r="AT274" s="320"/>
      <c r="AV274" s="611"/>
      <c r="AW274" s="611"/>
    </row>
    <row r="275" spans="1:51">
      <c r="A275" s="319"/>
      <c r="B275" s="611" t="str">
        <f>'[14]Twr Schedule'!B559</f>
        <v>56/2</v>
      </c>
      <c r="C275" s="611"/>
      <c r="F275" s="611" t="str">
        <f>'[14]Twr Schedule'!B561</f>
        <v>56/3</v>
      </c>
      <c r="G275" s="611"/>
      <c r="J275" s="611" t="str">
        <f>'[14]Twr Schedule'!B563</f>
        <v>56/4</v>
      </c>
      <c r="K275" s="611"/>
      <c r="N275" s="611" t="str">
        <f>'[14]Twr Schedule'!B565</f>
        <v>56/5</v>
      </c>
      <c r="O275" s="611"/>
      <c r="R275" s="611" t="str">
        <f>'[14]Twr Schedule'!B567</f>
        <v>56/6</v>
      </c>
      <c r="S275" s="611"/>
      <c r="V275" s="611" t="str">
        <f>'[14]Twr Schedule'!B569</f>
        <v>56/7</v>
      </c>
      <c r="W275" s="611"/>
      <c r="Z275" s="611" t="str">
        <f>'[14]Twr Schedule'!B571</f>
        <v>56/8</v>
      </c>
      <c r="AA275" s="611"/>
      <c r="AD275" s="611" t="str">
        <f>'[14]Twr Schedule'!B573</f>
        <v>57/0</v>
      </c>
      <c r="AE275" s="611"/>
      <c r="AH275" s="611" t="str">
        <f>'[14]Twr Schedule'!B575</f>
        <v>57/1</v>
      </c>
      <c r="AI275" s="611"/>
      <c r="AL275" s="611" t="str">
        <f>'[14]Twr Schedule'!B577</f>
        <v>58/0</v>
      </c>
      <c r="AM275" s="611"/>
      <c r="AP275" s="611" t="str">
        <f>'[14]Twr Schedule'!B579</f>
        <v>59/0</v>
      </c>
      <c r="AQ275" s="611"/>
      <c r="AT275" s="320"/>
      <c r="AV275" s="611"/>
      <c r="AW275" s="611"/>
    </row>
    <row r="276" spans="1:51">
      <c r="A276" s="319"/>
      <c r="AT276" s="320"/>
      <c r="AV276" s="611"/>
      <c r="AW276" s="611"/>
    </row>
    <row r="277" spans="1:51">
      <c r="A277" s="319"/>
      <c r="AT277" s="320"/>
      <c r="AV277" s="611"/>
      <c r="AW277" s="611"/>
    </row>
    <row r="278" spans="1:51">
      <c r="A278" s="319"/>
      <c r="B278" s="333" t="s">
        <v>807</v>
      </c>
      <c r="C278" s="333" t="s">
        <v>808</v>
      </c>
      <c r="D278" s="613">
        <f>VLOOKUP(B275,[14]Progress!$B$9:$D$310,3,FALSE)</f>
        <v>374</v>
      </c>
      <c r="E278" s="612"/>
      <c r="F278" s="333" t="s">
        <v>807</v>
      </c>
      <c r="G278" s="333" t="s">
        <v>808</v>
      </c>
      <c r="H278" s="613">
        <f>VLOOKUP(F275,[14]Progress!$B$9:$D$310,3,FALSE)</f>
        <v>351</v>
      </c>
      <c r="I278" s="612"/>
      <c r="J278" s="333" t="s">
        <v>807</v>
      </c>
      <c r="K278" s="333" t="s">
        <v>808</v>
      </c>
      <c r="L278" s="613">
        <f>VLOOKUP(J275,[14]Progress!$B$9:$D$310,3,FALSE)</f>
        <v>345</v>
      </c>
      <c r="M278" s="612"/>
      <c r="N278" s="333" t="s">
        <v>807</v>
      </c>
      <c r="O278" s="333" t="s">
        <v>808</v>
      </c>
      <c r="P278" s="613">
        <f>VLOOKUP(N275,[14]Progress!$B$9:$D$310,3,FALSE)</f>
        <v>380.05799999999999</v>
      </c>
      <c r="Q278" s="612"/>
      <c r="R278" s="333" t="s">
        <v>807</v>
      </c>
      <c r="S278" s="333" t="s">
        <v>808</v>
      </c>
      <c r="T278" s="613">
        <f>VLOOKUP(R275,[14]Progress!$B$9:$D$310,3,FALSE)</f>
        <v>422</v>
      </c>
      <c r="U278" s="612"/>
      <c r="V278" s="333" t="s">
        <v>807</v>
      </c>
      <c r="W278" s="333" t="s">
        <v>808</v>
      </c>
      <c r="X278" s="613">
        <f>VLOOKUP(V275,[14]Progress!$B$9:$D$310,3,FALSE)</f>
        <v>387.54</v>
      </c>
      <c r="Y278" s="612"/>
      <c r="Z278" s="333" t="s">
        <v>807</v>
      </c>
      <c r="AA278" s="351" t="s">
        <v>808</v>
      </c>
      <c r="AB278" s="661">
        <f>VLOOKUP(Z275,[14]Progress!$B$9:$D$310,3,FALSE)</f>
        <v>369</v>
      </c>
      <c r="AC278" s="662"/>
      <c r="AD278" s="351" t="s">
        <v>807</v>
      </c>
      <c r="AE278" s="351" t="s">
        <v>808</v>
      </c>
      <c r="AF278" s="661">
        <f>VLOOKUP(AD275,[14]Progress!$B$9:$D$310,3,FALSE)</f>
        <v>291</v>
      </c>
      <c r="AG278" s="662"/>
      <c r="AH278" s="351" t="s">
        <v>807</v>
      </c>
      <c r="AI278" s="351" t="s">
        <v>808</v>
      </c>
      <c r="AJ278" s="661">
        <f>VLOOKUP(AH275,[14]Progress!$B$9:$D$310,3,FALSE)</f>
        <v>386.28</v>
      </c>
      <c r="AK278" s="662"/>
      <c r="AL278" s="351" t="s">
        <v>807</v>
      </c>
      <c r="AM278" s="351" t="s">
        <v>808</v>
      </c>
      <c r="AN278" s="661">
        <f>VLOOKUP(AL275,[14]Progress!$B$9:$D$310,3,FALSE)</f>
        <v>281.56099999999998</v>
      </c>
      <c r="AO278" s="662"/>
      <c r="AP278" s="333" t="s">
        <v>807</v>
      </c>
      <c r="AQ278" s="333" t="s">
        <v>808</v>
      </c>
      <c r="AR278" s="613">
        <f>VLOOKUP(AP275,[14]Progress!$B$9:$D$310,3,FALSE)</f>
        <v>418.00099999999998</v>
      </c>
      <c r="AS278" s="611"/>
      <c r="AT278" s="320"/>
      <c r="AV278" s="611">
        <f>D278+H278+L278+P278+T278+X278+AB278+AF278+AJ278+AN278+AR278</f>
        <v>4005.4399999999996</v>
      </c>
      <c r="AW278" s="611"/>
      <c r="AY278">
        <v>11</v>
      </c>
    </row>
    <row r="279" spans="1:51">
      <c r="A279" s="319"/>
      <c r="B279" s="333" t="s">
        <v>810</v>
      </c>
      <c r="C279" s="333" t="s">
        <v>811</v>
      </c>
      <c r="F279" s="333" t="s">
        <v>810</v>
      </c>
      <c r="G279" s="333" t="s">
        <v>811</v>
      </c>
      <c r="J279" s="333" t="s">
        <v>810</v>
      </c>
      <c r="K279" s="333" t="s">
        <v>811</v>
      </c>
      <c r="N279" s="333" t="s">
        <v>810</v>
      </c>
      <c r="O279" s="333" t="s">
        <v>811</v>
      </c>
      <c r="R279" s="333" t="s">
        <v>810</v>
      </c>
      <c r="S279" s="333" t="s">
        <v>811</v>
      </c>
      <c r="V279" s="333" t="s">
        <v>810</v>
      </c>
      <c r="W279" s="333" t="s">
        <v>811</v>
      </c>
      <c r="Z279" s="333" t="s">
        <v>810</v>
      </c>
      <c r="AA279" s="333" t="s">
        <v>811</v>
      </c>
      <c r="AD279" s="333" t="s">
        <v>810</v>
      </c>
      <c r="AE279" s="333" t="s">
        <v>811</v>
      </c>
      <c r="AH279" s="333" t="s">
        <v>810</v>
      </c>
      <c r="AI279" s="333" t="s">
        <v>811</v>
      </c>
      <c r="AL279" s="333" t="s">
        <v>810</v>
      </c>
      <c r="AM279" s="333" t="s">
        <v>811</v>
      </c>
      <c r="AP279" s="333" t="s">
        <v>810</v>
      </c>
      <c r="AQ279" s="333" t="s">
        <v>811</v>
      </c>
      <c r="AT279" s="320"/>
      <c r="AV279" s="611"/>
      <c r="AW279" s="611"/>
    </row>
    <row r="280" spans="1:51" ht="10.5" customHeight="1">
      <c r="A280" s="319"/>
      <c r="B280" s="647"/>
      <c r="C280" s="647"/>
      <c r="F280" s="647"/>
      <c r="G280" s="647"/>
      <c r="J280" s="647"/>
      <c r="K280" s="647"/>
      <c r="N280" s="647"/>
      <c r="O280" s="647"/>
      <c r="R280" s="647"/>
      <c r="S280" s="647"/>
      <c r="V280" s="647"/>
      <c r="W280" s="647"/>
      <c r="Z280" s="647"/>
      <c r="AA280" s="647"/>
      <c r="AD280" s="647"/>
      <c r="AE280" s="647"/>
      <c r="AH280" s="647"/>
      <c r="AI280" s="647"/>
      <c r="AL280" s="647"/>
      <c r="AM280" s="647"/>
      <c r="AP280" s="647"/>
      <c r="AQ280" s="647"/>
      <c r="AT280" s="320"/>
      <c r="AV280" s="611"/>
      <c r="AW280" s="611"/>
    </row>
    <row r="281" spans="1:51">
      <c r="A281" s="319"/>
      <c r="B281" s="631" t="str">
        <f>VLOOKUP(+B275,'[14]Twr Schedule'!$B$9:$C$611,2,FALSE)</f>
        <v>DA+3</v>
      </c>
      <c r="C281" s="631"/>
      <c r="F281" s="631" t="str">
        <f>VLOOKUP(+F275,'[14]Twr Schedule'!$B$9:$C$611,2,FALSE)</f>
        <v>DA-3</v>
      </c>
      <c r="G281" s="631"/>
      <c r="J281" s="631" t="str">
        <f>VLOOKUP(+J275,'[14]Twr Schedule'!$B$9:$C$611,2,FALSE)</f>
        <v>DA-3</v>
      </c>
      <c r="K281" s="631"/>
      <c r="N281" s="631" t="str">
        <f>VLOOKUP(+N275,'[14]Twr Schedule'!$B$9:$C$611,2,FALSE)</f>
        <v>DA-3</v>
      </c>
      <c r="O281" s="631"/>
      <c r="R281" s="631" t="str">
        <f>VLOOKUP(+R275,'[14]Twr Schedule'!$B$9:$C$611,2,FALSE)</f>
        <v>DA+0</v>
      </c>
      <c r="S281" s="631"/>
      <c r="V281" s="631" t="str">
        <f>VLOOKUP(+V275,'[14]Twr Schedule'!$B$9:$C$611,2,FALSE)</f>
        <v>DA+6</v>
      </c>
      <c r="W281" s="631"/>
      <c r="Z281" s="631" t="str">
        <f>VLOOKUP(+Z275,'[14]Twr Schedule'!$B$9:$C$611,2,FALSE)</f>
        <v>DA-3</v>
      </c>
      <c r="AA281" s="631"/>
      <c r="AD281" s="631" t="str">
        <f>VLOOKUP(+AD275,'[14]Twr Schedule'!$B$9:$C$611,2,FALSE)</f>
        <v>DB2+0</v>
      </c>
      <c r="AE281" s="631"/>
      <c r="AH281" s="631" t="str">
        <f>VLOOKUP(+AH275,'[14]Twr Schedule'!$B$9:$C$611,2,FALSE)</f>
        <v>DA-3</v>
      </c>
      <c r="AI281" s="631"/>
      <c r="AL281" s="669" t="str">
        <f>VLOOKUP(+AL275,'[14]Twr Schedule'!$B$9:$C$611,2,FALSE)</f>
        <v>DD60+18</v>
      </c>
      <c r="AM281" s="669"/>
      <c r="AN281" s="352"/>
      <c r="AO281" s="352"/>
      <c r="AP281" s="669" t="str">
        <f>VLOOKUP(+AP275,'[14]Twr Schedule'!$B$9:$C$611,2,FALSE)</f>
        <v>DD60+6</v>
      </c>
      <c r="AQ281" s="669"/>
      <c r="AT281" s="320"/>
      <c r="AV281" s="611"/>
      <c r="AW281" s="611"/>
    </row>
    <row r="282" spans="1:51">
      <c r="A282" s="319"/>
      <c r="AL282" t="s">
        <v>882</v>
      </c>
      <c r="AT282" s="320"/>
      <c r="AV282" s="611"/>
      <c r="AW282" s="611"/>
    </row>
    <row r="283" spans="1:51">
      <c r="A283" s="607" t="s">
        <v>881</v>
      </c>
      <c r="B283" s="607"/>
      <c r="C283" s="607"/>
      <c r="D283" s="607"/>
      <c r="E283" s="607"/>
      <c r="F283" s="607"/>
      <c r="G283" s="607"/>
      <c r="H283" s="607"/>
      <c r="I283" s="607"/>
      <c r="J283" s="607"/>
      <c r="K283" s="607"/>
      <c r="L283" s="607"/>
      <c r="M283" s="607"/>
      <c r="N283" s="607"/>
      <c r="O283" s="607"/>
      <c r="P283" s="607"/>
      <c r="Q283" s="607"/>
      <c r="R283" s="607"/>
      <c r="S283" s="607" t="s">
        <v>883</v>
      </c>
      <c r="T283" s="607"/>
      <c r="U283" s="607"/>
      <c r="V283" s="607"/>
      <c r="W283" s="607"/>
      <c r="X283" s="607"/>
      <c r="Y283" s="607"/>
      <c r="Z283" s="607"/>
      <c r="AA283" s="607"/>
      <c r="AB283" s="607"/>
      <c r="AC283" s="607"/>
      <c r="AD283" s="607"/>
      <c r="AE283" s="607"/>
      <c r="AF283" s="607"/>
      <c r="AG283" s="607"/>
      <c r="AH283" s="607"/>
      <c r="AI283" s="607"/>
      <c r="AJ283" s="607"/>
      <c r="AK283" s="607"/>
      <c r="AL283" s="607"/>
      <c r="AM283" s="607"/>
      <c r="AN283" s="607"/>
      <c r="AO283" s="607"/>
      <c r="AP283" s="607"/>
      <c r="AQ283" s="607"/>
      <c r="AR283" s="607"/>
      <c r="AT283" s="320"/>
      <c r="AV283" s="611"/>
      <c r="AW283" s="611"/>
    </row>
    <row r="284" spans="1:51" ht="27" customHeight="1">
      <c r="A284" s="319"/>
      <c r="AT284" s="320"/>
      <c r="AV284" s="611"/>
      <c r="AW284" s="611"/>
    </row>
    <row r="285" spans="1:51">
      <c r="A285" s="319"/>
      <c r="B285" s="611" t="str">
        <f>'[14]Twr Schedule'!B581</f>
        <v>60/0</v>
      </c>
      <c r="C285" s="611"/>
      <c r="F285" s="611" t="str">
        <f>'[14]Twr Schedule'!B583</f>
        <v>61/0</v>
      </c>
      <c r="G285" s="611"/>
      <c r="J285" s="611" t="str">
        <f>'[14]Twr Schedule'!B585</f>
        <v>62/0</v>
      </c>
      <c r="K285" s="611"/>
      <c r="N285" s="611" t="str">
        <f>'[14]Twr Schedule'!B587</f>
        <v>63/0</v>
      </c>
      <c r="O285" s="611"/>
      <c r="R285" s="611" t="str">
        <f>'[14]Twr Schedule'!B589</f>
        <v>64/0</v>
      </c>
      <c r="S285" s="611"/>
      <c r="V285" s="611" t="str">
        <f>'[14]Twr Schedule'!B591</f>
        <v>64/1</v>
      </c>
      <c r="W285" s="611"/>
      <c r="Z285" s="611" t="str">
        <f>'[14]Twr Schedule'!B593</f>
        <v>64/2</v>
      </c>
      <c r="AA285" s="611"/>
      <c r="AD285" s="611" t="str">
        <f>'[14]Twr Schedule'!B595</f>
        <v>64/3</v>
      </c>
      <c r="AE285" s="611"/>
      <c r="AH285" s="611" t="str">
        <f>'[14]Twr Schedule'!B597</f>
        <v>65/0</v>
      </c>
      <c r="AI285" s="611"/>
      <c r="AL285" s="611" t="str">
        <f>'[14]Twr Schedule'!B599</f>
        <v>66/0</v>
      </c>
      <c r="AM285" s="611"/>
      <c r="AP285" s="611" t="str">
        <f>'[14]Twr Schedule'!B601</f>
        <v>66/1</v>
      </c>
      <c r="AQ285" s="611"/>
      <c r="AT285" s="320"/>
      <c r="AV285" s="611"/>
      <c r="AW285" s="611"/>
    </row>
    <row r="286" spans="1:51">
      <c r="A286" s="319"/>
      <c r="AT286" s="320"/>
      <c r="AV286" s="611"/>
      <c r="AW286" s="611"/>
    </row>
    <row r="287" spans="1:51">
      <c r="A287" s="319"/>
      <c r="AT287" s="320"/>
      <c r="AV287" s="611"/>
      <c r="AW287" s="611"/>
    </row>
    <row r="288" spans="1:51">
      <c r="A288" s="319"/>
      <c r="B288" s="333" t="s">
        <v>807</v>
      </c>
      <c r="C288" s="333" t="s">
        <v>808</v>
      </c>
      <c r="D288" s="661">
        <f>VLOOKUP(B285,[14]Progress!$B$9:$D$310,3,FALSE)</f>
        <v>467.85700000000003</v>
      </c>
      <c r="E288" s="662"/>
      <c r="F288" s="351" t="s">
        <v>807</v>
      </c>
      <c r="G288" s="351" t="s">
        <v>808</v>
      </c>
      <c r="H288" s="664">
        <f>VLOOKUP(F285,[14]Progress!$B$9:$D$310,3,FALSE)</f>
        <v>478.06700000000001</v>
      </c>
      <c r="I288" s="665"/>
      <c r="J288" s="351" t="s">
        <v>807</v>
      </c>
      <c r="K288" s="351" t="s">
        <v>808</v>
      </c>
      <c r="L288" s="664">
        <f>VLOOKUP(J285,[14]Progress!$B$9:$D$310,3,FALSE)</f>
        <v>349.18900000000002</v>
      </c>
      <c r="M288" s="665"/>
      <c r="N288" s="351" t="s">
        <v>807</v>
      </c>
      <c r="O288" s="351" t="s">
        <v>808</v>
      </c>
      <c r="P288" s="661">
        <f>VLOOKUP(N285,[14]Progress!$B$9:$D$310,3,FALSE)</f>
        <v>285.97800000000001</v>
      </c>
      <c r="Q288" s="662"/>
      <c r="R288" s="351" t="s">
        <v>807</v>
      </c>
      <c r="S288" s="351" t="s">
        <v>808</v>
      </c>
      <c r="T288" s="661">
        <f>VLOOKUP(R285,[14]Progress!$B$9:$D$310,3,FALSE)</f>
        <v>395</v>
      </c>
      <c r="U288" s="662"/>
      <c r="V288" s="351" t="s">
        <v>807</v>
      </c>
      <c r="W288" s="351" t="s">
        <v>808</v>
      </c>
      <c r="X288" s="661">
        <f>VLOOKUP(V285,[14]Progress!$B$9:$D$310,3,FALSE)</f>
        <v>384</v>
      </c>
      <c r="Y288" s="662"/>
      <c r="Z288" s="351" t="s">
        <v>807</v>
      </c>
      <c r="AA288" s="351" t="s">
        <v>808</v>
      </c>
      <c r="AB288" s="661">
        <f>VLOOKUP(Z285,[14]Progress!$B$9:$D$310,3,FALSE)</f>
        <v>409</v>
      </c>
      <c r="AC288" s="662"/>
      <c r="AD288" s="351" t="s">
        <v>807</v>
      </c>
      <c r="AE288" s="351" t="s">
        <v>808</v>
      </c>
      <c r="AF288" s="661">
        <f>VLOOKUP(AD285,[14]Progress!$B$9:$D$310,3,FALSE)</f>
        <v>363.017</v>
      </c>
      <c r="AG288" s="662"/>
      <c r="AH288" s="351" t="s">
        <v>807</v>
      </c>
      <c r="AI288" s="351" t="s">
        <v>808</v>
      </c>
      <c r="AJ288" s="664">
        <f>VLOOKUP(AH285,[14]Progress!$B$9:$D$310,3,FALSE)</f>
        <v>298.04199999999997</v>
      </c>
      <c r="AK288" s="665"/>
      <c r="AL288" s="351" t="s">
        <v>807</v>
      </c>
      <c r="AM288" s="351" t="s">
        <v>808</v>
      </c>
      <c r="AN288" s="661">
        <f>VLOOKUP(AL285,[14]Progress!$B$9:$D$310,3,FALSE)</f>
        <v>387</v>
      </c>
      <c r="AO288" s="662"/>
      <c r="AP288" s="351" t="s">
        <v>807</v>
      </c>
      <c r="AQ288" s="351" t="s">
        <v>808</v>
      </c>
      <c r="AR288" s="661">
        <f>VLOOKUP(AP285,[14]Progress!$B$9:$D$310,3,FALSE)</f>
        <v>425.35899999999998</v>
      </c>
      <c r="AS288" s="663"/>
      <c r="AT288" s="320"/>
      <c r="AV288" s="611">
        <f>D288+H288+L288+P288+T288+X288+AB288+AF288+AJ288+AN288+AR288</f>
        <v>4242.509</v>
      </c>
      <c r="AW288" s="611"/>
      <c r="AY288">
        <v>11</v>
      </c>
    </row>
    <row r="289" spans="1:51">
      <c r="A289" s="319"/>
      <c r="B289" s="333" t="s">
        <v>810</v>
      </c>
      <c r="C289" s="333" t="s">
        <v>811</v>
      </c>
      <c r="F289" s="333" t="s">
        <v>810</v>
      </c>
      <c r="G289" s="333" t="s">
        <v>811</v>
      </c>
      <c r="J289" s="333" t="s">
        <v>810</v>
      </c>
      <c r="K289" s="333" t="s">
        <v>811</v>
      </c>
      <c r="N289" s="333" t="s">
        <v>810</v>
      </c>
      <c r="O289" s="333" t="s">
        <v>811</v>
      </c>
      <c r="R289" s="333" t="s">
        <v>810</v>
      </c>
      <c r="S289" s="333" t="s">
        <v>811</v>
      </c>
      <c r="V289" s="333" t="s">
        <v>810</v>
      </c>
      <c r="W289" s="333" t="s">
        <v>811</v>
      </c>
      <c r="Z289" s="333" t="s">
        <v>810</v>
      </c>
      <c r="AA289" s="333" t="s">
        <v>811</v>
      </c>
      <c r="AD289" s="333" t="s">
        <v>810</v>
      </c>
      <c r="AE289" s="333" t="s">
        <v>811</v>
      </c>
      <c r="AH289" s="333" t="s">
        <v>810</v>
      </c>
      <c r="AI289" s="333" t="s">
        <v>811</v>
      </c>
      <c r="AL289" s="333" t="s">
        <v>810</v>
      </c>
      <c r="AM289" s="333" t="s">
        <v>811</v>
      </c>
      <c r="AP289" s="333" t="s">
        <v>810</v>
      </c>
      <c r="AQ289" s="333" t="s">
        <v>811</v>
      </c>
      <c r="AT289" s="320"/>
      <c r="AV289" s="611"/>
      <c r="AW289" s="611"/>
    </row>
    <row r="290" spans="1:51" ht="10.5" customHeight="1">
      <c r="A290" s="319"/>
      <c r="B290" s="667"/>
      <c r="C290" s="668"/>
      <c r="F290" s="667"/>
      <c r="G290" s="668"/>
      <c r="J290" s="667"/>
      <c r="K290" s="668"/>
      <c r="N290" s="667"/>
      <c r="O290" s="668"/>
      <c r="R290" s="667"/>
      <c r="S290" s="668"/>
      <c r="V290" s="667"/>
      <c r="W290" s="668"/>
      <c r="Z290" s="667"/>
      <c r="AA290" s="668"/>
      <c r="AD290" s="667"/>
      <c r="AE290" s="668"/>
      <c r="AH290" s="667"/>
      <c r="AI290" s="668"/>
      <c r="AL290" s="667"/>
      <c r="AM290" s="668"/>
      <c r="AP290" s="667"/>
      <c r="AQ290" s="668"/>
      <c r="AT290" s="320"/>
      <c r="AV290" s="611"/>
      <c r="AW290" s="611"/>
    </row>
    <row r="291" spans="1:51">
      <c r="A291" s="319"/>
      <c r="B291" s="631" t="str">
        <f>VLOOKUP(+B285,'[14]Twr Schedule'!$B$9:$C$611,2,FALSE)</f>
        <v>DD45+6</v>
      </c>
      <c r="C291" s="631"/>
      <c r="F291" s="631" t="str">
        <f>VLOOKUP(+F285,'[14]Twr Schedule'!$B$9:$C$611,2,FALSE)</f>
        <v>DD60+30</v>
      </c>
      <c r="G291" s="631"/>
      <c r="J291" s="631" t="str">
        <f>VLOOKUP(+J285,'[14]Twr Schedule'!$B$9:$C$611,2,FALSE)</f>
        <v>DC1+25</v>
      </c>
      <c r="K291" s="631"/>
      <c r="N291" s="631" t="str">
        <f>VLOOKUP(+N285,'[14]Twr Schedule'!$B$9:$C$611,2,FALSE)</f>
        <v>DC1+3</v>
      </c>
      <c r="O291" s="631"/>
      <c r="R291" s="631" t="str">
        <f>VLOOKUP(+R285,'[14]Twr Schedule'!$B$9:$C$611,2,FALSE)</f>
        <v>DC1+0</v>
      </c>
      <c r="S291" s="631"/>
      <c r="V291" s="631" t="str">
        <f>VLOOKUP(+V285,'[14]Twr Schedule'!$B$9:$C$611,2,FALSE)</f>
        <v>DA+0</v>
      </c>
      <c r="W291" s="631"/>
      <c r="Z291" s="631" t="str">
        <f>VLOOKUP(+Z285,'[14]Twr Schedule'!$B$9:$C$611,2,FALSE)</f>
        <v>DA+3</v>
      </c>
      <c r="AA291" s="631"/>
      <c r="AD291" s="631" t="str">
        <f>VLOOKUP(+AD285,'[14]Twr Schedule'!$B$9:$C$611,2,FALSE)</f>
        <v>DA-3</v>
      </c>
      <c r="AE291" s="631"/>
      <c r="AH291" s="631" t="str">
        <f>VLOOKUP(+AH285,'[14]Twr Schedule'!$B$9:$C$611,2,FALSE)</f>
        <v>DD60+0</v>
      </c>
      <c r="AI291" s="631"/>
      <c r="AL291" s="631" t="str">
        <f>VLOOKUP(+AL285,'[14]Twr Schedule'!$B$9:$C$611,2,FALSE)</f>
        <v>DD60+0</v>
      </c>
      <c r="AM291" s="631"/>
      <c r="AP291" s="631" t="str">
        <f>VLOOKUP(+AP285,'[14]Twr Schedule'!$B$9:$C$611,2,FALSE)</f>
        <v>DA+0</v>
      </c>
      <c r="AQ291" s="631"/>
      <c r="AT291" s="320"/>
      <c r="AV291" s="611"/>
      <c r="AW291" s="611"/>
    </row>
    <row r="292" spans="1:51">
      <c r="A292" s="319"/>
      <c r="J292" s="358" t="s">
        <v>884</v>
      </c>
      <c r="L292" t="s">
        <v>885</v>
      </c>
      <c r="AL292" s="350" t="s">
        <v>886</v>
      </c>
      <c r="AT292" s="320"/>
      <c r="AV292" s="611"/>
      <c r="AW292" s="611"/>
    </row>
    <row r="293" spans="1:51">
      <c r="A293" s="607" t="s">
        <v>883</v>
      </c>
      <c r="B293" s="607"/>
      <c r="C293" s="607"/>
      <c r="D293" s="607"/>
      <c r="E293" s="607"/>
      <c r="F293" s="607"/>
      <c r="G293" s="607"/>
      <c r="H293" s="607"/>
      <c r="I293" s="607"/>
      <c r="J293" s="607"/>
      <c r="K293" s="607"/>
      <c r="L293" s="607"/>
      <c r="M293" s="607"/>
      <c r="N293" s="607"/>
      <c r="O293" s="607"/>
      <c r="P293" s="607"/>
      <c r="Q293" s="607"/>
      <c r="R293" s="607"/>
      <c r="S293" s="607"/>
      <c r="T293" s="607"/>
      <c r="U293" s="607"/>
      <c r="V293" s="607"/>
      <c r="AI293" t="s">
        <v>887</v>
      </c>
      <c r="AT293" s="320"/>
      <c r="AV293" s="611"/>
      <c r="AW293" s="611"/>
    </row>
    <row r="294" spans="1:51">
      <c r="A294" s="319"/>
      <c r="V294" s="611" t="s">
        <v>888</v>
      </c>
      <c r="W294" s="611"/>
      <c r="AT294" s="320"/>
      <c r="AV294" s="611"/>
      <c r="AW294" s="611"/>
    </row>
    <row r="295" spans="1:51">
      <c r="A295" s="319"/>
      <c r="B295" s="611" t="str">
        <f>'[14]Twr Schedule'!B603</f>
        <v>67/0</v>
      </c>
      <c r="C295" s="611"/>
      <c r="F295" s="611" t="str">
        <f>'[14]Twr Schedule'!B605</f>
        <v>68/0</v>
      </c>
      <c r="G295" s="611"/>
      <c r="J295" s="611" t="str">
        <f>'[14]Twr Schedule'!B607</f>
        <v>69/0</v>
      </c>
      <c r="K295" s="611"/>
      <c r="N295" s="611" t="str">
        <f>'[14]Twr Schedule'!B609</f>
        <v>69A/0</v>
      </c>
      <c r="O295" s="611"/>
      <c r="R295" s="611" t="str">
        <f>'[14]Twr Schedule'!B611</f>
        <v>70/0</v>
      </c>
      <c r="S295" s="611"/>
      <c r="V295" s="611" t="str">
        <f>'[14]Twr Schedule'!B613</f>
        <v>Gantry</v>
      </c>
      <c r="W295" s="611"/>
      <c r="Z295" s="611"/>
      <c r="AA295" s="611"/>
      <c r="AD295" s="611"/>
      <c r="AE295" s="611"/>
      <c r="AP295" s="611"/>
      <c r="AQ295" s="611"/>
      <c r="AT295" s="320"/>
      <c r="AV295" s="611"/>
      <c r="AW295" s="611"/>
    </row>
    <row r="296" spans="1:51">
      <c r="A296" s="319"/>
      <c r="AT296" s="320"/>
      <c r="AV296" s="611"/>
      <c r="AW296" s="611"/>
    </row>
    <row r="297" spans="1:51">
      <c r="A297" s="319"/>
      <c r="AT297" s="320"/>
      <c r="AV297" s="611"/>
      <c r="AW297" s="611"/>
    </row>
    <row r="298" spans="1:51">
      <c r="A298" s="319"/>
      <c r="B298" s="333" t="s">
        <v>807</v>
      </c>
      <c r="C298" s="333" t="s">
        <v>808</v>
      </c>
      <c r="D298" s="664">
        <f>VLOOKUP(B295,[14]Progress!$B$9:$D$310,3,FALSE)</f>
        <v>318.40499999999997</v>
      </c>
      <c r="E298" s="665"/>
      <c r="F298" s="351" t="s">
        <v>807</v>
      </c>
      <c r="G298" s="351" t="s">
        <v>808</v>
      </c>
      <c r="H298" s="661">
        <f>VLOOKUP(F295,[14]Progress!$B$9:$D$310,3,FALSE)</f>
        <v>303.77</v>
      </c>
      <c r="I298" s="662"/>
      <c r="J298" s="351" t="s">
        <v>807</v>
      </c>
      <c r="K298" s="351" t="s">
        <v>808</v>
      </c>
      <c r="L298" s="661">
        <f>VLOOKUP(J295,[14]Progress!$B$9:$D$310,3,FALSE)</f>
        <v>232.6</v>
      </c>
      <c r="M298" s="662"/>
      <c r="N298" s="351" t="s">
        <v>807</v>
      </c>
      <c r="O298" s="351" t="s">
        <v>808</v>
      </c>
      <c r="P298" s="661">
        <f>VLOOKUP(N295,[14]Progress!$B$9:$D$310,3,FALSE)</f>
        <v>202.46</v>
      </c>
      <c r="Q298" s="662"/>
      <c r="R298" s="351" t="s">
        <v>807</v>
      </c>
      <c r="S298" s="351" t="s">
        <v>808</v>
      </c>
      <c r="T298" s="661">
        <f>VLOOKUP(R295,[14]Progress!$B$9:$D$310,3,FALSE)</f>
        <v>127</v>
      </c>
      <c r="U298" s="662"/>
      <c r="V298" s="359"/>
      <c r="W298" s="359"/>
      <c r="X298" s="611"/>
      <c r="Y298" s="611"/>
      <c r="Z298" s="2"/>
      <c r="AA298" s="2"/>
      <c r="AB298" s="611"/>
      <c r="AC298" s="611"/>
      <c r="AD298" s="2"/>
      <c r="AE298" s="2"/>
      <c r="AF298" s="611"/>
      <c r="AG298" s="611"/>
      <c r="AH298" s="2"/>
      <c r="AI298" s="2"/>
      <c r="AM298" s="2"/>
      <c r="AP298" s="2"/>
      <c r="AQ298" s="2"/>
      <c r="AR298" s="611"/>
      <c r="AS298" s="611"/>
      <c r="AT298" s="320"/>
      <c r="AV298" s="611">
        <f>D298+H298+L298+P298+T298+X298+AB298+AF298+AJ298+AN298+AR298</f>
        <v>1184.2349999999999</v>
      </c>
      <c r="AW298" s="611"/>
      <c r="AY298">
        <v>4</v>
      </c>
    </row>
    <row r="299" spans="1:51">
      <c r="A299" s="319"/>
      <c r="B299" s="333" t="s">
        <v>810</v>
      </c>
      <c r="C299" s="333" t="s">
        <v>811</v>
      </c>
      <c r="F299" s="333" t="s">
        <v>810</v>
      </c>
      <c r="G299" s="333" t="s">
        <v>811</v>
      </c>
      <c r="J299" s="333" t="s">
        <v>810</v>
      </c>
      <c r="K299" s="333" t="s">
        <v>811</v>
      </c>
      <c r="N299" s="333" t="s">
        <v>810</v>
      </c>
      <c r="O299" s="333" t="s">
        <v>811</v>
      </c>
      <c r="R299" s="333" t="s">
        <v>810</v>
      </c>
      <c r="S299" s="333" t="s">
        <v>811</v>
      </c>
      <c r="V299" s="359"/>
      <c r="W299" s="359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320"/>
      <c r="AV299" s="611"/>
      <c r="AW299" s="611"/>
    </row>
    <row r="300" spans="1:51" ht="10.5" customHeight="1">
      <c r="A300" s="319"/>
      <c r="B300" s="667"/>
      <c r="C300" s="668"/>
      <c r="F300" s="667"/>
      <c r="G300" s="668"/>
      <c r="J300" s="667"/>
      <c r="K300" s="668"/>
      <c r="N300" s="667"/>
      <c r="O300" s="668"/>
      <c r="R300" s="647"/>
      <c r="S300" s="647"/>
      <c r="V300" s="607"/>
      <c r="W300" s="607"/>
      <c r="Z300" s="611"/>
      <c r="AA300" s="611"/>
      <c r="AD300" s="611"/>
      <c r="AE300" s="611"/>
      <c r="AP300" s="611"/>
      <c r="AQ300" s="611"/>
      <c r="AT300" s="320"/>
      <c r="AV300" s="611"/>
      <c r="AW300" s="611"/>
    </row>
    <row r="301" spans="1:51">
      <c r="A301" s="319"/>
      <c r="B301" s="684" t="str">
        <f>VLOOKUP(+B295,'[14]Twr Schedule'!$B$9:$C$611,2,FALSE)</f>
        <v>DD60+30</v>
      </c>
      <c r="C301" s="684"/>
      <c r="F301" s="684" t="str">
        <f>VLOOKUP(+F295,'[14]Twr Schedule'!$B$9:$C$611,2,FALSE)</f>
        <v>DD60+30</v>
      </c>
      <c r="G301" s="684"/>
      <c r="J301" s="631" t="str">
        <f>VLOOKUP(+J295,'[14]Twr Schedule'!$B$9:$C$611,2,FALSE)</f>
        <v>DC2+0</v>
      </c>
      <c r="K301" s="631"/>
      <c r="N301" s="631" t="str">
        <f>VLOOKUP(+N295,'[14]Twr Schedule'!$B$9:$C$611,2,FALSE)</f>
        <v>DD60+0</v>
      </c>
      <c r="O301" s="631"/>
      <c r="R301" s="631" t="str">
        <f>VLOOKUP(+R295,'[14]Twr Schedule'!$B$9:$C$611,2,FALSE)</f>
        <v>DD60+0</v>
      </c>
      <c r="S301" s="631"/>
      <c r="V301" s="611" t="s">
        <v>889</v>
      </c>
      <c r="W301" s="611"/>
      <c r="Z301" s="611"/>
      <c r="AA301" s="611"/>
      <c r="AD301" s="611"/>
      <c r="AE301" s="611"/>
      <c r="AH301" s="611"/>
      <c r="AI301" s="611"/>
      <c r="AL301" s="611"/>
      <c r="AM301" s="611"/>
      <c r="AP301" s="611"/>
      <c r="AQ301" s="611"/>
      <c r="AT301" s="320"/>
      <c r="AV301" s="611"/>
      <c r="AW301" s="611"/>
    </row>
    <row r="302" spans="1:51">
      <c r="A302" s="319"/>
      <c r="C302" t="s">
        <v>890</v>
      </c>
      <c r="AT302" s="320"/>
    </row>
    <row r="303" spans="1:51" ht="15" thickBot="1">
      <c r="A303" s="360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1"/>
      <c r="N303" s="361"/>
      <c r="O303" s="361"/>
      <c r="P303" s="361"/>
      <c r="Q303" s="361"/>
      <c r="R303" s="361"/>
      <c r="S303" s="361"/>
      <c r="T303" s="361"/>
      <c r="U303" s="361"/>
      <c r="V303" s="361"/>
      <c r="W303" s="361"/>
      <c r="X303" s="361"/>
      <c r="Y303" s="361"/>
      <c r="Z303" s="361"/>
      <c r="AA303" s="361"/>
      <c r="AB303" s="361"/>
      <c r="AC303" s="361"/>
      <c r="AD303" s="361"/>
      <c r="AE303" s="361"/>
      <c r="AF303" s="361"/>
      <c r="AG303" s="361"/>
      <c r="AH303" s="361"/>
      <c r="AI303" s="361"/>
      <c r="AJ303" s="361"/>
      <c r="AK303" s="361"/>
      <c r="AL303" s="361"/>
      <c r="AM303" s="361"/>
      <c r="AN303" s="361"/>
      <c r="AO303" s="361"/>
      <c r="AP303" s="361"/>
      <c r="AQ303" s="361"/>
      <c r="AR303" s="361"/>
      <c r="AS303" s="361"/>
      <c r="AT303" s="362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46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85" t="s">
        <v>893</v>
      </c>
      <c r="B1" s="686"/>
      <c r="C1" s="686"/>
      <c r="D1" s="686"/>
      <c r="E1" s="686"/>
      <c r="F1" s="686"/>
      <c r="G1" s="686"/>
      <c r="H1" s="686"/>
    </row>
    <row r="2" spans="1:8" s="144" customFormat="1" ht="54" customHeight="1">
      <c r="A2" s="141" t="s">
        <v>224</v>
      </c>
      <c r="B2" s="142" t="s">
        <v>354</v>
      </c>
      <c r="C2" s="141" t="s">
        <v>14</v>
      </c>
      <c r="D2" s="141" t="s">
        <v>358</v>
      </c>
      <c r="E2" s="141" t="s">
        <v>61</v>
      </c>
      <c r="F2" s="143" t="s">
        <v>355</v>
      </c>
      <c r="G2" s="143" t="s">
        <v>356</v>
      </c>
      <c r="H2" s="143" t="s">
        <v>357</v>
      </c>
    </row>
    <row r="3" spans="1:8" ht="18" customHeight="1">
      <c r="A3" s="145"/>
      <c r="B3" s="145"/>
      <c r="C3" s="145"/>
      <c r="D3" s="145"/>
      <c r="E3" s="145"/>
      <c r="F3" s="145"/>
      <c r="G3" s="145"/>
      <c r="H3" s="145"/>
    </row>
    <row r="4" spans="1:8" ht="20.149999999999999" customHeight="1">
      <c r="A4" s="10">
        <v>1</v>
      </c>
      <c r="B4" s="10"/>
      <c r="C4" s="10"/>
      <c r="D4" s="10"/>
      <c r="E4" s="210"/>
      <c r="F4" s="223"/>
      <c r="G4" s="223"/>
      <c r="H4" s="224"/>
    </row>
    <row r="5" spans="1:8" ht="20.149999999999999" customHeight="1">
      <c r="A5" s="10">
        <f>A4+1</f>
        <v>2</v>
      </c>
      <c r="B5" s="210"/>
      <c r="C5" s="210"/>
      <c r="D5" s="210"/>
      <c r="E5" s="210"/>
      <c r="F5" s="10"/>
      <c r="G5" s="223"/>
      <c r="H5" s="224"/>
    </row>
    <row r="6" spans="1:8" ht="20.149999999999999" customHeight="1">
      <c r="A6" s="10">
        <f t="shared" ref="A6:A15" si="0">A5+1</f>
        <v>3</v>
      </c>
      <c r="B6" s="210"/>
      <c r="C6" s="210"/>
      <c r="D6" s="210"/>
      <c r="E6" s="210"/>
      <c r="F6" s="10"/>
      <c r="G6" s="223"/>
      <c r="H6" s="224"/>
    </row>
    <row r="7" spans="1:8" ht="20.149999999999999" customHeight="1">
      <c r="A7" s="10">
        <f t="shared" si="0"/>
        <v>4</v>
      </c>
      <c r="B7" s="210"/>
      <c r="C7" s="210"/>
      <c r="D7" s="210"/>
      <c r="E7" s="210"/>
      <c r="F7" s="10"/>
      <c r="G7" s="223"/>
      <c r="H7" s="224"/>
    </row>
    <row r="8" spans="1:8" ht="20.149999999999999" customHeight="1">
      <c r="A8" s="10">
        <f t="shared" si="0"/>
        <v>5</v>
      </c>
      <c r="B8" s="210"/>
      <c r="C8" s="210"/>
      <c r="D8" s="210"/>
      <c r="E8" s="210"/>
      <c r="F8" s="10"/>
      <c r="G8" s="223"/>
      <c r="H8" s="224"/>
    </row>
    <row r="9" spans="1:8" ht="20.149999999999999" customHeight="1">
      <c r="A9" s="10">
        <f t="shared" si="0"/>
        <v>6</v>
      </c>
      <c r="B9" s="210"/>
      <c r="C9" s="210"/>
      <c r="D9" s="210"/>
      <c r="E9" s="210"/>
      <c r="F9" s="10"/>
      <c r="G9" s="223"/>
      <c r="H9" s="224"/>
    </row>
    <row r="10" spans="1:8" ht="20.149999999999999" customHeight="1">
      <c r="A10" s="10">
        <f t="shared" si="0"/>
        <v>7</v>
      </c>
      <c r="B10" s="210"/>
      <c r="C10" s="210"/>
      <c r="D10" s="210"/>
      <c r="E10" s="210"/>
      <c r="F10" s="10"/>
      <c r="G10" s="223"/>
      <c r="H10" s="224"/>
    </row>
    <row r="11" spans="1:8" ht="20.149999999999999" customHeight="1">
      <c r="A11" s="10">
        <f t="shared" si="0"/>
        <v>8</v>
      </c>
      <c r="B11" s="210"/>
      <c r="C11" s="210"/>
      <c r="D11" s="210"/>
      <c r="E11" s="210"/>
      <c r="F11" s="10"/>
      <c r="G11" s="223"/>
      <c r="H11" s="224"/>
    </row>
    <row r="12" spans="1:8" ht="20.149999999999999" customHeight="1">
      <c r="A12" s="10">
        <f t="shared" si="0"/>
        <v>9</v>
      </c>
      <c r="B12" s="210"/>
      <c r="C12" s="210"/>
      <c r="D12" s="210"/>
      <c r="E12" s="210"/>
      <c r="F12" s="10"/>
      <c r="G12" s="223"/>
      <c r="H12" s="224"/>
    </row>
    <row r="13" spans="1:8" ht="20.149999999999999" customHeight="1">
      <c r="A13" s="10">
        <f t="shared" si="0"/>
        <v>10</v>
      </c>
      <c r="B13" s="210"/>
      <c r="C13" s="210"/>
      <c r="D13" s="210"/>
      <c r="E13" s="210"/>
      <c r="F13" s="10"/>
      <c r="G13" s="223"/>
      <c r="H13" s="224"/>
    </row>
    <row r="14" spans="1:8" ht="20.149999999999999" customHeight="1">
      <c r="A14" s="10">
        <f t="shared" si="0"/>
        <v>11</v>
      </c>
      <c r="B14" s="210"/>
      <c r="C14" s="210"/>
      <c r="D14" s="210"/>
      <c r="E14" s="210"/>
      <c r="F14" s="10"/>
      <c r="G14" s="223"/>
      <c r="H14" s="224"/>
    </row>
    <row r="15" spans="1:8" ht="20.149999999999999" customHeight="1">
      <c r="A15" s="10">
        <f t="shared" si="0"/>
        <v>12</v>
      </c>
      <c r="B15" s="210"/>
      <c r="C15" s="210"/>
      <c r="D15" s="210"/>
      <c r="E15" s="210"/>
      <c r="F15" s="10"/>
      <c r="G15" s="223"/>
      <c r="H15" s="224"/>
    </row>
    <row r="16" spans="1:8">
      <c r="A16" s="10"/>
      <c r="B16" s="225"/>
      <c r="C16" s="225"/>
      <c r="D16" s="210"/>
      <c r="E16" s="210"/>
      <c r="F16" s="10"/>
      <c r="G16" s="10"/>
      <c r="H16" s="10"/>
    </row>
    <row r="17" spans="1:8">
      <c r="A17" s="10"/>
      <c r="B17" s="210"/>
      <c r="C17" s="210"/>
      <c r="D17" s="210"/>
      <c r="E17" s="210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44"/>
  <sheetViews>
    <sheetView workbookViewId="0">
      <selection activeCell="E38" sqref="E38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41" t="s">
        <v>224</v>
      </c>
      <c r="B4" s="142" t="s">
        <v>354</v>
      </c>
      <c r="C4" s="141" t="s">
        <v>14</v>
      </c>
      <c r="D4" s="143" t="s">
        <v>355</v>
      </c>
      <c r="E4" s="143" t="s">
        <v>381</v>
      </c>
      <c r="F4" s="143" t="s">
        <v>356</v>
      </c>
      <c r="G4" s="143" t="s">
        <v>357</v>
      </c>
    </row>
    <row r="5" spans="1:7">
      <c r="A5" s="145"/>
      <c r="B5" s="145"/>
      <c r="C5" s="145"/>
      <c r="D5" s="145"/>
      <c r="E5" s="145"/>
      <c r="F5" s="145"/>
      <c r="G5" s="145"/>
    </row>
    <row r="6" spans="1:7">
      <c r="A6" s="10">
        <v>1</v>
      </c>
      <c r="B6" s="364" t="s">
        <v>425</v>
      </c>
      <c r="C6" s="365" t="s">
        <v>734</v>
      </c>
      <c r="D6" s="315" t="s">
        <v>55</v>
      </c>
      <c r="E6" s="207"/>
      <c r="F6" s="223"/>
      <c r="G6" s="224"/>
    </row>
    <row r="7" spans="1:7">
      <c r="A7" s="10">
        <f>A6+1</f>
        <v>2</v>
      </c>
      <c r="B7" s="364" t="s">
        <v>446</v>
      </c>
      <c r="C7" s="365" t="s">
        <v>196</v>
      </c>
      <c r="D7" s="315" t="s">
        <v>55</v>
      </c>
      <c r="E7" s="207"/>
      <c r="F7" s="223"/>
      <c r="G7" s="224"/>
    </row>
    <row r="8" spans="1:7">
      <c r="A8" s="10">
        <f t="shared" ref="A8:A44" si="0">A7+1</f>
        <v>3</v>
      </c>
      <c r="B8" s="365" t="s">
        <v>428</v>
      </c>
      <c r="C8" s="365" t="s">
        <v>662</v>
      </c>
      <c r="D8" s="315" t="s">
        <v>55</v>
      </c>
      <c r="E8" s="207"/>
      <c r="F8" s="363"/>
      <c r="G8" s="363"/>
    </row>
    <row r="9" spans="1:7">
      <c r="A9" s="10">
        <f t="shared" si="0"/>
        <v>4</v>
      </c>
      <c r="B9" s="365" t="s">
        <v>447</v>
      </c>
      <c r="C9" s="365" t="s">
        <v>760</v>
      </c>
      <c r="D9" s="315" t="s">
        <v>55</v>
      </c>
      <c r="E9" s="207"/>
      <c r="F9" s="223"/>
      <c r="G9" s="224"/>
    </row>
    <row r="10" spans="1:7">
      <c r="A10" s="10">
        <f t="shared" si="0"/>
        <v>5</v>
      </c>
      <c r="B10" s="365" t="s">
        <v>429</v>
      </c>
      <c r="C10" s="365" t="s">
        <v>651</v>
      </c>
      <c r="D10" s="315" t="s">
        <v>55</v>
      </c>
      <c r="E10" s="207"/>
      <c r="F10" s="223"/>
      <c r="G10" s="224"/>
    </row>
    <row r="11" spans="1:7">
      <c r="A11" s="10">
        <f t="shared" si="0"/>
        <v>6</v>
      </c>
      <c r="B11" s="365" t="s">
        <v>290</v>
      </c>
      <c r="C11" s="365" t="s">
        <v>760</v>
      </c>
      <c r="D11" s="315" t="s">
        <v>55</v>
      </c>
      <c r="E11" s="207"/>
      <c r="F11" s="223"/>
      <c r="G11" s="224"/>
    </row>
    <row r="12" spans="1:7">
      <c r="A12" s="10">
        <f t="shared" si="0"/>
        <v>7</v>
      </c>
      <c r="B12" s="80" t="s">
        <v>432</v>
      </c>
      <c r="C12" s="80" t="s">
        <v>760</v>
      </c>
      <c r="D12" s="315" t="s">
        <v>55</v>
      </c>
      <c r="E12" s="207"/>
      <c r="F12" s="223"/>
      <c r="G12" s="224"/>
    </row>
    <row r="13" spans="1:7">
      <c r="A13" s="10">
        <f t="shared" si="0"/>
        <v>8</v>
      </c>
      <c r="B13" s="80" t="s">
        <v>318</v>
      </c>
      <c r="C13" s="80" t="s">
        <v>638</v>
      </c>
      <c r="D13" s="315" t="s">
        <v>55</v>
      </c>
      <c r="E13" s="207"/>
      <c r="F13" s="223"/>
      <c r="G13" s="224"/>
    </row>
    <row r="14" spans="1:7">
      <c r="A14" s="10">
        <f t="shared" si="0"/>
        <v>9</v>
      </c>
      <c r="B14" s="80" t="s">
        <v>276</v>
      </c>
      <c r="C14" s="80" t="s">
        <v>383</v>
      </c>
      <c r="D14" s="315" t="s">
        <v>55</v>
      </c>
      <c r="E14" s="207"/>
      <c r="F14" s="363"/>
      <c r="G14" s="363"/>
    </row>
    <row r="15" spans="1:7">
      <c r="A15" s="10">
        <f t="shared" si="0"/>
        <v>10</v>
      </c>
      <c r="B15" s="80" t="s">
        <v>329</v>
      </c>
      <c r="C15" s="80" t="s">
        <v>667</v>
      </c>
      <c r="D15" s="315" t="s">
        <v>55</v>
      </c>
      <c r="E15" s="207"/>
      <c r="F15" s="363"/>
      <c r="G15" s="363"/>
    </row>
    <row r="16" spans="1:7">
      <c r="A16" s="10">
        <f t="shared" si="0"/>
        <v>11</v>
      </c>
      <c r="B16" s="80" t="s">
        <v>435</v>
      </c>
      <c r="C16" s="80" t="s">
        <v>760</v>
      </c>
      <c r="D16" s="315" t="s">
        <v>55</v>
      </c>
      <c r="E16" s="207"/>
      <c r="F16" s="223"/>
      <c r="G16" s="224"/>
    </row>
    <row r="17" spans="1:7">
      <c r="A17" s="10">
        <f t="shared" si="0"/>
        <v>12</v>
      </c>
      <c r="B17" s="80" t="s">
        <v>128</v>
      </c>
      <c r="C17" s="80" t="s">
        <v>563</v>
      </c>
      <c r="D17" s="315" t="s">
        <v>55</v>
      </c>
      <c r="E17" s="207"/>
      <c r="F17" s="223"/>
      <c r="G17" s="224"/>
    </row>
    <row r="18" spans="1:7">
      <c r="A18" s="10">
        <f t="shared" si="0"/>
        <v>13</v>
      </c>
      <c r="B18" s="80" t="s">
        <v>450</v>
      </c>
      <c r="C18" s="80" t="s">
        <v>228</v>
      </c>
      <c r="D18" s="315" t="s">
        <v>55</v>
      </c>
      <c r="E18" s="207"/>
      <c r="F18" s="223"/>
      <c r="G18" s="224"/>
    </row>
    <row r="19" spans="1:7">
      <c r="A19" s="10">
        <f t="shared" si="0"/>
        <v>14</v>
      </c>
      <c r="B19" s="80" t="s">
        <v>375</v>
      </c>
      <c r="C19" s="80" t="s">
        <v>525</v>
      </c>
      <c r="D19" s="315" t="s">
        <v>55</v>
      </c>
      <c r="E19" s="207"/>
      <c r="F19" s="223"/>
      <c r="G19" s="224"/>
    </row>
    <row r="20" spans="1:7">
      <c r="A20" s="10">
        <f t="shared" si="0"/>
        <v>15</v>
      </c>
      <c r="B20" s="80" t="s">
        <v>449</v>
      </c>
      <c r="C20" s="80" t="s">
        <v>520</v>
      </c>
      <c r="D20" s="315" t="s">
        <v>55</v>
      </c>
      <c r="E20" s="207"/>
      <c r="F20" s="223"/>
      <c r="G20" s="224"/>
    </row>
    <row r="21" spans="1:7">
      <c r="A21" s="10">
        <f t="shared" si="0"/>
        <v>16</v>
      </c>
      <c r="B21" s="80" t="s">
        <v>704</v>
      </c>
      <c r="C21" s="80" t="s">
        <v>196</v>
      </c>
      <c r="D21" s="315" t="s">
        <v>55</v>
      </c>
      <c r="E21" s="207"/>
      <c r="F21" s="223"/>
      <c r="G21" s="224"/>
    </row>
    <row r="22" spans="1:7">
      <c r="A22" s="10">
        <f t="shared" si="0"/>
        <v>17</v>
      </c>
      <c r="B22" s="80" t="s">
        <v>378</v>
      </c>
      <c r="C22" s="80" t="s">
        <v>636</v>
      </c>
      <c r="D22" s="315" t="s">
        <v>55</v>
      </c>
      <c r="E22" s="207"/>
      <c r="F22" s="223"/>
      <c r="G22" s="224"/>
    </row>
    <row r="23" spans="1:7">
      <c r="A23" s="10">
        <f t="shared" si="0"/>
        <v>18</v>
      </c>
      <c r="B23" s="80" t="s">
        <v>131</v>
      </c>
      <c r="C23" s="80" t="s">
        <v>227</v>
      </c>
      <c r="D23" s="315" t="s">
        <v>55</v>
      </c>
      <c r="E23" s="207"/>
      <c r="F23" s="223"/>
      <c r="G23" s="224"/>
    </row>
    <row r="24" spans="1:7">
      <c r="A24" s="10">
        <f t="shared" si="0"/>
        <v>19</v>
      </c>
      <c r="B24" s="80" t="s">
        <v>319</v>
      </c>
      <c r="C24" s="80" t="s">
        <v>525</v>
      </c>
      <c r="D24" s="315" t="s">
        <v>55</v>
      </c>
      <c r="E24" s="207"/>
      <c r="F24" s="223"/>
      <c r="G24" s="224"/>
    </row>
    <row r="25" spans="1:7">
      <c r="A25" s="10">
        <f t="shared" si="0"/>
        <v>20</v>
      </c>
      <c r="B25" s="80" t="s">
        <v>134</v>
      </c>
      <c r="C25" s="80" t="s">
        <v>227</v>
      </c>
      <c r="D25" s="315" t="s">
        <v>55</v>
      </c>
      <c r="E25" s="207"/>
      <c r="F25" s="223"/>
      <c r="G25" s="224"/>
    </row>
    <row r="26" spans="1:7">
      <c r="A26" s="10">
        <f t="shared" si="0"/>
        <v>21</v>
      </c>
      <c r="B26" s="80" t="s">
        <v>440</v>
      </c>
      <c r="C26" s="80" t="s">
        <v>196</v>
      </c>
      <c r="D26" s="315" t="s">
        <v>55</v>
      </c>
      <c r="E26" s="207"/>
      <c r="F26" s="223"/>
      <c r="G26" s="224"/>
    </row>
    <row r="27" spans="1:7">
      <c r="A27" s="10">
        <f t="shared" si="0"/>
        <v>22</v>
      </c>
      <c r="B27" s="365" t="s">
        <v>451</v>
      </c>
      <c r="C27" s="365" t="s">
        <v>228</v>
      </c>
      <c r="D27" s="315" t="s">
        <v>55</v>
      </c>
      <c r="E27" s="207"/>
      <c r="F27" s="223"/>
      <c r="G27" s="224"/>
    </row>
    <row r="28" spans="1:7">
      <c r="A28" s="10">
        <f t="shared" si="0"/>
        <v>23</v>
      </c>
      <c r="B28" s="80" t="s">
        <v>291</v>
      </c>
      <c r="C28" s="80" t="s">
        <v>520</v>
      </c>
      <c r="D28" s="315" t="s">
        <v>55</v>
      </c>
      <c r="E28" s="207"/>
      <c r="F28" s="223"/>
      <c r="G28" s="224"/>
    </row>
    <row r="29" spans="1:7">
      <c r="A29" s="10">
        <f t="shared" si="0"/>
        <v>24</v>
      </c>
      <c r="B29" s="80" t="s">
        <v>143</v>
      </c>
      <c r="C29" s="80" t="s">
        <v>227</v>
      </c>
      <c r="D29" s="315" t="s">
        <v>55</v>
      </c>
      <c r="E29" s="207"/>
      <c r="F29" s="223"/>
      <c r="G29" s="224"/>
    </row>
    <row r="30" spans="1:7">
      <c r="A30" s="10">
        <f t="shared" si="0"/>
        <v>25</v>
      </c>
      <c r="B30" s="80" t="s">
        <v>292</v>
      </c>
      <c r="C30" s="80" t="s">
        <v>638</v>
      </c>
      <c r="D30" s="315" t="s">
        <v>55</v>
      </c>
      <c r="E30" s="207"/>
      <c r="F30" s="363"/>
      <c r="G30" s="224"/>
    </row>
    <row r="31" spans="1:7">
      <c r="A31" s="10">
        <f t="shared" si="0"/>
        <v>26</v>
      </c>
      <c r="B31" s="80" t="s">
        <v>294</v>
      </c>
      <c r="C31" s="80" t="s">
        <v>362</v>
      </c>
      <c r="D31" s="315" t="s">
        <v>55</v>
      </c>
      <c r="E31" s="207"/>
      <c r="F31" s="363"/>
      <c r="G31" s="363"/>
    </row>
    <row r="32" spans="1:7">
      <c r="A32" s="10">
        <f t="shared" si="0"/>
        <v>27</v>
      </c>
      <c r="B32" s="80" t="s">
        <v>296</v>
      </c>
      <c r="C32" s="80" t="s">
        <v>729</v>
      </c>
      <c r="D32" s="315" t="s">
        <v>55</v>
      </c>
      <c r="E32" s="207"/>
      <c r="F32" s="223"/>
      <c r="G32" s="224"/>
    </row>
    <row r="33" spans="1:7">
      <c r="A33" s="10">
        <f t="shared" si="0"/>
        <v>28</v>
      </c>
      <c r="B33" s="80" t="s">
        <v>301</v>
      </c>
      <c r="C33" s="80" t="s">
        <v>647</v>
      </c>
      <c r="D33" s="315" t="s">
        <v>55</v>
      </c>
      <c r="E33" s="207"/>
      <c r="F33" s="223"/>
      <c r="G33" s="224"/>
    </row>
    <row r="34" spans="1:7">
      <c r="A34" s="10">
        <f t="shared" si="0"/>
        <v>29</v>
      </c>
      <c r="B34" s="80" t="s">
        <v>330</v>
      </c>
      <c r="C34" s="80" t="s">
        <v>891</v>
      </c>
      <c r="D34" s="315" t="s">
        <v>55</v>
      </c>
      <c r="E34" s="207"/>
      <c r="F34" s="223"/>
      <c r="G34" s="224"/>
    </row>
    <row r="35" spans="1:7">
      <c r="A35" s="10">
        <f t="shared" si="0"/>
        <v>30</v>
      </c>
      <c r="B35" s="80" t="s">
        <v>331</v>
      </c>
      <c r="C35" s="80" t="s">
        <v>616</v>
      </c>
      <c r="D35" s="315" t="s">
        <v>55</v>
      </c>
      <c r="E35" s="207"/>
      <c r="F35" s="363"/>
      <c r="G35" s="363"/>
    </row>
    <row r="36" spans="1:7">
      <c r="A36" s="10">
        <f t="shared" si="0"/>
        <v>31</v>
      </c>
      <c r="B36" s="80" t="s">
        <v>702</v>
      </c>
      <c r="C36" s="80" t="s">
        <v>196</v>
      </c>
      <c r="D36" s="315" t="s">
        <v>55</v>
      </c>
      <c r="E36" s="207"/>
      <c r="F36" s="223"/>
      <c r="G36" s="224"/>
    </row>
    <row r="37" spans="1:7">
      <c r="A37" s="10">
        <f t="shared" si="0"/>
        <v>32</v>
      </c>
      <c r="B37" s="80" t="s">
        <v>703</v>
      </c>
      <c r="C37" s="80" t="s">
        <v>226</v>
      </c>
      <c r="D37" s="315" t="s">
        <v>55</v>
      </c>
      <c r="E37" s="207"/>
      <c r="F37" s="223"/>
      <c r="G37" s="224"/>
    </row>
    <row r="38" spans="1:7">
      <c r="A38" s="10">
        <f t="shared" si="0"/>
        <v>33</v>
      </c>
      <c r="B38" s="80" t="s">
        <v>892</v>
      </c>
      <c r="C38" s="80" t="s">
        <v>383</v>
      </c>
      <c r="D38" s="315" t="s">
        <v>55</v>
      </c>
      <c r="E38" s="207"/>
      <c r="F38" s="223"/>
      <c r="G38" s="224"/>
    </row>
    <row r="39" spans="1:7">
      <c r="A39" s="10">
        <f t="shared" si="0"/>
        <v>34</v>
      </c>
      <c r="B39" s="80" t="s">
        <v>448</v>
      </c>
      <c r="C39" s="80" t="s">
        <v>196</v>
      </c>
      <c r="D39" s="315" t="s">
        <v>55</v>
      </c>
      <c r="E39" s="207"/>
      <c r="F39" s="223"/>
      <c r="G39" s="224"/>
    </row>
    <row r="40" spans="1:7">
      <c r="A40" s="10">
        <f t="shared" si="0"/>
        <v>35</v>
      </c>
      <c r="B40" s="80" t="s">
        <v>705</v>
      </c>
      <c r="C40" s="80" t="s">
        <v>647</v>
      </c>
      <c r="D40" s="315" t="s">
        <v>55</v>
      </c>
      <c r="E40" s="207"/>
      <c r="F40" s="223"/>
      <c r="G40" s="224"/>
    </row>
    <row r="41" spans="1:7">
      <c r="A41" s="10">
        <f t="shared" si="0"/>
        <v>36</v>
      </c>
      <c r="B41" s="80" t="s">
        <v>708</v>
      </c>
      <c r="C41" s="80" t="s">
        <v>647</v>
      </c>
      <c r="D41" s="315" t="s">
        <v>55</v>
      </c>
      <c r="E41" s="207"/>
      <c r="F41" s="223"/>
      <c r="G41" s="224"/>
    </row>
    <row r="42" spans="1:7">
      <c r="A42" s="10">
        <f t="shared" si="0"/>
        <v>37</v>
      </c>
      <c r="B42" s="80" t="s">
        <v>710</v>
      </c>
      <c r="C42" s="80" t="s">
        <v>525</v>
      </c>
      <c r="D42" s="315" t="s">
        <v>55</v>
      </c>
      <c r="E42" s="207"/>
      <c r="F42" s="223"/>
      <c r="G42" s="224"/>
    </row>
    <row r="43" spans="1:7">
      <c r="A43" s="10">
        <f t="shared" si="0"/>
        <v>38</v>
      </c>
      <c r="B43" s="80" t="s">
        <v>452</v>
      </c>
      <c r="C43" s="80" t="s">
        <v>383</v>
      </c>
      <c r="D43" s="315" t="s">
        <v>55</v>
      </c>
      <c r="E43" s="207"/>
      <c r="F43" s="223"/>
      <c r="G43" s="224"/>
    </row>
    <row r="44" spans="1:7">
      <c r="A44" s="10">
        <f t="shared" si="0"/>
        <v>39</v>
      </c>
      <c r="B44" s="80" t="s">
        <v>709</v>
      </c>
      <c r="C44" s="80" t="s">
        <v>383</v>
      </c>
      <c r="D44" s="315" t="s">
        <v>55</v>
      </c>
      <c r="E44" s="207"/>
      <c r="F44" s="223"/>
      <c r="G44" s="224"/>
    </row>
  </sheetData>
  <autoFilter ref="A5:G44" xr:uid="{00000000-0009-0000-0000-000004000000}"/>
  <conditionalFormatting sqref="B6:B8 B10:B11">
    <cfRule type="duplicateValues" dxfId="15" priority="2"/>
  </conditionalFormatting>
  <conditionalFormatting sqref="B9">
    <cfRule type="duplicateValues" dxfId="14" priority="1"/>
  </conditionalFormatting>
  <conditionalFormatting sqref="B27 B9">
    <cfRule type="duplicateValues" dxfId="13" priority="5"/>
  </conditionalFormatting>
  <conditionalFormatting sqref="B27">
    <cfRule type="duplicateValues" dxfId="12" priority="3"/>
    <cfRule type="duplicateValues" dxfId="11" priority="4"/>
  </conditionalFormatting>
  <conditionalFormatting sqref="E6:E44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7 G9:G13 G16:G29 G32:G34 G36:G44">
    <cfRule type="containsText" dxfId="6" priority="86" operator="containsText" text="Pending">
      <formula>NOT(ISERROR(SEARCH("Pending",G4)))</formula>
    </cfRule>
  </conditionalFormatting>
  <conditionalFormatting sqref="G6:G7 G9:G13 G16:G29 G32:G34 G36:G44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103" customWidth="1"/>
    <col min="2" max="4" width="10.453125" style="104" customWidth="1"/>
    <col min="5" max="5" width="12.54296875" style="105" customWidth="1"/>
    <col min="6" max="7" width="12.54296875" style="104" customWidth="1"/>
    <col min="8" max="10" width="12.54296875" style="146" customWidth="1"/>
  </cols>
  <sheetData>
    <row r="1" spans="1:12" ht="8.15" customHeight="1" thickBot="1"/>
    <row r="2" spans="1:12" s="7" customFormat="1" ht="15" customHeight="1">
      <c r="A2" s="693" t="s">
        <v>894</v>
      </c>
      <c r="B2" s="694"/>
      <c r="C2" s="694"/>
      <c r="D2" s="694"/>
      <c r="E2" s="694"/>
      <c r="F2" s="694"/>
      <c r="G2" s="694"/>
      <c r="H2" s="694"/>
      <c r="I2" s="694"/>
      <c r="J2" s="695"/>
    </row>
    <row r="3" spans="1:12" ht="15.5">
      <c r="A3" s="689" t="s">
        <v>285</v>
      </c>
      <c r="B3" s="690" t="s">
        <v>286</v>
      </c>
      <c r="C3" s="690"/>
      <c r="D3" s="691" t="s">
        <v>325</v>
      </c>
      <c r="E3" s="691" t="s">
        <v>326</v>
      </c>
      <c r="F3" s="691" t="s">
        <v>327</v>
      </c>
      <c r="G3" s="691" t="s">
        <v>328</v>
      </c>
      <c r="H3" s="690" t="s">
        <v>69</v>
      </c>
      <c r="I3" s="690" t="s">
        <v>275</v>
      </c>
      <c r="J3" s="696" t="s">
        <v>287</v>
      </c>
    </row>
    <row r="4" spans="1:12" ht="26.5" customHeight="1">
      <c r="A4" s="689"/>
      <c r="B4" s="106" t="s">
        <v>288</v>
      </c>
      <c r="C4" s="106" t="s">
        <v>289</v>
      </c>
      <c r="D4" s="692"/>
      <c r="E4" s="692"/>
      <c r="F4" s="692"/>
      <c r="G4" s="692"/>
      <c r="H4" s="690"/>
      <c r="I4" s="690"/>
      <c r="J4" s="696"/>
    </row>
    <row r="5" spans="1:12" ht="18" customHeight="1">
      <c r="A5" s="107">
        <v>1</v>
      </c>
      <c r="B5" s="108"/>
      <c r="C5" s="108"/>
      <c r="D5" s="109"/>
      <c r="E5" s="110"/>
      <c r="F5" s="111"/>
      <c r="G5" s="112"/>
      <c r="H5" s="176"/>
      <c r="I5" s="176"/>
      <c r="J5" s="177"/>
    </row>
    <row r="6" spans="1:12" ht="18" customHeight="1">
      <c r="A6" s="107">
        <f>A5+1</f>
        <v>2</v>
      </c>
      <c r="B6" s="108"/>
      <c r="C6" s="108"/>
      <c r="D6" s="109"/>
      <c r="E6" s="110"/>
      <c r="F6" s="112"/>
      <c r="G6" s="111"/>
      <c r="H6" s="176"/>
      <c r="I6" s="176"/>
      <c r="J6" s="177"/>
    </row>
    <row r="7" spans="1:12" ht="18" customHeight="1">
      <c r="A7" s="107">
        <f t="shared" ref="A7:A43" si="0">A6+1</f>
        <v>3</v>
      </c>
      <c r="B7" s="108"/>
      <c r="C7" s="108"/>
      <c r="D7" s="109"/>
      <c r="E7" s="110"/>
      <c r="F7" s="111"/>
      <c r="G7" s="112"/>
      <c r="H7" s="176"/>
      <c r="I7" s="176"/>
      <c r="J7" s="177"/>
    </row>
    <row r="8" spans="1:12" ht="18" customHeight="1">
      <c r="A8" s="107">
        <f t="shared" si="0"/>
        <v>4</v>
      </c>
      <c r="B8" s="108"/>
      <c r="C8" s="108"/>
      <c r="D8" s="109"/>
      <c r="E8" s="110"/>
      <c r="F8" s="112"/>
      <c r="G8" s="112"/>
      <c r="H8" s="176"/>
      <c r="I8" s="176"/>
      <c r="J8" s="177"/>
    </row>
    <row r="9" spans="1:12" ht="18" customHeight="1">
      <c r="A9" s="107">
        <f t="shared" si="0"/>
        <v>5</v>
      </c>
      <c r="B9" s="108"/>
      <c r="C9" s="108"/>
      <c r="D9" s="109"/>
      <c r="E9" s="110"/>
      <c r="F9" s="112"/>
      <c r="G9" s="112"/>
      <c r="H9" s="176"/>
      <c r="I9" s="176"/>
      <c r="J9" s="177"/>
      <c r="L9" s="169"/>
    </row>
    <row r="10" spans="1:12" ht="18" customHeight="1">
      <c r="A10" s="107">
        <f t="shared" si="0"/>
        <v>6</v>
      </c>
      <c r="B10" s="108"/>
      <c r="C10" s="108"/>
      <c r="D10" s="109"/>
      <c r="E10" s="110"/>
      <c r="F10" s="112"/>
      <c r="G10" s="112"/>
      <c r="H10" s="176"/>
      <c r="I10" s="176"/>
      <c r="J10" s="177"/>
      <c r="L10" s="169"/>
    </row>
    <row r="11" spans="1:12" ht="18" customHeight="1">
      <c r="A11" s="107">
        <f t="shared" si="0"/>
        <v>7</v>
      </c>
      <c r="B11" s="108"/>
      <c r="C11" s="108"/>
      <c r="D11" s="109"/>
      <c r="E11" s="110"/>
      <c r="F11" s="112"/>
      <c r="G11" s="112"/>
      <c r="H11" s="176"/>
      <c r="I11" s="176"/>
      <c r="J11" s="177"/>
      <c r="L11" s="169"/>
    </row>
    <row r="12" spans="1:12" ht="18" customHeight="1">
      <c r="A12" s="107">
        <f t="shared" si="0"/>
        <v>8</v>
      </c>
      <c r="B12" s="108"/>
      <c r="C12" s="108"/>
      <c r="D12" s="109"/>
      <c r="E12" s="110"/>
      <c r="F12" s="112"/>
      <c r="G12" s="112"/>
      <c r="H12" s="176"/>
      <c r="I12" s="176"/>
      <c r="J12" s="177"/>
      <c r="L12" s="169"/>
    </row>
    <row r="13" spans="1:12" ht="15" customHeight="1">
      <c r="A13" s="107">
        <f t="shared" si="0"/>
        <v>9</v>
      </c>
      <c r="B13" s="108"/>
      <c r="C13" s="108"/>
      <c r="D13" s="109"/>
      <c r="E13" s="110"/>
      <c r="F13" s="112"/>
      <c r="G13" s="112"/>
      <c r="H13" s="176"/>
      <c r="I13" s="176"/>
      <c r="J13" s="177"/>
      <c r="L13" s="169"/>
    </row>
    <row r="14" spans="1:12" ht="15" customHeight="1">
      <c r="A14" s="107">
        <f t="shared" si="0"/>
        <v>10</v>
      </c>
      <c r="B14" s="108"/>
      <c r="C14" s="108"/>
      <c r="D14" s="109"/>
      <c r="E14" s="110"/>
      <c r="F14" s="112"/>
      <c r="G14" s="112"/>
      <c r="H14" s="176"/>
      <c r="I14" s="176"/>
      <c r="J14" s="177"/>
    </row>
    <row r="15" spans="1:12" ht="15" customHeight="1">
      <c r="A15" s="107">
        <f t="shared" si="0"/>
        <v>11</v>
      </c>
      <c r="B15" s="108"/>
      <c r="C15" s="108"/>
      <c r="D15" s="109"/>
      <c r="E15" s="110"/>
      <c r="F15" s="112"/>
      <c r="G15" s="112"/>
      <c r="H15" s="176"/>
      <c r="I15" s="176"/>
      <c r="J15" s="177"/>
    </row>
    <row r="16" spans="1:12" ht="15" customHeight="1">
      <c r="A16" s="107">
        <f t="shared" si="0"/>
        <v>12</v>
      </c>
      <c r="B16" s="108"/>
      <c r="C16" s="108"/>
      <c r="D16" s="109"/>
      <c r="E16" s="110"/>
      <c r="F16" s="112"/>
      <c r="G16" s="112"/>
      <c r="H16" s="176"/>
      <c r="I16" s="176"/>
      <c r="J16" s="177"/>
    </row>
    <row r="17" spans="1:10" ht="15" customHeight="1">
      <c r="A17" s="107">
        <f t="shared" si="0"/>
        <v>13</v>
      </c>
      <c r="B17" s="108"/>
      <c r="C17" s="108"/>
      <c r="D17" s="109"/>
      <c r="E17" s="110"/>
      <c r="F17" s="112"/>
      <c r="G17" s="112"/>
      <c r="H17" s="176"/>
      <c r="I17" s="176"/>
      <c r="J17" s="177"/>
    </row>
    <row r="18" spans="1:10" ht="15" customHeight="1">
      <c r="A18" s="107">
        <f t="shared" si="0"/>
        <v>14</v>
      </c>
      <c r="B18" s="108"/>
      <c r="C18" s="108"/>
      <c r="D18" s="109"/>
      <c r="E18" s="110"/>
      <c r="F18" s="112"/>
      <c r="G18" s="112"/>
      <c r="H18" s="176"/>
      <c r="I18" s="176"/>
      <c r="J18" s="177"/>
    </row>
    <row r="19" spans="1:10" ht="15" customHeight="1">
      <c r="A19" s="107">
        <f t="shared" si="0"/>
        <v>15</v>
      </c>
      <c r="B19" s="108"/>
      <c r="C19" s="108"/>
      <c r="D19" s="109"/>
      <c r="E19" s="110"/>
      <c r="F19" s="112"/>
      <c r="G19" s="112"/>
      <c r="H19" s="176"/>
      <c r="I19" s="176"/>
      <c r="J19" s="177"/>
    </row>
    <row r="20" spans="1:10" ht="15" customHeight="1">
      <c r="A20" s="107">
        <f t="shared" si="0"/>
        <v>16</v>
      </c>
      <c r="B20" s="108"/>
      <c r="C20" s="108"/>
      <c r="D20" s="109"/>
      <c r="E20" s="110"/>
      <c r="F20" s="112"/>
      <c r="G20" s="112"/>
      <c r="H20" s="176"/>
      <c r="I20" s="176"/>
      <c r="J20" s="177"/>
    </row>
    <row r="21" spans="1:10" ht="15" customHeight="1">
      <c r="A21" s="107">
        <f t="shared" si="0"/>
        <v>17</v>
      </c>
      <c r="B21" s="108"/>
      <c r="C21" s="108"/>
      <c r="D21" s="109"/>
      <c r="E21" s="110"/>
      <c r="F21" s="112"/>
      <c r="G21" s="112"/>
      <c r="H21" s="176"/>
      <c r="I21" s="176"/>
      <c r="J21" s="177"/>
    </row>
    <row r="22" spans="1:10" ht="15" customHeight="1">
      <c r="A22" s="107">
        <f t="shared" si="0"/>
        <v>18</v>
      </c>
      <c r="B22" s="108"/>
      <c r="C22" s="108"/>
      <c r="D22" s="109"/>
      <c r="E22" s="110"/>
      <c r="F22" s="112"/>
      <c r="G22" s="112"/>
      <c r="H22" s="176"/>
      <c r="I22" s="176"/>
      <c r="J22" s="177"/>
    </row>
    <row r="23" spans="1:10" ht="15" customHeight="1">
      <c r="A23" s="107">
        <f t="shared" si="0"/>
        <v>19</v>
      </c>
      <c r="B23" s="108"/>
      <c r="C23" s="108"/>
      <c r="D23" s="109"/>
      <c r="E23" s="110"/>
      <c r="F23" s="112"/>
      <c r="G23" s="112"/>
      <c r="H23" s="176"/>
      <c r="I23" s="176"/>
      <c r="J23" s="177"/>
    </row>
    <row r="24" spans="1:10" ht="15" customHeight="1">
      <c r="A24" s="107">
        <f t="shared" si="0"/>
        <v>20</v>
      </c>
      <c r="B24" s="108"/>
      <c r="C24" s="108"/>
      <c r="D24" s="109"/>
      <c r="E24" s="110"/>
      <c r="F24" s="112"/>
      <c r="G24" s="112"/>
      <c r="H24" s="176"/>
      <c r="I24" s="176"/>
      <c r="J24" s="177"/>
    </row>
    <row r="25" spans="1:10" ht="15" customHeight="1">
      <c r="A25" s="107">
        <f>A23+1</f>
        <v>20</v>
      </c>
      <c r="B25" s="108"/>
      <c r="C25" s="108"/>
      <c r="D25" s="109"/>
      <c r="E25" s="110"/>
      <c r="F25" s="112"/>
      <c r="G25" s="112"/>
      <c r="H25" s="176"/>
      <c r="I25" s="176"/>
      <c r="J25" s="177"/>
    </row>
    <row r="26" spans="1:10" ht="15" customHeight="1">
      <c r="A26" s="107">
        <f t="shared" si="0"/>
        <v>21</v>
      </c>
      <c r="B26" s="108"/>
      <c r="C26" s="108"/>
      <c r="D26" s="109"/>
      <c r="E26" s="110"/>
      <c r="F26" s="112"/>
      <c r="G26" s="112"/>
      <c r="H26" s="176"/>
      <c r="I26" s="176"/>
      <c r="J26" s="177"/>
    </row>
    <row r="27" spans="1:10" ht="15" customHeight="1">
      <c r="A27" s="107"/>
      <c r="B27" s="108"/>
      <c r="C27" s="113"/>
      <c r="D27" s="109"/>
      <c r="E27" s="110"/>
      <c r="F27" s="112"/>
      <c r="G27" s="112"/>
      <c r="H27" s="176"/>
      <c r="I27" s="176"/>
      <c r="J27" s="177"/>
    </row>
    <row r="28" spans="1:10" ht="15" customHeight="1">
      <c r="A28" s="107">
        <f>A26+1</f>
        <v>22</v>
      </c>
      <c r="B28" s="108"/>
      <c r="C28" s="108"/>
      <c r="D28" s="109"/>
      <c r="E28" s="110"/>
      <c r="F28" s="112"/>
      <c r="G28" s="112"/>
      <c r="H28" s="176"/>
      <c r="I28" s="176"/>
      <c r="J28" s="177"/>
    </row>
    <row r="29" spans="1:10" ht="15" customHeight="1">
      <c r="A29" s="107">
        <f t="shared" si="0"/>
        <v>23</v>
      </c>
      <c r="B29" s="108"/>
      <c r="C29" s="108"/>
      <c r="D29" s="109"/>
      <c r="E29" s="110"/>
      <c r="F29" s="112"/>
      <c r="G29" s="112"/>
      <c r="H29" s="176"/>
      <c r="I29" s="176"/>
      <c r="J29" s="177"/>
    </row>
    <row r="30" spans="1:10" ht="15" customHeight="1">
      <c r="A30" s="107">
        <f t="shared" si="0"/>
        <v>24</v>
      </c>
      <c r="B30" s="108"/>
      <c r="C30" s="108"/>
      <c r="D30" s="109"/>
      <c r="E30" s="110"/>
      <c r="F30" s="112"/>
      <c r="G30" s="112"/>
      <c r="H30" s="176"/>
      <c r="I30" s="176"/>
      <c r="J30" s="177"/>
    </row>
    <row r="31" spans="1:10" ht="15" customHeight="1">
      <c r="A31" s="107">
        <f t="shared" si="0"/>
        <v>25</v>
      </c>
      <c r="B31" s="108"/>
      <c r="C31" s="108"/>
      <c r="D31" s="109"/>
      <c r="E31" s="110"/>
      <c r="F31" s="112"/>
      <c r="G31" s="112"/>
      <c r="H31" s="176"/>
      <c r="I31" s="176"/>
      <c r="J31" s="177"/>
    </row>
    <row r="32" spans="1:10" ht="15" customHeight="1">
      <c r="A32" s="107">
        <f t="shared" si="0"/>
        <v>26</v>
      </c>
      <c r="B32" s="108"/>
      <c r="C32" s="108"/>
      <c r="D32" s="109"/>
      <c r="E32" s="110"/>
      <c r="F32" s="112"/>
      <c r="G32" s="112"/>
      <c r="H32" s="176"/>
      <c r="I32" s="176"/>
      <c r="J32" s="177"/>
    </row>
    <row r="33" spans="1:15" ht="15" customHeight="1">
      <c r="A33" s="107">
        <f t="shared" si="0"/>
        <v>27</v>
      </c>
      <c r="B33" s="108"/>
      <c r="C33" s="108"/>
      <c r="D33" s="109"/>
      <c r="E33" s="110"/>
      <c r="F33" s="112"/>
      <c r="G33" s="112"/>
      <c r="H33" s="176"/>
      <c r="I33" s="176"/>
      <c r="J33" s="177"/>
    </row>
    <row r="34" spans="1:15" ht="15" customHeight="1">
      <c r="A34" s="107">
        <f t="shared" si="0"/>
        <v>28</v>
      </c>
      <c r="B34" s="108"/>
      <c r="C34" s="108"/>
      <c r="D34" s="109"/>
      <c r="E34" s="110"/>
      <c r="F34" s="112"/>
      <c r="G34" s="112"/>
      <c r="H34" s="176"/>
      <c r="I34" s="176"/>
      <c r="J34" s="177"/>
    </row>
    <row r="35" spans="1:15" ht="15" customHeight="1">
      <c r="A35" s="107">
        <f t="shared" si="0"/>
        <v>29</v>
      </c>
      <c r="B35" s="108"/>
      <c r="C35" s="108"/>
      <c r="D35" s="109"/>
      <c r="E35" s="110"/>
      <c r="F35" s="112"/>
      <c r="G35" s="112"/>
      <c r="H35" s="176"/>
      <c r="I35" s="176"/>
      <c r="J35" s="177"/>
    </row>
    <row r="36" spans="1:15" ht="18" customHeight="1">
      <c r="A36" s="107">
        <f t="shared" si="0"/>
        <v>30</v>
      </c>
      <c r="B36" s="108"/>
      <c r="C36" s="114"/>
      <c r="D36" s="115"/>
      <c r="E36" s="110"/>
      <c r="F36" s="112"/>
      <c r="G36" s="112"/>
      <c r="H36" s="178"/>
      <c r="I36" s="178"/>
      <c r="J36" s="179"/>
    </row>
    <row r="37" spans="1:15" ht="18" customHeight="1">
      <c r="A37" s="107">
        <f t="shared" si="0"/>
        <v>31</v>
      </c>
      <c r="B37" s="108"/>
      <c r="C37" s="116"/>
      <c r="D37" s="117"/>
      <c r="E37" s="110"/>
      <c r="F37" s="112"/>
      <c r="G37" s="112"/>
      <c r="H37" s="178"/>
      <c r="I37" s="178"/>
      <c r="J37" s="179"/>
      <c r="O37" s="2"/>
    </row>
    <row r="38" spans="1:15" ht="18" customHeight="1">
      <c r="A38" s="107">
        <f t="shared" si="0"/>
        <v>32</v>
      </c>
      <c r="B38" s="108"/>
      <c r="C38" s="116"/>
      <c r="D38" s="117"/>
      <c r="E38" s="110"/>
      <c r="F38" s="112"/>
      <c r="G38" s="112"/>
      <c r="H38" s="178"/>
      <c r="I38" s="178"/>
      <c r="J38" s="179"/>
    </row>
    <row r="39" spans="1:15" ht="18" customHeight="1">
      <c r="A39" s="107">
        <f t="shared" si="0"/>
        <v>33</v>
      </c>
      <c r="B39" s="108"/>
      <c r="C39" s="116"/>
      <c r="D39" s="117"/>
      <c r="E39" s="110"/>
      <c r="F39" s="112"/>
      <c r="G39" s="112"/>
      <c r="H39" s="178"/>
      <c r="I39" s="178"/>
      <c r="J39" s="179"/>
    </row>
    <row r="40" spans="1:15" ht="18" customHeight="1">
      <c r="A40" s="107">
        <f t="shared" si="0"/>
        <v>34</v>
      </c>
      <c r="B40" s="108"/>
      <c r="C40" s="116"/>
      <c r="D40" s="117"/>
      <c r="E40" s="110"/>
      <c r="F40" s="112"/>
      <c r="G40" s="112"/>
      <c r="H40" s="178"/>
      <c r="I40" s="178"/>
      <c r="J40" s="179"/>
    </row>
    <row r="41" spans="1:15" ht="18" customHeight="1">
      <c r="A41" s="107">
        <f t="shared" si="0"/>
        <v>35</v>
      </c>
      <c r="B41" s="108"/>
      <c r="C41" s="116"/>
      <c r="D41" s="117"/>
      <c r="E41" s="110"/>
      <c r="F41" s="111"/>
      <c r="G41" s="112"/>
      <c r="H41" s="178"/>
      <c r="I41" s="176"/>
      <c r="J41" s="177"/>
    </row>
    <row r="42" spans="1:15" ht="18" customHeight="1">
      <c r="A42" s="107">
        <f t="shared" si="0"/>
        <v>36</v>
      </c>
      <c r="B42" s="108"/>
      <c r="C42" s="116"/>
      <c r="D42" s="117"/>
      <c r="E42" s="110"/>
      <c r="F42" s="111"/>
      <c r="G42" s="112"/>
      <c r="H42" s="176"/>
      <c r="I42" s="178"/>
      <c r="J42" s="177"/>
    </row>
    <row r="43" spans="1:15" ht="18" customHeight="1">
      <c r="A43" s="107">
        <f t="shared" si="0"/>
        <v>37</v>
      </c>
      <c r="B43" s="108"/>
      <c r="C43" s="116"/>
      <c r="D43" s="117"/>
      <c r="E43" s="110"/>
      <c r="F43" s="111"/>
      <c r="G43" s="112"/>
      <c r="H43" s="176"/>
      <c r="I43" s="178"/>
      <c r="J43" s="177"/>
    </row>
    <row r="44" spans="1:15" s="121" customFormat="1" ht="15" thickBot="1">
      <c r="A44" s="687" t="s">
        <v>56</v>
      </c>
      <c r="B44" s="688"/>
      <c r="C44" s="688"/>
      <c r="D44" s="118">
        <f>SUM(D5:D43)</f>
        <v>0</v>
      </c>
      <c r="E44" s="119">
        <f>SUM(E5:E43)</f>
        <v>0</v>
      </c>
      <c r="F44" s="120">
        <f>SUM(F5:F43)/1000</f>
        <v>0</v>
      </c>
      <c r="G44" s="120">
        <f>SUM(G5:G43)/1000</f>
        <v>0</v>
      </c>
      <c r="H44" s="180">
        <f>SUM(H5:H43)</f>
        <v>0</v>
      </c>
      <c r="I44" s="180">
        <f>SUM(I5:I43)</f>
        <v>0</v>
      </c>
      <c r="J44" s="181">
        <f>SUM(J5:J43)</f>
        <v>0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07" t="s">
        <v>895</v>
      </c>
      <c r="B1" s="707"/>
      <c r="C1" s="707"/>
      <c r="D1" s="707"/>
      <c r="E1" s="707"/>
      <c r="F1" s="707"/>
      <c r="G1" s="707"/>
      <c r="H1" s="707"/>
      <c r="I1" s="707"/>
      <c r="J1" s="366"/>
      <c r="K1" s="366"/>
      <c r="L1" s="366"/>
    </row>
    <row r="2" spans="1:12">
      <c r="A2" s="708" t="s">
        <v>896</v>
      </c>
      <c r="B2" s="708"/>
      <c r="C2" s="708"/>
      <c r="D2" s="708"/>
      <c r="E2" s="708"/>
      <c r="F2" s="708"/>
      <c r="G2" s="708"/>
      <c r="H2" s="708"/>
      <c r="I2" s="708"/>
      <c r="J2" s="367"/>
      <c r="K2" s="367"/>
      <c r="L2" s="367"/>
    </row>
    <row r="3" spans="1:12">
      <c r="A3" s="708" t="s">
        <v>897</v>
      </c>
      <c r="B3" s="708"/>
      <c r="C3" s="708"/>
      <c r="D3" s="708"/>
      <c r="E3" s="708"/>
      <c r="F3" s="708"/>
      <c r="G3" s="708"/>
      <c r="H3" s="708"/>
      <c r="I3" s="708"/>
      <c r="J3" s="367"/>
      <c r="K3" s="367"/>
      <c r="L3" s="367"/>
    </row>
    <row r="4" spans="1:12" ht="36.75" customHeight="1">
      <c r="A4" s="709" t="s">
        <v>898</v>
      </c>
      <c r="B4" s="709"/>
      <c r="C4" s="709"/>
      <c r="D4" s="709"/>
      <c r="E4" s="709"/>
      <c r="F4" s="709"/>
      <c r="G4" s="709"/>
      <c r="H4" s="709"/>
      <c r="I4" s="709"/>
      <c r="J4" s="368"/>
      <c r="K4" s="368"/>
      <c r="L4" s="368"/>
    </row>
    <row r="5" spans="1:12" ht="15.5">
      <c r="A5" s="710" t="s">
        <v>899</v>
      </c>
      <c r="B5" s="710"/>
      <c r="C5" s="710"/>
      <c r="D5" s="710"/>
      <c r="E5" s="710"/>
      <c r="F5" s="710"/>
      <c r="G5" s="710"/>
      <c r="H5" s="710"/>
      <c r="I5" s="710"/>
    </row>
    <row r="6" spans="1:12" ht="18.5">
      <c r="A6" s="369" t="s">
        <v>900</v>
      </c>
      <c r="G6" s="370"/>
      <c r="I6" s="370">
        <v>45930</v>
      </c>
    </row>
    <row r="7" spans="1:12" ht="48" customHeight="1">
      <c r="A7" s="371" t="s">
        <v>901</v>
      </c>
      <c r="B7" s="371" t="s">
        <v>902</v>
      </c>
      <c r="C7" s="371" t="s">
        <v>903</v>
      </c>
      <c r="D7" s="371" t="s">
        <v>904</v>
      </c>
      <c r="E7" s="371" t="s">
        <v>905</v>
      </c>
      <c r="F7" s="372" t="s">
        <v>906</v>
      </c>
      <c r="G7" s="373" t="s">
        <v>71</v>
      </c>
      <c r="H7" s="374" t="s">
        <v>907</v>
      </c>
      <c r="I7" s="373" t="s">
        <v>195</v>
      </c>
    </row>
    <row r="8" spans="1:12" ht="15.5">
      <c r="A8" s="375" t="s">
        <v>908</v>
      </c>
      <c r="B8" s="376" t="s">
        <v>909</v>
      </c>
      <c r="C8" s="377" t="s">
        <v>910</v>
      </c>
      <c r="D8" s="377"/>
      <c r="E8" s="377" t="s">
        <v>911</v>
      </c>
      <c r="F8" s="378">
        <v>45411</v>
      </c>
      <c r="G8" s="379" t="s">
        <v>912</v>
      </c>
      <c r="H8" s="380">
        <v>45492</v>
      </c>
      <c r="I8" s="381"/>
    </row>
    <row r="9" spans="1:12" ht="15.5">
      <c r="A9" s="382" t="s">
        <v>913</v>
      </c>
      <c r="B9" s="376" t="s">
        <v>914</v>
      </c>
      <c r="C9" s="377" t="s">
        <v>910</v>
      </c>
      <c r="D9" s="377"/>
      <c r="E9" s="377" t="s">
        <v>915</v>
      </c>
      <c r="F9" s="378">
        <v>45419</v>
      </c>
      <c r="G9" s="379" t="s">
        <v>912</v>
      </c>
      <c r="H9" s="380">
        <v>45491</v>
      </c>
      <c r="I9" s="381"/>
    </row>
    <row r="10" spans="1:12" ht="31">
      <c r="A10" s="382" t="s">
        <v>916</v>
      </c>
      <c r="B10" s="376" t="s">
        <v>917</v>
      </c>
      <c r="C10" s="377" t="s">
        <v>910</v>
      </c>
      <c r="D10" s="377"/>
      <c r="E10" s="383" t="s">
        <v>918</v>
      </c>
      <c r="F10" s="378">
        <v>45419</v>
      </c>
      <c r="G10" s="379" t="s">
        <v>912</v>
      </c>
      <c r="H10" s="380">
        <v>45492</v>
      </c>
      <c r="I10" s="381"/>
    </row>
    <row r="11" spans="1:12" ht="31">
      <c r="A11" s="382" t="s">
        <v>838</v>
      </c>
      <c r="B11" s="376" t="s">
        <v>919</v>
      </c>
      <c r="C11" s="377" t="s">
        <v>409</v>
      </c>
      <c r="D11" s="377"/>
      <c r="E11" s="383" t="s">
        <v>920</v>
      </c>
      <c r="F11" s="378">
        <v>45419</v>
      </c>
      <c r="G11" s="379" t="s">
        <v>912</v>
      </c>
      <c r="H11" s="380">
        <v>45492</v>
      </c>
      <c r="I11" s="384"/>
    </row>
    <row r="12" spans="1:12" ht="15.5">
      <c r="A12" s="382" t="s">
        <v>921</v>
      </c>
      <c r="B12" s="376" t="s">
        <v>917</v>
      </c>
      <c r="C12" s="377" t="s">
        <v>910</v>
      </c>
      <c r="D12" s="377"/>
      <c r="E12" s="383" t="s">
        <v>922</v>
      </c>
      <c r="F12" s="378">
        <v>45419</v>
      </c>
      <c r="G12" s="379" t="s">
        <v>912</v>
      </c>
      <c r="H12" s="380">
        <v>45565</v>
      </c>
      <c r="I12" s="381"/>
    </row>
    <row r="13" spans="1:12" ht="31">
      <c r="A13" s="382" t="s">
        <v>923</v>
      </c>
      <c r="B13" s="376" t="s">
        <v>924</v>
      </c>
      <c r="C13" s="377" t="s">
        <v>910</v>
      </c>
      <c r="D13" s="377"/>
      <c r="E13" s="383" t="s">
        <v>925</v>
      </c>
      <c r="F13" s="378">
        <v>45411</v>
      </c>
      <c r="G13" s="379" t="s">
        <v>912</v>
      </c>
      <c r="H13" s="380">
        <v>45680</v>
      </c>
      <c r="I13" s="381"/>
    </row>
    <row r="14" spans="1:12" ht="15.5">
      <c r="A14" s="382" t="s">
        <v>926</v>
      </c>
      <c r="B14" s="376" t="s">
        <v>927</v>
      </c>
      <c r="C14" s="377" t="s">
        <v>910</v>
      </c>
      <c r="D14" s="377"/>
      <c r="E14" s="383" t="s">
        <v>928</v>
      </c>
      <c r="F14" s="378">
        <v>45411</v>
      </c>
      <c r="G14" s="379" t="s">
        <v>912</v>
      </c>
      <c r="H14" s="380">
        <v>45545</v>
      </c>
      <c r="I14" s="381"/>
    </row>
    <row r="15" spans="1:12" ht="15.5">
      <c r="A15" s="382" t="s">
        <v>929</v>
      </c>
      <c r="B15" s="376" t="s">
        <v>930</v>
      </c>
      <c r="C15" s="377" t="s">
        <v>409</v>
      </c>
      <c r="D15" s="377"/>
      <c r="E15" s="383" t="s">
        <v>931</v>
      </c>
      <c r="F15" s="378">
        <v>45411</v>
      </c>
      <c r="G15" s="379" t="s">
        <v>912</v>
      </c>
      <c r="H15" s="380">
        <v>45491</v>
      </c>
      <c r="I15" s="381"/>
    </row>
    <row r="16" spans="1:12" ht="15.5">
      <c r="A16" s="382" t="s">
        <v>932</v>
      </c>
      <c r="B16" s="376" t="s">
        <v>930</v>
      </c>
      <c r="C16" s="377" t="s">
        <v>409</v>
      </c>
      <c r="D16" s="377"/>
      <c r="E16" s="383" t="s">
        <v>933</v>
      </c>
      <c r="F16" s="378">
        <v>45411</v>
      </c>
      <c r="G16" s="379" t="s">
        <v>912</v>
      </c>
      <c r="H16" s="380">
        <v>45491</v>
      </c>
      <c r="I16" s="381"/>
    </row>
    <row r="17" spans="1:10" ht="15.5">
      <c r="A17" s="382" t="s">
        <v>934</v>
      </c>
      <c r="B17" s="376" t="s">
        <v>919</v>
      </c>
      <c r="C17" s="377"/>
      <c r="D17" s="377"/>
      <c r="E17" s="383" t="s">
        <v>935</v>
      </c>
      <c r="F17" s="378">
        <v>45511</v>
      </c>
      <c r="G17" s="379" t="s">
        <v>912</v>
      </c>
      <c r="H17" s="380">
        <v>45609</v>
      </c>
      <c r="I17" s="381"/>
    </row>
    <row r="18" spans="1:10" ht="31">
      <c r="A18" s="382" t="s">
        <v>936</v>
      </c>
      <c r="B18" s="376" t="s">
        <v>937</v>
      </c>
      <c r="C18" s="377" t="s">
        <v>938</v>
      </c>
      <c r="D18" s="377"/>
      <c r="E18" s="383" t="s">
        <v>939</v>
      </c>
      <c r="F18" s="378">
        <v>45502</v>
      </c>
      <c r="G18" s="379" t="s">
        <v>912</v>
      </c>
      <c r="H18" s="380">
        <v>45563</v>
      </c>
      <c r="I18" s="381"/>
    </row>
    <row r="19" spans="1:10" ht="15.5">
      <c r="A19" s="382" t="s">
        <v>940</v>
      </c>
      <c r="B19" s="376" t="s">
        <v>914</v>
      </c>
      <c r="C19" s="377" t="s">
        <v>910</v>
      </c>
      <c r="D19" s="377"/>
      <c r="E19" s="383" t="s">
        <v>941</v>
      </c>
      <c r="F19" s="378">
        <v>45511</v>
      </c>
      <c r="G19" s="379" t="s">
        <v>912</v>
      </c>
      <c r="H19" s="380">
        <v>45563</v>
      </c>
      <c r="I19" s="381"/>
    </row>
    <row r="20" spans="1:10" ht="15.5">
      <c r="A20" s="382" t="s">
        <v>940</v>
      </c>
      <c r="B20" s="376" t="s">
        <v>917</v>
      </c>
      <c r="C20" s="377" t="s">
        <v>910</v>
      </c>
      <c r="D20" s="377"/>
      <c r="E20" s="383" t="s">
        <v>942</v>
      </c>
      <c r="F20" s="378">
        <v>45502</v>
      </c>
      <c r="G20" s="379" t="s">
        <v>912</v>
      </c>
      <c r="H20" s="380">
        <v>45563</v>
      </c>
      <c r="I20" s="381"/>
    </row>
    <row r="21" spans="1:10" ht="15.5">
      <c r="A21" s="382" t="s">
        <v>943</v>
      </c>
      <c r="B21" s="376" t="s">
        <v>917</v>
      </c>
      <c r="C21" s="377" t="s">
        <v>910</v>
      </c>
      <c r="D21" s="377"/>
      <c r="E21" s="383" t="s">
        <v>944</v>
      </c>
      <c r="F21" s="378">
        <v>45490</v>
      </c>
      <c r="G21" s="379" t="s">
        <v>912</v>
      </c>
      <c r="H21" s="380">
        <v>45563</v>
      </c>
      <c r="I21" s="381"/>
    </row>
    <row r="22" spans="1:10" ht="15.5">
      <c r="A22" s="382" t="s">
        <v>945</v>
      </c>
      <c r="B22" s="376" t="s">
        <v>946</v>
      </c>
      <c r="C22" s="377" t="s">
        <v>409</v>
      </c>
      <c r="D22" s="377"/>
      <c r="E22" s="383" t="s">
        <v>947</v>
      </c>
      <c r="F22" s="378">
        <v>45490</v>
      </c>
      <c r="G22" s="379" t="s">
        <v>912</v>
      </c>
      <c r="H22" s="380">
        <v>45563</v>
      </c>
      <c r="I22" s="384"/>
    </row>
    <row r="23" spans="1:10" ht="15.5">
      <c r="A23" s="382" t="s">
        <v>948</v>
      </c>
      <c r="B23" s="376" t="s">
        <v>927</v>
      </c>
      <c r="C23" s="377" t="s">
        <v>910</v>
      </c>
      <c r="D23" s="377"/>
      <c r="E23" s="383" t="s">
        <v>949</v>
      </c>
      <c r="F23" s="378">
        <v>45490</v>
      </c>
      <c r="G23" s="379" t="s">
        <v>912</v>
      </c>
      <c r="H23" s="380">
        <v>45563</v>
      </c>
      <c r="I23" s="381"/>
    </row>
    <row r="24" spans="1:10" ht="15.5">
      <c r="A24" s="382" t="s">
        <v>948</v>
      </c>
      <c r="B24" s="376" t="s">
        <v>927</v>
      </c>
      <c r="C24" s="377" t="s">
        <v>910</v>
      </c>
      <c r="D24" s="377"/>
      <c r="E24" s="383" t="s">
        <v>950</v>
      </c>
      <c r="F24" s="378">
        <v>45490</v>
      </c>
      <c r="G24" s="379" t="s">
        <v>912</v>
      </c>
      <c r="H24" s="380">
        <v>45563</v>
      </c>
      <c r="I24" s="381"/>
    </row>
    <row r="25" spans="1:10" ht="15.5">
      <c r="A25" s="382" t="s">
        <v>951</v>
      </c>
      <c r="B25" s="376" t="s">
        <v>919</v>
      </c>
      <c r="C25" s="377" t="s">
        <v>409</v>
      </c>
      <c r="D25" s="377"/>
      <c r="E25" s="383" t="s">
        <v>952</v>
      </c>
      <c r="F25" s="378">
        <v>45490</v>
      </c>
      <c r="G25" s="379" t="s">
        <v>912</v>
      </c>
      <c r="H25" s="380">
        <v>45563</v>
      </c>
      <c r="I25" s="381"/>
    </row>
    <row r="26" spans="1:10" ht="22.5" customHeight="1">
      <c r="A26" s="385" t="s">
        <v>953</v>
      </c>
      <c r="B26" s="386"/>
      <c r="C26" s="386"/>
      <c r="D26" s="386"/>
      <c r="E26" s="386"/>
      <c r="F26" s="386"/>
      <c r="G26" s="387"/>
      <c r="H26" s="387"/>
      <c r="I26" s="388"/>
    </row>
    <row r="27" spans="1:10" ht="49.5" customHeight="1">
      <c r="A27" s="389" t="s">
        <v>954</v>
      </c>
      <c r="B27" s="389" t="s">
        <v>955</v>
      </c>
      <c r="C27" s="389" t="s">
        <v>956</v>
      </c>
      <c r="D27" s="389" t="s">
        <v>957</v>
      </c>
      <c r="E27" s="389" t="s">
        <v>958</v>
      </c>
      <c r="F27" s="390" t="s">
        <v>959</v>
      </c>
      <c r="G27" s="391" t="s">
        <v>71</v>
      </c>
      <c r="H27" s="392"/>
      <c r="I27" s="393"/>
    </row>
    <row r="28" spans="1:10" ht="25.5" customHeight="1">
      <c r="A28" s="394"/>
      <c r="B28" s="395" t="s">
        <v>960</v>
      </c>
      <c r="C28" s="395" t="s">
        <v>961</v>
      </c>
      <c r="D28" s="395" t="s">
        <v>962</v>
      </c>
      <c r="E28" s="396" t="s">
        <v>963</v>
      </c>
      <c r="F28" s="378" t="s">
        <v>964</v>
      </c>
      <c r="G28" s="397" t="s">
        <v>965</v>
      </c>
      <c r="H28" s="398" t="s">
        <v>966</v>
      </c>
      <c r="I28" s="399">
        <v>45663</v>
      </c>
    </row>
    <row r="29" spans="1:10" ht="37.5">
      <c r="A29" s="394"/>
      <c r="B29" s="395" t="s">
        <v>960</v>
      </c>
      <c r="C29" s="395" t="s">
        <v>967</v>
      </c>
      <c r="D29" s="395"/>
      <c r="E29" s="396" t="s">
        <v>968</v>
      </c>
      <c r="F29" s="400" t="s">
        <v>969</v>
      </c>
      <c r="G29" s="397" t="s">
        <v>970</v>
      </c>
      <c r="H29" s="398" t="s">
        <v>966</v>
      </c>
      <c r="I29" s="399">
        <v>45663</v>
      </c>
    </row>
    <row r="30" spans="1:10" ht="37.5">
      <c r="A30" s="394"/>
      <c r="B30" s="395" t="s">
        <v>960</v>
      </c>
      <c r="C30" s="395" t="s">
        <v>961</v>
      </c>
      <c r="D30" s="395" t="s">
        <v>971</v>
      </c>
      <c r="E30" s="396" t="s">
        <v>972</v>
      </c>
      <c r="F30" s="400" t="s">
        <v>973</v>
      </c>
      <c r="G30" s="397" t="s">
        <v>970</v>
      </c>
      <c r="H30" s="398" t="s">
        <v>966</v>
      </c>
      <c r="I30" s="399">
        <v>45695</v>
      </c>
    </row>
    <row r="31" spans="1:10" s="7" customFormat="1" ht="15.5">
      <c r="A31" s="401" t="s">
        <v>974</v>
      </c>
      <c r="B31" s="402"/>
      <c r="C31" s="402"/>
      <c r="D31" s="403"/>
      <c r="E31" s="403"/>
      <c r="F31" s="402"/>
      <c r="G31" s="402"/>
      <c r="H31" s="404"/>
      <c r="I31" s="405"/>
    </row>
    <row r="32" spans="1:10" ht="31.5" thickBot="1">
      <c r="A32" s="389" t="s">
        <v>975</v>
      </c>
      <c r="B32" s="389" t="s">
        <v>976</v>
      </c>
      <c r="C32" s="389" t="s">
        <v>977</v>
      </c>
      <c r="D32" s="389" t="s">
        <v>978</v>
      </c>
      <c r="E32" s="389" t="s">
        <v>958</v>
      </c>
      <c r="F32" s="389" t="s">
        <v>959</v>
      </c>
      <c r="G32" s="406" t="s">
        <v>71</v>
      </c>
      <c r="H32" s="381"/>
      <c r="I32" s="407"/>
      <c r="J32" s="103"/>
    </row>
    <row r="33" spans="1:11" ht="42">
      <c r="A33" s="408"/>
      <c r="B33" s="409" t="s">
        <v>979</v>
      </c>
      <c r="C33" s="410" t="s">
        <v>980</v>
      </c>
      <c r="D33" s="410" t="s">
        <v>981</v>
      </c>
      <c r="E33" s="409" t="s">
        <v>982</v>
      </c>
      <c r="F33" s="411" t="s">
        <v>983</v>
      </c>
      <c r="G33" s="379" t="s">
        <v>912</v>
      </c>
      <c r="H33" s="412">
        <v>45751</v>
      </c>
      <c r="I33" s="413"/>
    </row>
    <row r="34" spans="1:11" ht="42">
      <c r="A34" s="394"/>
      <c r="B34" s="396" t="s">
        <v>984</v>
      </c>
      <c r="C34" s="395" t="s">
        <v>985</v>
      </c>
      <c r="D34" s="395" t="s">
        <v>986</v>
      </c>
      <c r="E34" s="396" t="s">
        <v>987</v>
      </c>
      <c r="F34" s="414" t="s">
        <v>988</v>
      </c>
      <c r="G34" s="379" t="s">
        <v>912</v>
      </c>
      <c r="H34" s="415">
        <v>45498</v>
      </c>
      <c r="I34" s="384"/>
    </row>
    <row r="35" spans="1:11" ht="42">
      <c r="A35" s="394"/>
      <c r="B35" s="396" t="s">
        <v>844</v>
      </c>
      <c r="C35" s="395"/>
      <c r="D35" s="395" t="s">
        <v>989</v>
      </c>
      <c r="E35" s="396" t="s">
        <v>990</v>
      </c>
      <c r="F35" s="416" t="s">
        <v>991</v>
      </c>
      <c r="G35" s="379" t="s">
        <v>912</v>
      </c>
      <c r="H35" s="415">
        <v>45723</v>
      </c>
      <c r="I35" s="381"/>
    </row>
    <row r="36" spans="1:11" ht="29">
      <c r="A36" s="81"/>
      <c r="B36" s="396" t="s">
        <v>992</v>
      </c>
      <c r="C36" s="417" t="s">
        <v>993</v>
      </c>
      <c r="D36" s="81"/>
      <c r="E36" s="396" t="s">
        <v>994</v>
      </c>
      <c r="F36" s="416" t="s">
        <v>332</v>
      </c>
      <c r="G36" s="269" t="s">
        <v>912</v>
      </c>
      <c r="H36" s="415">
        <v>45498</v>
      </c>
      <c r="I36" s="81"/>
    </row>
    <row r="37" spans="1:11" ht="28">
      <c r="A37" s="81"/>
      <c r="B37" s="396" t="s">
        <v>861</v>
      </c>
      <c r="C37" s="81"/>
      <c r="D37" s="81"/>
      <c r="E37" s="396" t="s">
        <v>995</v>
      </c>
      <c r="F37" s="396" t="s">
        <v>996</v>
      </c>
      <c r="G37" s="269" t="s">
        <v>912</v>
      </c>
      <c r="H37" s="418">
        <v>45544</v>
      </c>
      <c r="I37" s="81"/>
    </row>
    <row r="38" spans="1:11" ht="29">
      <c r="A38" s="81"/>
      <c r="B38" s="396" t="s">
        <v>997</v>
      </c>
      <c r="C38" s="81"/>
      <c r="D38" s="81"/>
      <c r="E38" s="396" t="s">
        <v>968</v>
      </c>
      <c r="F38" s="419" t="s">
        <v>998</v>
      </c>
      <c r="G38" s="379" t="s">
        <v>912</v>
      </c>
      <c r="H38" s="420">
        <v>45741</v>
      </c>
      <c r="I38" s="81"/>
    </row>
    <row r="39" spans="1:11" ht="28.5" thickBot="1">
      <c r="A39" s="81"/>
      <c r="B39" s="421" t="s">
        <v>999</v>
      </c>
      <c r="C39" s="81"/>
      <c r="D39" s="81"/>
      <c r="E39" s="396" t="s">
        <v>972</v>
      </c>
      <c r="F39" s="396" t="s">
        <v>1000</v>
      </c>
      <c r="G39" s="269" t="s">
        <v>912</v>
      </c>
      <c r="H39" s="418">
        <v>45583</v>
      </c>
      <c r="I39" s="81"/>
    </row>
    <row r="41" spans="1:11" ht="15" thickBot="1">
      <c r="A41" s="422" t="s">
        <v>1001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</row>
    <row r="42" spans="1:11" ht="84.5" thickBot="1">
      <c r="A42" s="424" t="s">
        <v>1002</v>
      </c>
      <c r="B42" s="425" t="s">
        <v>1003</v>
      </c>
      <c r="C42" s="425" t="s">
        <v>1004</v>
      </c>
      <c r="D42" s="425" t="s">
        <v>1005</v>
      </c>
      <c r="E42" s="425" t="s">
        <v>1006</v>
      </c>
      <c r="F42" s="425" t="s">
        <v>1007</v>
      </c>
      <c r="G42" s="425" t="s">
        <v>1008</v>
      </c>
      <c r="H42" s="425" t="s">
        <v>1009</v>
      </c>
      <c r="I42" s="425" t="s">
        <v>1010</v>
      </c>
      <c r="J42" s="425" t="s">
        <v>1011</v>
      </c>
      <c r="K42" s="426" t="s">
        <v>195</v>
      </c>
    </row>
    <row r="43" spans="1:11" ht="28">
      <c r="A43" s="427">
        <v>1</v>
      </c>
      <c r="B43" s="428" t="s">
        <v>1012</v>
      </c>
      <c r="C43" s="429">
        <v>0.17419999999999999</v>
      </c>
      <c r="D43" s="409" t="s">
        <v>1013</v>
      </c>
      <c r="E43" s="409" t="s">
        <v>1014</v>
      </c>
      <c r="F43" s="409" t="s">
        <v>55</v>
      </c>
      <c r="G43" s="414" t="s">
        <v>1015</v>
      </c>
      <c r="H43" s="414"/>
      <c r="I43" s="414"/>
      <c r="J43" s="414"/>
      <c r="K43" s="430" t="s">
        <v>1016</v>
      </c>
    </row>
    <row r="44" spans="1:11" ht="28">
      <c r="A44" s="431">
        <v>2</v>
      </c>
      <c r="B44" s="432" t="s">
        <v>1017</v>
      </c>
      <c r="C44" s="433">
        <v>0.25940000000000002</v>
      </c>
      <c r="D44" s="396" t="s">
        <v>1013</v>
      </c>
      <c r="E44" s="396" t="s">
        <v>1014</v>
      </c>
      <c r="F44" s="396" t="s">
        <v>55</v>
      </c>
      <c r="G44" s="414" t="s">
        <v>1015</v>
      </c>
      <c r="H44" s="416"/>
      <c r="I44" s="416"/>
      <c r="J44" s="416"/>
      <c r="K44" s="430" t="s">
        <v>1018</v>
      </c>
    </row>
    <row r="45" spans="1:11" ht="28">
      <c r="A45" s="431">
        <v>3</v>
      </c>
      <c r="B45" s="432" t="s">
        <v>1019</v>
      </c>
      <c r="C45" s="433">
        <f>0.1593+0.0017</f>
        <v>0.161</v>
      </c>
      <c r="D45" s="396" t="s">
        <v>1013</v>
      </c>
      <c r="E45" s="396" t="s">
        <v>1014</v>
      </c>
      <c r="F45" s="396" t="s">
        <v>55</v>
      </c>
      <c r="G45" s="414" t="s">
        <v>1015</v>
      </c>
      <c r="H45" s="416"/>
      <c r="I45" s="416"/>
      <c r="J45" s="416"/>
      <c r="K45" s="697" t="s">
        <v>1020</v>
      </c>
    </row>
    <row r="46" spans="1:11" ht="28">
      <c r="A46" s="431">
        <v>4</v>
      </c>
      <c r="B46" s="432" t="s">
        <v>1021</v>
      </c>
      <c r="C46" s="433">
        <v>0.1245</v>
      </c>
      <c r="D46" s="396" t="s">
        <v>1013</v>
      </c>
      <c r="E46" s="396" t="s">
        <v>1014</v>
      </c>
      <c r="F46" s="396" t="s">
        <v>55</v>
      </c>
      <c r="G46" s="414" t="s">
        <v>1015</v>
      </c>
      <c r="H46" s="416"/>
      <c r="I46" s="416"/>
      <c r="J46" s="416"/>
      <c r="K46" s="698"/>
    </row>
    <row r="47" spans="1:11" ht="28.5" thickBot="1">
      <c r="A47" s="434">
        <v>5</v>
      </c>
      <c r="B47" s="435" t="s">
        <v>1022</v>
      </c>
      <c r="C47" s="436">
        <v>0.1038</v>
      </c>
      <c r="D47" s="396" t="s">
        <v>1013</v>
      </c>
      <c r="E47" s="437" t="s">
        <v>1014</v>
      </c>
      <c r="F47" s="437" t="s">
        <v>55</v>
      </c>
      <c r="G47" s="414" t="s">
        <v>1015</v>
      </c>
      <c r="H47" s="438"/>
      <c r="I47" s="438"/>
      <c r="J47" s="438"/>
      <c r="K47" s="699"/>
    </row>
    <row r="48" spans="1:11" ht="15" thickBot="1">
      <c r="A48" s="700" t="s">
        <v>1023</v>
      </c>
      <c r="B48" s="701"/>
      <c r="C48" s="439">
        <f>SUM(C43:C47)</f>
        <v>0.82290000000000008</v>
      </c>
      <c r="D48" s="425"/>
      <c r="E48" s="425"/>
      <c r="F48" s="425"/>
      <c r="G48" s="440"/>
      <c r="H48" s="440"/>
      <c r="I48" s="440"/>
      <c r="J48" s="440"/>
      <c r="K48" s="426"/>
    </row>
    <row r="49" spans="1:10" ht="15" thickBot="1"/>
    <row r="50" spans="1:10" ht="15" thickBot="1">
      <c r="A50" s="702" t="s">
        <v>1024</v>
      </c>
      <c r="B50" s="703"/>
      <c r="C50" s="703"/>
      <c r="D50" s="703"/>
      <c r="E50" s="703"/>
      <c r="F50" s="703"/>
      <c r="G50" s="704"/>
      <c r="H50" s="367"/>
      <c r="I50" s="367"/>
      <c r="J50" s="367"/>
    </row>
    <row r="51" spans="1:10" ht="52">
      <c r="A51" s="441" t="s">
        <v>1002</v>
      </c>
      <c r="B51" s="189" t="s">
        <v>1025</v>
      </c>
      <c r="C51" s="189" t="s">
        <v>1026</v>
      </c>
      <c r="D51" s="189" t="s">
        <v>1025</v>
      </c>
      <c r="E51" s="189" t="s">
        <v>1026</v>
      </c>
      <c r="F51" s="189" t="s">
        <v>1027</v>
      </c>
      <c r="G51" s="189" t="s">
        <v>1028</v>
      </c>
      <c r="H51" s="442" t="s">
        <v>1029</v>
      </c>
      <c r="I51" s="189" t="s">
        <v>1030</v>
      </c>
      <c r="J51" s="443" t="s">
        <v>195</v>
      </c>
    </row>
    <row r="52" spans="1:10">
      <c r="A52" s="444">
        <v>1</v>
      </c>
      <c r="B52" s="255" t="s">
        <v>767</v>
      </c>
      <c r="C52" s="255" t="s">
        <v>383</v>
      </c>
      <c r="D52" s="255" t="s">
        <v>768</v>
      </c>
      <c r="E52" s="255" t="s">
        <v>383</v>
      </c>
      <c r="F52" s="445">
        <v>45512</v>
      </c>
      <c r="G52" s="705" t="s">
        <v>1031</v>
      </c>
      <c r="H52" s="445">
        <v>45684</v>
      </c>
      <c r="I52" s="446" t="s">
        <v>1032</v>
      </c>
      <c r="J52" s="430" t="s">
        <v>1033</v>
      </c>
    </row>
    <row r="53" spans="1:10" ht="15" thickBot="1">
      <c r="A53" s="447">
        <v>2</v>
      </c>
      <c r="B53" s="448" t="s">
        <v>568</v>
      </c>
      <c r="C53" s="449" t="s">
        <v>226</v>
      </c>
      <c r="D53" s="448" t="s">
        <v>559</v>
      </c>
      <c r="E53" s="449" t="s">
        <v>227</v>
      </c>
      <c r="F53" s="450">
        <v>45503</v>
      </c>
      <c r="G53" s="706"/>
      <c r="H53" s="450">
        <v>45782</v>
      </c>
      <c r="I53" s="451" t="s">
        <v>1034</v>
      </c>
      <c r="J53" s="452" t="s">
        <v>1033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2025-10-09T09:36:00Z</dcterms:modified>
</cp:coreProperties>
</file>